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0" windowWidth="15465" windowHeight="12150" tabRatio="918" activeTab="7"/>
  </bookViews>
  <sheets>
    <sheet name="пр1" sheetId="67" r:id="rId1"/>
    <sheet name="4" sheetId="66" r:id="rId2"/>
    <sheet name="6" sheetId="10" r:id="rId3"/>
    <sheet name="8" sheetId="13" r:id="rId4"/>
    <sheet name="10" sheetId="60" r:id="rId5"/>
    <sheet name="12.1" sheetId="68" r:id="rId6"/>
    <sheet name="12.3" sheetId="70" r:id="rId7"/>
    <sheet name="12.4" sheetId="69" r:id="rId8"/>
  </sheets>
  <externalReferences>
    <externalReference r:id="rId9"/>
  </externalReferences>
  <definedNames>
    <definedName name="_xlnm._FilterDatabase" localSheetId="3" hidden="1">'8'!$A$15:$WVT$414</definedName>
    <definedName name="_xlnm.Print_Area" localSheetId="4">'10'!$A$1:$L$36</definedName>
    <definedName name="_xlnm.Print_Area" localSheetId="5">'12.1'!$A$1:$I$25</definedName>
    <definedName name="_xlnm.Print_Area" localSheetId="6">'12.3'!$A$1:$F$26</definedName>
    <definedName name="_xlnm.Print_Area" localSheetId="7">'12.4'!$A$1:$O$28</definedName>
    <definedName name="_xlnm.Print_Area" localSheetId="1">'4'!$A$1:$K$129</definedName>
    <definedName name="_xlnm.Print_Area" localSheetId="2">'6'!$A$1:$N$400</definedName>
    <definedName name="_xlnm.Print_Area" localSheetId="3">'8'!$A$1:$R$414</definedName>
    <definedName name="_xlnm.Print_Area" localSheetId="0">пр1!$A$1:$G$20</definedName>
  </definedNames>
  <calcPr calcId="162913"/>
</workbook>
</file>

<file path=xl/calcChain.xml><?xml version="1.0" encoding="utf-8"?>
<calcChain xmlns="http://schemas.openxmlformats.org/spreadsheetml/2006/main">
  <c r="I127" i="66" l="1"/>
  <c r="J51" i="66"/>
  <c r="K51" i="66"/>
  <c r="I51" i="66"/>
  <c r="K52" i="66"/>
  <c r="I52" i="66"/>
  <c r="J17" i="60" l="1"/>
  <c r="P195" i="13"/>
  <c r="L64" i="10"/>
  <c r="R48" i="13" l="1"/>
  <c r="Q41" i="13"/>
  <c r="P41" i="13"/>
  <c r="Q43" i="13"/>
  <c r="Q44" i="13"/>
  <c r="Q42" i="13"/>
  <c r="Q17" i="13"/>
  <c r="R17" i="13"/>
  <c r="P17" i="13"/>
  <c r="P162" i="13"/>
  <c r="Q165" i="13"/>
  <c r="Q168" i="13"/>
  <c r="Q169" i="13"/>
  <c r="M139" i="10"/>
  <c r="M389" i="10"/>
  <c r="N389" i="10"/>
  <c r="M394" i="10"/>
  <c r="N394" i="10"/>
  <c r="M397" i="10"/>
  <c r="N397" i="10"/>
  <c r="J59" i="66"/>
  <c r="J57" i="66"/>
  <c r="J33" i="66"/>
  <c r="M236" i="10"/>
  <c r="L236" i="10"/>
  <c r="M250" i="10"/>
  <c r="M253" i="10"/>
  <c r="L253" i="10"/>
  <c r="M318" i="10"/>
  <c r="M321" i="10"/>
  <c r="N321" i="10"/>
  <c r="L321" i="10"/>
  <c r="M334" i="10"/>
  <c r="N334" i="10"/>
  <c r="L334" i="10"/>
  <c r="M336" i="10"/>
  <c r="M335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6" i="10"/>
  <c r="M47" i="10"/>
  <c r="M50" i="10"/>
  <c r="M51" i="10"/>
  <c r="M52" i="10"/>
  <c r="M53" i="10"/>
  <c r="M54" i="10"/>
  <c r="M55" i="10"/>
  <c r="M57" i="10"/>
  <c r="M58" i="10"/>
  <c r="M59" i="10"/>
  <c r="M60" i="10"/>
  <c r="M61" i="10"/>
  <c r="M62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6" i="10"/>
  <c r="M127" i="10"/>
  <c r="M128" i="10"/>
  <c r="M129" i="10"/>
  <c r="M130" i="10"/>
  <c r="M131" i="10"/>
  <c r="M132" i="10"/>
  <c r="M133" i="10"/>
  <c r="M136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7" i="10"/>
  <c r="M238" i="10"/>
  <c r="M239" i="10"/>
  <c r="M240" i="10"/>
  <c r="M241" i="10"/>
  <c r="M242" i="10"/>
  <c r="M243" i="10"/>
  <c r="M244" i="10"/>
  <c r="M245" i="10"/>
  <c r="M246" i="10"/>
  <c r="M247" i="10"/>
  <c r="M248" i="10"/>
  <c r="M249" i="10"/>
  <c r="M251" i="10"/>
  <c r="M252" i="10"/>
  <c r="M254" i="10"/>
  <c r="M255" i="10"/>
  <c r="M256" i="10"/>
  <c r="M257" i="10"/>
  <c r="M258" i="10"/>
  <c r="M259" i="10"/>
  <c r="M260" i="10"/>
  <c r="M261" i="10"/>
  <c r="M262" i="10"/>
  <c r="M263" i="10"/>
  <c r="M264" i="10"/>
  <c r="M265" i="10"/>
  <c r="M266" i="10"/>
  <c r="M267" i="10"/>
  <c r="M268" i="10"/>
  <c r="M269" i="10"/>
  <c r="M270" i="10"/>
  <c r="M271" i="10"/>
  <c r="M272" i="10"/>
  <c r="M273" i="10"/>
  <c r="M274" i="10"/>
  <c r="M275" i="10"/>
  <c r="M276" i="10"/>
  <c r="M277" i="10"/>
  <c r="M278" i="10"/>
  <c r="M279" i="10"/>
  <c r="M280" i="10"/>
  <c r="M281" i="10"/>
  <c r="M282" i="10"/>
  <c r="M283" i="10"/>
  <c r="M284" i="10"/>
  <c r="M285" i="10"/>
  <c r="M286" i="10"/>
  <c r="M287" i="10"/>
  <c r="M288" i="10"/>
  <c r="M289" i="10"/>
  <c r="M290" i="10"/>
  <c r="M291" i="10"/>
  <c r="M292" i="10"/>
  <c r="M293" i="10"/>
  <c r="M294" i="10"/>
  <c r="M295" i="10"/>
  <c r="M296" i="10"/>
  <c r="M297" i="10"/>
  <c r="M298" i="10"/>
  <c r="M299" i="10"/>
  <c r="M300" i="10"/>
  <c r="M301" i="10"/>
  <c r="M302" i="10"/>
  <c r="M303" i="10"/>
  <c r="M304" i="10"/>
  <c r="M305" i="10"/>
  <c r="M306" i="10"/>
  <c r="M307" i="10"/>
  <c r="M308" i="10"/>
  <c r="M309" i="10"/>
  <c r="M310" i="10"/>
  <c r="M311" i="10"/>
  <c r="M312" i="10"/>
  <c r="M313" i="10"/>
  <c r="M314" i="10"/>
  <c r="M315" i="10"/>
  <c r="M316" i="10"/>
  <c r="M317" i="10"/>
  <c r="M319" i="10"/>
  <c r="M320" i="10"/>
  <c r="M322" i="10"/>
  <c r="M323" i="10"/>
  <c r="M324" i="10"/>
  <c r="M325" i="10"/>
  <c r="M326" i="10"/>
  <c r="M327" i="10"/>
  <c r="M328" i="10"/>
  <c r="M329" i="10"/>
  <c r="M330" i="10"/>
  <c r="M331" i="10"/>
  <c r="M332" i="10"/>
  <c r="M333" i="10"/>
  <c r="M337" i="10"/>
  <c r="M338" i="10"/>
  <c r="M339" i="10"/>
  <c r="M340" i="10"/>
  <c r="M341" i="10"/>
  <c r="M342" i="10"/>
  <c r="M343" i="10"/>
  <c r="M344" i="10"/>
  <c r="M345" i="10"/>
  <c r="M346" i="10"/>
  <c r="M347" i="10"/>
  <c r="M348" i="10"/>
  <c r="M349" i="10"/>
  <c r="M350" i="10"/>
  <c r="M351" i="10"/>
  <c r="M352" i="10"/>
  <c r="M353" i="10"/>
  <c r="M354" i="10"/>
  <c r="M355" i="10"/>
  <c r="M356" i="10"/>
  <c r="M357" i="10"/>
  <c r="M358" i="10"/>
  <c r="M359" i="10"/>
  <c r="M360" i="10"/>
  <c r="M361" i="10"/>
  <c r="M362" i="10"/>
  <c r="M363" i="10"/>
  <c r="M364" i="10"/>
  <c r="M365" i="10"/>
  <c r="M366" i="10"/>
  <c r="M367" i="10"/>
  <c r="M368" i="10"/>
  <c r="M369" i="10"/>
  <c r="M370" i="10"/>
  <c r="M371" i="10"/>
  <c r="M372" i="10"/>
  <c r="M373" i="10"/>
  <c r="M374" i="10"/>
  <c r="M375" i="10"/>
  <c r="M376" i="10"/>
  <c r="M377" i="10"/>
  <c r="M378" i="10"/>
  <c r="M379" i="10"/>
  <c r="M380" i="10"/>
  <c r="M381" i="10"/>
  <c r="M382" i="10"/>
  <c r="M383" i="10"/>
  <c r="M384" i="10"/>
  <c r="M386" i="10"/>
  <c r="M387" i="10"/>
  <c r="M388" i="10"/>
  <c r="M390" i="10"/>
  <c r="M391" i="10"/>
  <c r="M392" i="10"/>
  <c r="M393" i="10"/>
  <c r="M395" i="10"/>
  <c r="M396" i="10"/>
  <c r="M398" i="10"/>
  <c r="M399" i="10"/>
  <c r="K19" i="60"/>
  <c r="K20" i="60"/>
  <c r="K21" i="60"/>
  <c r="K22" i="60"/>
  <c r="K23" i="60"/>
  <c r="K24" i="60"/>
  <c r="K25" i="60"/>
  <c r="K26" i="60"/>
  <c r="K27" i="60"/>
  <c r="K28" i="60"/>
  <c r="K29" i="60"/>
  <c r="K30" i="60"/>
  <c r="K32" i="60"/>
  <c r="K33" i="60"/>
  <c r="K35" i="60"/>
  <c r="K36" i="60"/>
  <c r="K18" i="60"/>
  <c r="L28" i="60"/>
  <c r="L22" i="60" s="1"/>
  <c r="L27" i="60"/>
  <c r="L18" i="60"/>
  <c r="L23" i="60"/>
  <c r="Q20" i="13"/>
  <c r="Q21" i="13"/>
  <c r="R410" i="13"/>
  <c r="R411" i="13"/>
  <c r="R412" i="13"/>
  <c r="R413" i="13"/>
  <c r="R414" i="13"/>
  <c r="R409" i="13"/>
  <c r="R407" i="13"/>
  <c r="R406" i="13"/>
  <c r="R404" i="13"/>
  <c r="R403" i="13" s="1"/>
  <c r="R401" i="13"/>
  <c r="R400" i="13"/>
  <c r="R398" i="13"/>
  <c r="R397" i="13"/>
  <c r="R395" i="13"/>
  <c r="R394" i="13"/>
  <c r="R393" i="13" s="1"/>
  <c r="R391" i="13"/>
  <c r="R392" i="13"/>
  <c r="Q392" i="13" s="1"/>
  <c r="R390" i="13"/>
  <c r="R388" i="13"/>
  <c r="R387" i="13"/>
  <c r="R385" i="13"/>
  <c r="R384" i="13"/>
  <c r="R382" i="13"/>
  <c r="R381" i="13"/>
  <c r="R379" i="13"/>
  <c r="R378" i="13"/>
  <c r="R377" i="13"/>
  <c r="R376" i="13" s="1"/>
  <c r="R374" i="13"/>
  <c r="R373" i="13" s="1"/>
  <c r="R369" i="13"/>
  <c r="P361" i="13"/>
  <c r="R363" i="13"/>
  <c r="R364" i="13"/>
  <c r="R365" i="13"/>
  <c r="R366" i="13"/>
  <c r="R362" i="13"/>
  <c r="R360" i="13"/>
  <c r="Q360" i="13" s="1"/>
  <c r="R359" i="13"/>
  <c r="P358" i="13"/>
  <c r="R357" i="13"/>
  <c r="R356" i="13"/>
  <c r="R354" i="13"/>
  <c r="R353" i="13"/>
  <c r="R346" i="13"/>
  <c r="R347" i="13"/>
  <c r="R348" i="13"/>
  <c r="R349" i="13"/>
  <c r="R350" i="13"/>
  <c r="R351" i="13"/>
  <c r="R345" i="13"/>
  <c r="R342" i="13"/>
  <c r="R343" i="13"/>
  <c r="R341" i="13"/>
  <c r="R338" i="13"/>
  <c r="R337" i="13"/>
  <c r="R333" i="13"/>
  <c r="R334" i="13"/>
  <c r="R335" i="13"/>
  <c r="R332" i="13"/>
  <c r="R330" i="13"/>
  <c r="R329" i="13" s="1"/>
  <c r="R328" i="13"/>
  <c r="R327" i="13"/>
  <c r="R319" i="13"/>
  <c r="P319" i="13"/>
  <c r="R314" i="13"/>
  <c r="R313" i="13" s="1"/>
  <c r="P313" i="13"/>
  <c r="R315" i="13"/>
  <c r="R312" i="13"/>
  <c r="R311" i="13"/>
  <c r="R308" i="13"/>
  <c r="R309" i="13"/>
  <c r="R307" i="13"/>
  <c r="R305" i="13"/>
  <c r="R304" i="13"/>
  <c r="R302" i="13"/>
  <c r="R301" i="13"/>
  <c r="R292" i="13"/>
  <c r="R293" i="13"/>
  <c r="R295" i="13"/>
  <c r="R296" i="13"/>
  <c r="Q296" i="13" s="1"/>
  <c r="R297" i="13"/>
  <c r="R298" i="13"/>
  <c r="R299" i="13"/>
  <c r="R294" i="13"/>
  <c r="R285" i="13"/>
  <c r="R284" i="13" s="1"/>
  <c r="R279" i="13"/>
  <c r="R272" i="13"/>
  <c r="R273" i="13"/>
  <c r="R274" i="13"/>
  <c r="R275" i="13"/>
  <c r="R276" i="13"/>
  <c r="R278" i="13"/>
  <c r="R277" i="13" s="1"/>
  <c r="R271" i="13"/>
  <c r="R269" i="13"/>
  <c r="R261" i="13"/>
  <c r="R262" i="13"/>
  <c r="R263" i="13"/>
  <c r="R264" i="13"/>
  <c r="R265" i="13"/>
  <c r="R266" i="13"/>
  <c r="R267" i="13"/>
  <c r="R260" i="13"/>
  <c r="R245" i="13"/>
  <c r="R246" i="13"/>
  <c r="R247" i="13"/>
  <c r="R248" i="13"/>
  <c r="R249" i="13"/>
  <c r="R250" i="13"/>
  <c r="R251" i="13"/>
  <c r="R252" i="13"/>
  <c r="R253" i="13"/>
  <c r="R254" i="13"/>
  <c r="R255" i="13"/>
  <c r="R256" i="13"/>
  <c r="R258" i="13"/>
  <c r="R257" i="13" s="1"/>
  <c r="R244" i="13"/>
  <c r="R238" i="13"/>
  <c r="R233" i="13"/>
  <c r="R231" i="13"/>
  <c r="R229" i="13"/>
  <c r="R228" i="13"/>
  <c r="R227" i="13" s="1"/>
  <c r="R224" i="13"/>
  <c r="R222" i="13"/>
  <c r="R223" i="13"/>
  <c r="R220" i="13"/>
  <c r="R219" i="13" s="1"/>
  <c r="R216" i="13"/>
  <c r="R214" i="13"/>
  <c r="R206" i="13"/>
  <c r="R207" i="13"/>
  <c r="R208" i="13"/>
  <c r="R209" i="13"/>
  <c r="R205" i="13"/>
  <c r="R203" i="13"/>
  <c r="R202" i="13" s="1"/>
  <c r="R197" i="13"/>
  <c r="R198" i="13"/>
  <c r="R199" i="13"/>
  <c r="R200" i="13"/>
  <c r="R201" i="13"/>
  <c r="R196" i="13"/>
  <c r="P138" i="13"/>
  <c r="R138" i="13"/>
  <c r="R186" i="13"/>
  <c r="R172" i="13"/>
  <c r="R171" i="13"/>
  <c r="Q171" i="13" s="1"/>
  <c r="P170" i="13"/>
  <c r="R168" i="13"/>
  <c r="R167" i="13"/>
  <c r="Q167" i="13" s="1"/>
  <c r="R164" i="13"/>
  <c r="R161" i="13"/>
  <c r="R160" i="13" s="1"/>
  <c r="R156" i="13"/>
  <c r="R155" i="13" s="1"/>
  <c r="Q158" i="13"/>
  <c r="R153" i="13"/>
  <c r="R148" i="13"/>
  <c r="R147" i="13" s="1"/>
  <c r="R151" i="13"/>
  <c r="R149" i="13"/>
  <c r="R146" i="13"/>
  <c r="R143" i="13"/>
  <c r="P143" i="13"/>
  <c r="Q145" i="13"/>
  <c r="Q144" i="13"/>
  <c r="Q143" i="13" s="1"/>
  <c r="R140" i="13"/>
  <c r="R135" i="13"/>
  <c r="R133" i="13"/>
  <c r="R131" i="13"/>
  <c r="R132" i="13"/>
  <c r="R129" i="13"/>
  <c r="R122" i="13"/>
  <c r="R120" i="13"/>
  <c r="R114" i="13"/>
  <c r="R112" i="13"/>
  <c r="R107" i="13"/>
  <c r="R97" i="13"/>
  <c r="R98" i="13"/>
  <c r="R99" i="13"/>
  <c r="R96" i="13"/>
  <c r="R88" i="13"/>
  <c r="R85" i="13"/>
  <c r="R84" i="13"/>
  <c r="R81" i="13"/>
  <c r="R79" i="13"/>
  <c r="R75" i="13"/>
  <c r="R76" i="13"/>
  <c r="R77" i="13"/>
  <c r="R78" i="13"/>
  <c r="R74" i="13"/>
  <c r="R71" i="13"/>
  <c r="R68" i="13"/>
  <c r="R66" i="13"/>
  <c r="R64" i="13"/>
  <c r="R63" i="13" s="1"/>
  <c r="Q55" i="13"/>
  <c r="R59" i="13"/>
  <c r="Q62" i="13"/>
  <c r="R45" i="13"/>
  <c r="R41" i="13" s="1"/>
  <c r="Q32" i="13"/>
  <c r="R29" i="13"/>
  <c r="P29" i="13"/>
  <c r="R23" i="13"/>
  <c r="R26" i="13"/>
  <c r="P26" i="13"/>
  <c r="Q22" i="13"/>
  <c r="R19" i="13"/>
  <c r="Q19" i="13" s="1"/>
  <c r="P19" i="13"/>
  <c r="R268" i="13" l="1"/>
  <c r="R185" i="13"/>
  <c r="R358" i="13"/>
  <c r="Q164" i="13"/>
  <c r="R195" i="13"/>
  <c r="R389" i="13"/>
  <c r="R408" i="13"/>
  <c r="Q172" i="13"/>
  <c r="R383" i="13"/>
  <c r="R142" i="13"/>
  <c r="R352" i="13"/>
  <c r="R361" i="13"/>
  <c r="R18" i="13"/>
  <c r="R405" i="13"/>
  <c r="R399" i="13"/>
  <c r="R396" i="13"/>
  <c r="R340" i="13"/>
  <c r="Q359" i="13"/>
  <c r="R386" i="13"/>
  <c r="R380" i="13"/>
  <c r="Q358" i="13"/>
  <c r="Q314" i="13"/>
  <c r="R355" i="13"/>
  <c r="R344" i="13"/>
  <c r="R336" i="13"/>
  <c r="R331" i="13"/>
  <c r="R326" i="13"/>
  <c r="R306" i="13"/>
  <c r="R310" i="13"/>
  <c r="R303" i="13"/>
  <c r="R300" i="13"/>
  <c r="R289" i="13"/>
  <c r="R83" i="13"/>
  <c r="R166" i="13"/>
  <c r="R170" i="13"/>
  <c r="R270" i="13"/>
  <c r="R243" i="13"/>
  <c r="R213" i="13"/>
  <c r="R204" i="13"/>
  <c r="R163" i="13"/>
  <c r="R137" i="13"/>
  <c r="R127" i="13"/>
  <c r="R119" i="13"/>
  <c r="R94" i="13"/>
  <c r="R73" i="13"/>
  <c r="Q27" i="13"/>
  <c r="Q28" i="13"/>
  <c r="Q30" i="13"/>
  <c r="Q31" i="13"/>
  <c r="Q33" i="13"/>
  <c r="Q34" i="13"/>
  <c r="Q35" i="13"/>
  <c r="Q36" i="13"/>
  <c r="Q37" i="13"/>
  <c r="Q38" i="13"/>
  <c r="Q49" i="13"/>
  <c r="Q50" i="13"/>
  <c r="Q51" i="13"/>
  <c r="Q52" i="13"/>
  <c r="Q57" i="13"/>
  <c r="Q58" i="13"/>
  <c r="Q69" i="13"/>
  <c r="Q68" i="13" s="1"/>
  <c r="Q82" i="13"/>
  <c r="Q81" i="13" s="1"/>
  <c r="Q89" i="13"/>
  <c r="Q90" i="13"/>
  <c r="Q91" i="13"/>
  <c r="Q92" i="13"/>
  <c r="Q96" i="13"/>
  <c r="Q97" i="13"/>
  <c r="Q98" i="13"/>
  <c r="Q99" i="13"/>
  <c r="Q104" i="13"/>
  <c r="Q105" i="13"/>
  <c r="Q106" i="13"/>
  <c r="Q108" i="13"/>
  <c r="Q107" i="13" s="1"/>
  <c r="Q115" i="13"/>
  <c r="Q116" i="13"/>
  <c r="Q117" i="13"/>
  <c r="Q120" i="13"/>
  <c r="Q121" i="13"/>
  <c r="Q122" i="13"/>
  <c r="Q128" i="13"/>
  <c r="Q130" i="13"/>
  <c r="Q131" i="13"/>
  <c r="Q134" i="13"/>
  <c r="Q133" i="13" s="1"/>
  <c r="Q136" i="13"/>
  <c r="Q135" i="13" s="1"/>
  <c r="Q139" i="13"/>
  <c r="Q138" i="13" s="1"/>
  <c r="Q148" i="13"/>
  <c r="Q147" i="13" s="1"/>
  <c r="Q142" i="13" s="1"/>
  <c r="Q150" i="13"/>
  <c r="Q149" i="13" s="1"/>
  <c r="Q152" i="13"/>
  <c r="Q151" i="13" s="1"/>
  <c r="Q161" i="13"/>
  <c r="Q160" i="13" s="1"/>
  <c r="Q196" i="13"/>
  <c r="Q197" i="13"/>
  <c r="Q198" i="13"/>
  <c r="Q199" i="13"/>
  <c r="Q200" i="13"/>
  <c r="Q201" i="13"/>
  <c r="Q205" i="13"/>
  <c r="Q206" i="13"/>
  <c r="Q215" i="13"/>
  <c r="Q214" i="13" s="1"/>
  <c r="Q217" i="13"/>
  <c r="Q218" i="13"/>
  <c r="Q228" i="13"/>
  <c r="Q229" i="13"/>
  <c r="Q235" i="13"/>
  <c r="Q239" i="13"/>
  <c r="Q280" i="13"/>
  <c r="Q282" i="13"/>
  <c r="Q283" i="13"/>
  <c r="Q286" i="13"/>
  <c r="Q287" i="13"/>
  <c r="Q301" i="13"/>
  <c r="Q302" i="13"/>
  <c r="Q304" i="13"/>
  <c r="Q305" i="13"/>
  <c r="Q307" i="13"/>
  <c r="Q308" i="13"/>
  <c r="Q309" i="13"/>
  <c r="Q311" i="13"/>
  <c r="Q312" i="13"/>
  <c r="Q317" i="13"/>
  <c r="Q320" i="13"/>
  <c r="Q321" i="13"/>
  <c r="Q322" i="13"/>
  <c r="Q323" i="13"/>
  <c r="Q330" i="13"/>
  <c r="Q341" i="13"/>
  <c r="Q342" i="13"/>
  <c r="Q343" i="13"/>
  <c r="Q356" i="13"/>
  <c r="Q357" i="13"/>
  <c r="Q362" i="13"/>
  <c r="Q363" i="13"/>
  <c r="Q364" i="13"/>
  <c r="Q365" i="13"/>
  <c r="Q366" i="13"/>
  <c r="Q367" i="13"/>
  <c r="Q370" i="13"/>
  <c r="Q371" i="13"/>
  <c r="Q381" i="13"/>
  <c r="Q382" i="13"/>
  <c r="Q395" i="13"/>
  <c r="Q400" i="13"/>
  <c r="Q401" i="13"/>
  <c r="J106" i="66"/>
  <c r="Q195" i="13" l="1"/>
  <c r="R259" i="13"/>
  <c r="Q170" i="13"/>
  <c r="R325" i="13"/>
  <c r="Q329" i="13"/>
  <c r="Q313" i="13"/>
  <c r="R402" i="13"/>
  <c r="Q399" i="13"/>
  <c r="Q361" i="13"/>
  <c r="R375" i="13"/>
  <c r="R339" i="13"/>
  <c r="Q380" i="13"/>
  <c r="Q369" i="13"/>
  <c r="Q319" i="13"/>
  <c r="Q355" i="13"/>
  <c r="Q340" i="13"/>
  <c r="R288" i="13"/>
  <c r="R70" i="13"/>
  <c r="Q306" i="13"/>
  <c r="R194" i="13"/>
  <c r="Q310" i="13"/>
  <c r="Q303" i="13"/>
  <c r="Q300" i="13"/>
  <c r="Q227" i="13"/>
  <c r="Q285" i="13"/>
  <c r="Q284" i="13" s="1"/>
  <c r="Q216" i="13"/>
  <c r="Q213" i="13"/>
  <c r="R162" i="13"/>
  <c r="Q166" i="13"/>
  <c r="Q163" i="13"/>
  <c r="Q146" i="13"/>
  <c r="Q114" i="13"/>
  <c r="Q119" i="13"/>
  <c r="Q88" i="13"/>
  <c r="Q29" i="13"/>
  <c r="Q26" i="13"/>
  <c r="Q162" i="13" l="1"/>
  <c r="R324" i="13"/>
  <c r="R40" i="13"/>
  <c r="R372" i="13"/>
  <c r="R242" i="13"/>
  <c r="R159" i="13"/>
  <c r="R318" i="13" l="1"/>
  <c r="Q159" i="13"/>
  <c r="R368" i="13"/>
  <c r="R241" i="13"/>
  <c r="J17" i="66" l="1"/>
  <c r="F18" i="67" l="1"/>
  <c r="K56" i="66"/>
  <c r="E17" i="67" l="1"/>
  <c r="N235" i="10" l="1"/>
  <c r="L235" i="10"/>
  <c r="M235" i="10" s="1"/>
  <c r="N273" i="10"/>
  <c r="L273" i="10"/>
  <c r="N236" i="10"/>
  <c r="N390" i="10" l="1"/>
  <c r="N388" i="10"/>
  <c r="N387" i="10"/>
  <c r="N386" i="10" s="1"/>
  <c r="N383" i="10"/>
  <c r="N381" i="10"/>
  <c r="N380" i="10" s="1"/>
  <c r="N376" i="10"/>
  <c r="L376" i="10"/>
  <c r="N375" i="10"/>
  <c r="N374" i="10" s="1"/>
  <c r="N377" i="10"/>
  <c r="N373" i="10"/>
  <c r="N372" i="10"/>
  <c r="N371" i="10" s="1"/>
  <c r="N369" i="10"/>
  <c r="N362" i="10"/>
  <c r="N353" i="10"/>
  <c r="N356" i="10"/>
  <c r="N359" i="10"/>
  <c r="N324" i="10"/>
  <c r="N326" i="10"/>
  <c r="N328" i="10"/>
  <c r="N331" i="10"/>
  <c r="N337" i="10"/>
  <c r="N341" i="10"/>
  <c r="N346" i="10"/>
  <c r="N345" i="10"/>
  <c r="N319" i="10"/>
  <c r="N315" i="10"/>
  <c r="N314" i="10"/>
  <c r="N313" i="10" s="1"/>
  <c r="N309" i="10"/>
  <c r="L309" i="10"/>
  <c r="N306" i="10"/>
  <c r="N303" i="10"/>
  <c r="N291" i="10"/>
  <c r="N295" i="10"/>
  <c r="N290" i="10" s="1"/>
  <c r="N282" i="10"/>
  <c r="N280" i="10"/>
  <c r="N277" i="10"/>
  <c r="N361" i="10" l="1"/>
  <c r="N344" i="10"/>
  <c r="N270" i="10"/>
  <c r="L270" i="10"/>
  <c r="N198" i="10"/>
  <c r="N267" i="10" l="1"/>
  <c r="N264" i="10"/>
  <c r="N260" i="10"/>
  <c r="N256" i="10"/>
  <c r="N253" i="10"/>
  <c r="N250" i="10"/>
  <c r="N247" i="10"/>
  <c r="N234" i="10"/>
  <c r="N233" i="10" s="1"/>
  <c r="N230" i="10"/>
  <c r="N223" i="10"/>
  <c r="N221" i="10"/>
  <c r="N197" i="10"/>
  <c r="N193" i="10"/>
  <c r="N192" i="10"/>
  <c r="N178" i="10"/>
  <c r="N176" i="10"/>
  <c r="N168" i="10"/>
  <c r="N166" i="10"/>
  <c r="N160" i="10"/>
  <c r="N158" i="10"/>
  <c r="N152" i="10"/>
  <c r="N150" i="10"/>
  <c r="N148" i="10"/>
  <c r="N144" i="10"/>
  <c r="N229" i="10" l="1"/>
  <c r="N165" i="10"/>
  <c r="N143" i="10"/>
  <c r="F37" i="10" l="1"/>
  <c r="L32" i="60" l="1"/>
  <c r="L33" i="60"/>
  <c r="L30" i="60"/>
  <c r="L29" i="60"/>
  <c r="L26" i="60"/>
  <c r="L25" i="60"/>
  <c r="L20" i="60"/>
  <c r="J28" i="69" l="1"/>
  <c r="K28" i="69"/>
  <c r="L28" i="69"/>
  <c r="F14" i="67"/>
  <c r="G14" i="67"/>
  <c r="F19" i="67"/>
  <c r="F17" i="67" s="1"/>
  <c r="F20" i="67" s="1"/>
  <c r="G17" i="67"/>
  <c r="G20" i="67" s="1"/>
  <c r="J126" i="66" l="1"/>
  <c r="J81" i="66"/>
  <c r="K81" i="66"/>
  <c r="I81" i="66"/>
  <c r="J83" i="66"/>
  <c r="J84" i="66"/>
  <c r="J85" i="66"/>
  <c r="J86" i="66"/>
  <c r="J87" i="66"/>
  <c r="J88" i="66"/>
  <c r="J89" i="66"/>
  <c r="J90" i="66"/>
  <c r="J82" i="66"/>
  <c r="K91" i="66"/>
  <c r="J60" i="66"/>
  <c r="D19" i="67" l="1"/>
  <c r="D17" i="70" l="1"/>
  <c r="D18" i="70"/>
  <c r="D19" i="70"/>
  <c r="D20" i="70"/>
  <c r="D21" i="70"/>
  <c r="D22" i="70"/>
  <c r="D23" i="70"/>
  <c r="D24" i="70"/>
  <c r="D25" i="70"/>
  <c r="D16" i="70"/>
  <c r="E22" i="70"/>
  <c r="E23" i="70"/>
  <c r="E21" i="70"/>
  <c r="E18" i="70"/>
  <c r="E16" i="70"/>
  <c r="F28" i="69" l="1"/>
  <c r="E19" i="69"/>
  <c r="E20" i="69"/>
  <c r="E21" i="69"/>
  <c r="E22" i="69"/>
  <c r="E23" i="69"/>
  <c r="E24" i="69"/>
  <c r="E25" i="69"/>
  <c r="E26" i="69"/>
  <c r="E18" i="69"/>
  <c r="H19" i="69"/>
  <c r="H20" i="69"/>
  <c r="H21" i="69"/>
  <c r="H22" i="69"/>
  <c r="H23" i="69"/>
  <c r="H24" i="69"/>
  <c r="H25" i="69"/>
  <c r="H26" i="69"/>
  <c r="H18" i="69"/>
  <c r="E26" i="70"/>
  <c r="F26" i="70"/>
  <c r="C26" i="70"/>
  <c r="D26" i="70" l="1"/>
  <c r="E28" i="69"/>
  <c r="M28" i="69" l="1"/>
  <c r="H28" i="69"/>
  <c r="G28" i="69"/>
  <c r="D28" i="69"/>
  <c r="O27" i="69"/>
  <c r="O26" i="69"/>
  <c r="O25" i="69"/>
  <c r="O24" i="69"/>
  <c r="O23" i="69"/>
  <c r="O22" i="69"/>
  <c r="O21" i="69"/>
  <c r="O20" i="69"/>
  <c r="O19" i="69"/>
  <c r="O18" i="69"/>
  <c r="N28" i="69" l="1"/>
  <c r="I28" i="69"/>
  <c r="O28" i="69"/>
  <c r="I25" i="68" l="1"/>
  <c r="G16" i="68"/>
  <c r="G17" i="68"/>
  <c r="H17" i="68" s="1"/>
  <c r="G18" i="68"/>
  <c r="H18" i="68" s="1"/>
  <c r="G19" i="68"/>
  <c r="H19" i="68" s="1"/>
  <c r="G20" i="68"/>
  <c r="H20" i="68" s="1"/>
  <c r="G21" i="68"/>
  <c r="H21" i="68" s="1"/>
  <c r="G22" i="68"/>
  <c r="H22" i="68" s="1"/>
  <c r="G23" i="68"/>
  <c r="H23" i="68" s="1"/>
  <c r="G24" i="68"/>
  <c r="H24" i="68" s="1"/>
  <c r="F25" i="68"/>
  <c r="D25" i="68"/>
  <c r="G25" i="68" l="1"/>
  <c r="H16" i="68"/>
  <c r="H25" i="68" s="1"/>
  <c r="N142" i="10" l="1"/>
  <c r="L138" i="10"/>
  <c r="J135" i="10"/>
  <c r="K135" i="10" s="1"/>
  <c r="H128" i="10"/>
  <c r="J128" i="10" s="1"/>
  <c r="K128" i="10" s="1"/>
  <c r="N110" i="10"/>
  <c r="N85" i="10"/>
  <c r="N90" i="10"/>
  <c r="N88" i="10"/>
  <c r="N93" i="10"/>
  <c r="N92" i="10" s="1"/>
  <c r="N94" i="10"/>
  <c r="N100" i="10"/>
  <c r="N78" i="10"/>
  <c r="N64" i="10"/>
  <c r="N72" i="10"/>
  <c r="N71" i="10" s="1"/>
  <c r="N84" i="10" l="1"/>
  <c r="N73" i="10"/>
  <c r="N86" i="10"/>
  <c r="N63" i="10"/>
  <c r="N35" i="10" l="1"/>
  <c r="N32" i="10"/>
  <c r="N26" i="10"/>
  <c r="J125" i="66" l="1"/>
  <c r="J103" i="66"/>
  <c r="J102" i="66" l="1"/>
  <c r="K102" i="66" s="1"/>
  <c r="J55" i="66"/>
  <c r="J124" i="66"/>
  <c r="J120" i="66" s="1"/>
  <c r="J74" i="66"/>
  <c r="J77" i="66"/>
  <c r="K60" i="66"/>
  <c r="K59" i="66" l="1"/>
  <c r="I34" i="60"/>
  <c r="J56" i="66" l="1"/>
  <c r="P306" i="13"/>
  <c r="O257" i="13"/>
  <c r="P244" i="13"/>
  <c r="P399" i="13"/>
  <c r="P380" i="13"/>
  <c r="P369" i="13"/>
  <c r="P355" i="13"/>
  <c r="P329" i="13"/>
  <c r="N337" i="13"/>
  <c r="N336" i="13" s="1"/>
  <c r="N342" i="13"/>
  <c r="N356" i="13"/>
  <c r="N355" i="13" s="1"/>
  <c r="N383" i="13"/>
  <c r="N389" i="13"/>
  <c r="N393" i="13"/>
  <c r="N405" i="13"/>
  <c r="P310" i="13"/>
  <c r="P300" i="13"/>
  <c r="O277" i="13"/>
  <c r="O268" i="13"/>
  <c r="P227" i="13"/>
  <c r="O220" i="13"/>
  <c r="O219" i="13" s="1"/>
  <c r="P216" i="13"/>
  <c r="P214" i="13"/>
  <c r="P166" i="13"/>
  <c r="P163" i="13"/>
  <c r="O157" i="13"/>
  <c r="O156" i="13" s="1"/>
  <c r="P149" i="13"/>
  <c r="P147" i="13"/>
  <c r="P133" i="13"/>
  <c r="P114" i="13"/>
  <c r="P107" i="13"/>
  <c r="P88" i="13"/>
  <c r="P81" i="13"/>
  <c r="P68" i="13"/>
  <c r="O23" i="13"/>
  <c r="O215" i="13"/>
  <c r="O214" i="13" s="1"/>
  <c r="O307" i="13"/>
  <c r="O309" i="13"/>
  <c r="O317" i="13"/>
  <c r="Q244" i="13" l="1"/>
  <c r="P213" i="13"/>
  <c r="O244" i="13"/>
  <c r="P142" i="13"/>
  <c r="P328" i="13" l="1"/>
  <c r="Q328" i="13" l="1"/>
  <c r="P281" i="13"/>
  <c r="L89" i="10"/>
  <c r="Q281" i="13" l="1"/>
  <c r="P279" i="13"/>
  <c r="I26" i="60"/>
  <c r="I23" i="60"/>
  <c r="I22" i="60"/>
  <c r="Q279" i="13" l="1"/>
  <c r="J21" i="60"/>
  <c r="J29" i="60"/>
  <c r="J31" i="60"/>
  <c r="J32" i="60"/>
  <c r="I17" i="60"/>
  <c r="P86" i="13" l="1"/>
  <c r="P85" i="13"/>
  <c r="Q85" i="13" l="1"/>
  <c r="Q86" i="13"/>
  <c r="P410" i="13"/>
  <c r="P411" i="13"/>
  <c r="P412" i="13"/>
  <c r="P413" i="13"/>
  <c r="P414" i="13"/>
  <c r="P409" i="13"/>
  <c r="P398" i="13"/>
  <c r="P397" i="13"/>
  <c r="P394" i="13"/>
  <c r="P390" i="13"/>
  <c r="P387" i="13"/>
  <c r="P384" i="13"/>
  <c r="P377" i="13"/>
  <c r="P354" i="13"/>
  <c r="P353" i="13"/>
  <c r="P346" i="13"/>
  <c r="P347" i="13"/>
  <c r="P348" i="13"/>
  <c r="P350" i="13"/>
  <c r="P351" i="13"/>
  <c r="P345" i="13"/>
  <c r="Q384" i="13" l="1"/>
  <c r="Q350" i="13"/>
  <c r="Q410" i="13"/>
  <c r="Q387" i="13"/>
  <c r="Q411" i="13"/>
  <c r="Q351" i="13"/>
  <c r="Q412" i="13"/>
  <c r="Q348" i="13"/>
  <c r="Q397" i="13"/>
  <c r="Q398" i="13"/>
  <c r="Q354" i="13"/>
  <c r="Q409" i="13"/>
  <c r="Q413" i="13"/>
  <c r="Q347" i="13"/>
  <c r="Q346" i="13"/>
  <c r="Q353" i="13"/>
  <c r="Q345" i="13"/>
  <c r="Q414" i="13"/>
  <c r="Q390" i="13"/>
  <c r="Q396" i="13"/>
  <c r="P376" i="13"/>
  <c r="Q377" i="13"/>
  <c r="P393" i="13"/>
  <c r="Q394" i="13"/>
  <c r="P396" i="13"/>
  <c r="P333" i="13"/>
  <c r="P334" i="13"/>
  <c r="P335" i="13"/>
  <c r="P332" i="13"/>
  <c r="P327" i="13"/>
  <c r="Q408" i="13" l="1"/>
  <c r="Q334" i="13"/>
  <c r="Q333" i="13"/>
  <c r="Q393" i="13"/>
  <c r="Q376" i="13"/>
  <c r="Q327" i="13"/>
  <c r="Q332" i="13"/>
  <c r="Q335" i="13"/>
  <c r="Q352" i="13"/>
  <c r="Q331" i="13"/>
  <c r="P331" i="13"/>
  <c r="P291" i="13"/>
  <c r="P292" i="13"/>
  <c r="P293" i="13"/>
  <c r="P294" i="13"/>
  <c r="P295" i="13"/>
  <c r="P297" i="13"/>
  <c r="P298" i="13"/>
  <c r="P299" i="13"/>
  <c r="P290" i="13"/>
  <c r="P272" i="13"/>
  <c r="P274" i="13"/>
  <c r="P275" i="13"/>
  <c r="P276" i="13"/>
  <c r="P271" i="13"/>
  <c r="P261" i="13"/>
  <c r="P262" i="13"/>
  <c r="P263" i="13"/>
  <c r="P264" i="13"/>
  <c r="P265" i="13"/>
  <c r="P266" i="13"/>
  <c r="P267" i="13"/>
  <c r="P245" i="13"/>
  <c r="P246" i="13"/>
  <c r="P247" i="13"/>
  <c r="P248" i="13"/>
  <c r="P249" i="13"/>
  <c r="P250" i="13"/>
  <c r="P252" i="13"/>
  <c r="P253" i="13"/>
  <c r="P254" i="13"/>
  <c r="P255" i="13"/>
  <c r="P256" i="13"/>
  <c r="P234" i="13"/>
  <c r="P240" i="13"/>
  <c r="P207" i="13"/>
  <c r="P208" i="13"/>
  <c r="P209" i="13"/>
  <c r="N202" i="13"/>
  <c r="A203" i="13"/>
  <c r="A202" i="13"/>
  <c r="P132" i="13"/>
  <c r="A129" i="13"/>
  <c r="Q245" i="13" l="1"/>
  <c r="Q271" i="13"/>
  <c r="Q297" i="13"/>
  <c r="Q209" i="13"/>
  <c r="Q267" i="13"/>
  <c r="Q276" i="13"/>
  <c r="Q295" i="13"/>
  <c r="Q208" i="13"/>
  <c r="Q266" i="13"/>
  <c r="Q275" i="13"/>
  <c r="Q294" i="13"/>
  <c r="Q265" i="13"/>
  <c r="Q274" i="13"/>
  <c r="Q293" i="13"/>
  <c r="Q240" i="13"/>
  <c r="Q264" i="13"/>
  <c r="Q272" i="13"/>
  <c r="Q292" i="13"/>
  <c r="Q132" i="13"/>
  <c r="Q234" i="13"/>
  <c r="Q263" i="13"/>
  <c r="Q290" i="13"/>
  <c r="Q291" i="13"/>
  <c r="Q326" i="13"/>
  <c r="Q262" i="13"/>
  <c r="Q299" i="13"/>
  <c r="Q261" i="13"/>
  <c r="Q298" i="13"/>
  <c r="Q207" i="13"/>
  <c r="P204" i="13"/>
  <c r="O246" i="13"/>
  <c r="Q246" i="13"/>
  <c r="O255" i="13"/>
  <c r="Q255" i="13"/>
  <c r="O253" i="13"/>
  <c r="Q253" i="13"/>
  <c r="O254" i="13"/>
  <c r="Q254" i="13"/>
  <c r="O252" i="13"/>
  <c r="Q252" i="13"/>
  <c r="O250" i="13"/>
  <c r="Q250" i="13"/>
  <c r="O249" i="13"/>
  <c r="Q249" i="13"/>
  <c r="O248" i="13"/>
  <c r="Q248" i="13"/>
  <c r="O256" i="13"/>
  <c r="Q256" i="13"/>
  <c r="O247" i="13"/>
  <c r="Q247" i="13"/>
  <c r="P289" i="13"/>
  <c r="O245" i="13"/>
  <c r="P75" i="13"/>
  <c r="P76" i="13"/>
  <c r="P77" i="13"/>
  <c r="P78" i="13"/>
  <c r="P74" i="13"/>
  <c r="P72" i="13"/>
  <c r="P54" i="13"/>
  <c r="P56" i="13"/>
  <c r="P53" i="13"/>
  <c r="Q53" i="13" l="1"/>
  <c r="P48" i="13"/>
  <c r="Q238" i="13"/>
  <c r="Q204" i="13"/>
  <c r="Q75" i="13"/>
  <c r="Q72" i="13"/>
  <c r="Q54" i="13"/>
  <c r="Q78" i="13"/>
  <c r="Q233" i="13"/>
  <c r="Q56" i="13"/>
  <c r="Q74" i="13"/>
  <c r="Q77" i="13"/>
  <c r="P194" i="13"/>
  <c r="Q76" i="13"/>
  <c r="Q289" i="13"/>
  <c r="Q288" i="13"/>
  <c r="Q73" i="13"/>
  <c r="P73" i="13"/>
  <c r="P71" i="13"/>
  <c r="Q194" i="13" l="1"/>
  <c r="Q71" i="13"/>
  <c r="Q48" i="13"/>
  <c r="O395" i="13"/>
  <c r="L394" i="10"/>
  <c r="K357" i="10"/>
  <c r="L357" i="10" s="1"/>
  <c r="L336" i="10"/>
  <c r="K332" i="10"/>
  <c r="L332" i="10" s="1"/>
  <c r="K339" i="10"/>
  <c r="L339" i="10" s="1"/>
  <c r="L337" i="10" s="1"/>
  <c r="L100" i="10"/>
  <c r="K71" i="10"/>
  <c r="L71" i="10"/>
  <c r="J71" i="10"/>
  <c r="P316" i="13" l="1"/>
  <c r="P391" i="13"/>
  <c r="P388" i="13"/>
  <c r="L331" i="10"/>
  <c r="P385" i="13"/>
  <c r="O394" i="13"/>
  <c r="O393" i="13" s="1"/>
  <c r="H60" i="66"/>
  <c r="P389" i="13" l="1"/>
  <c r="P386" i="13"/>
  <c r="Q388" i="13"/>
  <c r="Q391" i="13"/>
  <c r="P383" i="13"/>
  <c r="Q385" i="13"/>
  <c r="P315" i="13"/>
  <c r="Q316" i="13"/>
  <c r="H74" i="66"/>
  <c r="H97" i="66"/>
  <c r="H92" i="66"/>
  <c r="Q383" i="13" l="1"/>
  <c r="Q389" i="13"/>
  <c r="Q386" i="13"/>
  <c r="Q315" i="13"/>
  <c r="O391" i="13"/>
  <c r="H59" i="66"/>
  <c r="H57" i="66" s="1"/>
  <c r="H53" i="66"/>
  <c r="H125" i="66"/>
  <c r="H120" i="66"/>
  <c r="I124" i="66"/>
  <c r="K124" i="66" s="1"/>
  <c r="H103" i="66"/>
  <c r="I119" i="66"/>
  <c r="K119" i="66" s="1"/>
  <c r="O390" i="13" l="1"/>
  <c r="O389" i="13" s="1"/>
  <c r="H56" i="66"/>
  <c r="H52" i="66" s="1"/>
  <c r="H51" i="66" s="1"/>
  <c r="H45" i="66"/>
  <c r="H42" i="66"/>
  <c r="H39" i="66"/>
  <c r="H34" i="66"/>
  <c r="H28" i="66"/>
  <c r="H23" i="66"/>
  <c r="H18" i="66"/>
  <c r="H16" i="66" l="1"/>
  <c r="H127" i="66" s="1"/>
  <c r="F17" i="60"/>
  <c r="G32" i="60"/>
  <c r="G26" i="60" l="1"/>
  <c r="P408" i="13"/>
  <c r="G357" i="13"/>
  <c r="P352" i="13"/>
  <c r="P340" i="13"/>
  <c r="P326" i="13"/>
  <c r="P303" i="13"/>
  <c r="P288" i="13" s="1"/>
  <c r="P285" i="13"/>
  <c r="N277" i="13"/>
  <c r="N268" i="13"/>
  <c r="N257" i="13"/>
  <c r="N243" i="13" s="1"/>
  <c r="P238" i="13"/>
  <c r="A239" i="13"/>
  <c r="P233" i="13"/>
  <c r="N231" i="13"/>
  <c r="G232" i="13"/>
  <c r="G231" i="13" s="1"/>
  <c r="N220" i="13"/>
  <c r="N219" i="13" s="1"/>
  <c r="N183" i="13"/>
  <c r="P160" i="13"/>
  <c r="P151" i="13"/>
  <c r="P135" i="13"/>
  <c r="P119" i="13"/>
  <c r="N79" i="13"/>
  <c r="N45" i="13"/>
  <c r="G25" i="13"/>
  <c r="G24" i="13"/>
  <c r="L397" i="10"/>
  <c r="K392" i="10"/>
  <c r="L391" i="10"/>
  <c r="K390" i="10"/>
  <c r="J390" i="10"/>
  <c r="K386" i="10"/>
  <c r="L386" i="10"/>
  <c r="K383" i="10"/>
  <c r="K381" i="10"/>
  <c r="K380" i="10" s="1"/>
  <c r="L381" i="10"/>
  <c r="K377" i="10"/>
  <c r="K371" i="10"/>
  <c r="L371" i="10"/>
  <c r="J371" i="10"/>
  <c r="L369" i="10"/>
  <c r="L362" i="10"/>
  <c r="L356" i="10"/>
  <c r="K358" i="10"/>
  <c r="J356" i="10"/>
  <c r="K351" i="10"/>
  <c r="J351" i="10"/>
  <c r="L352" i="10"/>
  <c r="N352" i="10" s="1"/>
  <c r="N351" i="10" s="1"/>
  <c r="J337" i="10"/>
  <c r="J331" i="10"/>
  <c r="L344" i="10"/>
  <c r="K347" i="10"/>
  <c r="K349" i="10"/>
  <c r="L341" i="10"/>
  <c r="J341" i="10"/>
  <c r="K343" i="10"/>
  <c r="K342" i="10"/>
  <c r="K338" i="10"/>
  <c r="K335" i="10"/>
  <c r="J334" i="10"/>
  <c r="K333" i="10"/>
  <c r="K328" i="10"/>
  <c r="J328" i="10"/>
  <c r="L330" i="10"/>
  <c r="L329" i="10"/>
  <c r="K326" i="10"/>
  <c r="L324" i="10"/>
  <c r="K322" i="10"/>
  <c r="K316" i="10"/>
  <c r="L313" i="10"/>
  <c r="K315" i="10"/>
  <c r="L306" i="10"/>
  <c r="K308" i="10"/>
  <c r="L303" i="10"/>
  <c r="L291" i="10"/>
  <c r="K287" i="10"/>
  <c r="L289" i="10"/>
  <c r="L282" i="10"/>
  <c r="L280" i="10"/>
  <c r="L277" i="10"/>
  <c r="L267" i="10"/>
  <c r="L264" i="10"/>
  <c r="L260" i="10"/>
  <c r="K258" i="10"/>
  <c r="K259" i="10"/>
  <c r="K257" i="10"/>
  <c r="L256" i="10"/>
  <c r="J256" i="10"/>
  <c r="L250" i="10"/>
  <c r="L247" i="10"/>
  <c r="P146" i="13" l="1"/>
  <c r="P284" i="13"/>
  <c r="L380" i="10"/>
  <c r="L351" i="10"/>
  <c r="L390" i="10"/>
  <c r="L328" i="10"/>
  <c r="P159" i="13"/>
  <c r="L361" i="10"/>
  <c r="O387" i="13"/>
  <c r="G23" i="13"/>
  <c r="K356" i="10"/>
  <c r="K341" i="10"/>
  <c r="K334" i="10"/>
  <c r="K256" i="10"/>
  <c r="L230" i="10" l="1"/>
  <c r="L229" i="10" s="1"/>
  <c r="K233" i="10"/>
  <c r="L233" i="10"/>
  <c r="K219" i="10"/>
  <c r="J219" i="10"/>
  <c r="L220" i="10"/>
  <c r="K221" i="10"/>
  <c r="L221" i="10"/>
  <c r="J221" i="10"/>
  <c r="K217" i="10"/>
  <c r="L202" i="10"/>
  <c r="K201" i="10"/>
  <c r="J201" i="10"/>
  <c r="L219" i="10" l="1"/>
  <c r="N220" i="10"/>
  <c r="N219" i="10" s="1"/>
  <c r="N212" i="10" s="1"/>
  <c r="L201" i="10"/>
  <c r="N202" i="10"/>
  <c r="N201" i="10" s="1"/>
  <c r="N187" i="10" s="1"/>
  <c r="O385" i="13"/>
  <c r="K180" i="10"/>
  <c r="L178" i="10"/>
  <c r="K176" i="10"/>
  <c r="K174" i="10"/>
  <c r="N203" i="10" l="1"/>
  <c r="O384" i="13"/>
  <c r="O383" i="13" s="1"/>
  <c r="L166" i="10"/>
  <c r="L160" i="10"/>
  <c r="L158" i="10"/>
  <c r="L154" i="10"/>
  <c r="L152" i="10" s="1"/>
  <c r="L137" i="10"/>
  <c r="N186" i="10" l="1"/>
  <c r="L110" i="10"/>
  <c r="K122" i="10"/>
  <c r="K115" i="10" s="1"/>
  <c r="K107" i="10"/>
  <c r="K106" i="10" s="1"/>
  <c r="L92" i="10"/>
  <c r="J92" i="10"/>
  <c r="K93" i="10"/>
  <c r="K92" i="10" s="1"/>
  <c r="L86" i="10"/>
  <c r="K81" i="10"/>
  <c r="K79" i="10"/>
  <c r="L73" i="10"/>
  <c r="L63" i="10" s="1"/>
  <c r="M63" i="10" s="1"/>
  <c r="K61" i="10"/>
  <c r="K60" i="10" s="1"/>
  <c r="L49" i="10"/>
  <c r="L47" i="10"/>
  <c r="N47" i="10" s="1"/>
  <c r="L46" i="10"/>
  <c r="K45" i="10"/>
  <c r="J45" i="10"/>
  <c r="L31" i="10"/>
  <c r="N31" i="10" s="1"/>
  <c r="L30" i="10"/>
  <c r="N30" i="10" s="1"/>
  <c r="N29" i="10" s="1"/>
  <c r="N25" i="10" s="1"/>
  <c r="K29" i="10"/>
  <c r="J29" i="10"/>
  <c r="L26" i="10"/>
  <c r="L35" i="10"/>
  <c r="L24" i="10"/>
  <c r="N24" i="10" s="1"/>
  <c r="L23" i="10"/>
  <c r="N23" i="10" s="1"/>
  <c r="N22" i="10" s="1"/>
  <c r="N18" i="10" s="1"/>
  <c r="K22" i="10"/>
  <c r="J22" i="10"/>
  <c r="N46" i="10" l="1"/>
  <c r="L45" i="10"/>
  <c r="L22" i="10"/>
  <c r="L29" i="10"/>
  <c r="L44" i="10"/>
  <c r="O381" i="13" l="1"/>
  <c r="L32" i="10"/>
  <c r="L25" i="10" s="1"/>
  <c r="A271" i="13" l="1"/>
  <c r="I285" i="10" l="1"/>
  <c r="M334" i="13" l="1"/>
  <c r="F125" i="66" l="1"/>
  <c r="F53" i="66"/>
  <c r="F45" i="66"/>
  <c r="F42" i="66"/>
  <c r="F39" i="66"/>
  <c r="F34" i="66"/>
  <c r="F28" i="66"/>
  <c r="F23" i="66"/>
  <c r="F56" i="66"/>
  <c r="G117" i="66"/>
  <c r="I117" i="66" s="1"/>
  <c r="K117" i="66" s="1"/>
  <c r="F103" i="66"/>
  <c r="F120" i="66"/>
  <c r="G116" i="66"/>
  <c r="I116" i="66" s="1"/>
  <c r="K116" i="66" s="1"/>
  <c r="G118" i="66"/>
  <c r="I118" i="66" s="1"/>
  <c r="K118" i="66" s="1"/>
  <c r="G30" i="66"/>
  <c r="I30" i="66" s="1"/>
  <c r="K30" i="66" s="1"/>
  <c r="G41" i="66"/>
  <c r="I41" i="66" s="1"/>
  <c r="K41" i="66" s="1"/>
  <c r="G43" i="66"/>
  <c r="I43" i="66" s="1"/>
  <c r="K43" i="66" s="1"/>
  <c r="G49" i="66"/>
  <c r="I49" i="66" s="1"/>
  <c r="K49" i="66" s="1"/>
  <c r="G50" i="66"/>
  <c r="I50" i="66" s="1"/>
  <c r="K50" i="66" s="1"/>
  <c r="G58" i="66"/>
  <c r="I58" i="66" s="1"/>
  <c r="K58" i="66" s="1"/>
  <c r="G123" i="66"/>
  <c r="I123" i="66" s="1"/>
  <c r="K123" i="66" s="1"/>
  <c r="F18" i="66"/>
  <c r="F52" i="66" l="1"/>
  <c r="F51" i="66" s="1"/>
  <c r="F16" i="66"/>
  <c r="J399" i="13" l="1"/>
  <c r="K399" i="13"/>
  <c r="L399" i="13"/>
  <c r="M399" i="13"/>
  <c r="I362" i="10"/>
  <c r="I347" i="10"/>
  <c r="J127" i="13"/>
  <c r="K127" i="13"/>
  <c r="L127" i="13"/>
  <c r="M127" i="13"/>
  <c r="J184" i="10"/>
  <c r="L184" i="10" s="1"/>
  <c r="I183" i="10"/>
  <c r="I182" i="10" s="1"/>
  <c r="H183" i="10"/>
  <c r="H182" i="10" s="1"/>
  <c r="I166" i="10"/>
  <c r="H166" i="10"/>
  <c r="J167" i="10"/>
  <c r="I168" i="10"/>
  <c r="H168" i="10"/>
  <c r="J169" i="10"/>
  <c r="J181" i="10"/>
  <c r="I180" i="10"/>
  <c r="H180" i="10"/>
  <c r="L183" i="10" l="1"/>
  <c r="J183" i="10"/>
  <c r="J182" i="10" s="1"/>
  <c r="J180" i="10"/>
  <c r="L181" i="10"/>
  <c r="J166" i="10"/>
  <c r="K167" i="10"/>
  <c r="K166" i="10" s="1"/>
  <c r="J168" i="10"/>
  <c r="L169" i="10"/>
  <c r="M204" i="13"/>
  <c r="L180" i="10" l="1"/>
  <c r="N181" i="10"/>
  <c r="N180" i="10" s="1"/>
  <c r="J165" i="10"/>
  <c r="K183" i="10"/>
  <c r="K182" i="10" s="1"/>
  <c r="L182" i="10"/>
  <c r="L168" i="10"/>
  <c r="L165" i="10" s="1"/>
  <c r="K169" i="10"/>
  <c r="K168" i="10" s="1"/>
  <c r="K165" i="10" s="1"/>
  <c r="J102" i="10"/>
  <c r="K102" i="10" s="1"/>
  <c r="J103" i="10"/>
  <c r="K103" i="10" s="1"/>
  <c r="J104" i="10"/>
  <c r="K104" i="10" s="1"/>
  <c r="J105" i="10"/>
  <c r="K105" i="10" s="1"/>
  <c r="J101" i="10"/>
  <c r="I100" i="10"/>
  <c r="H100" i="10"/>
  <c r="I94" i="10"/>
  <c r="I110" i="10"/>
  <c r="J136" i="10"/>
  <c r="I134" i="10"/>
  <c r="H134" i="10"/>
  <c r="I316" i="10"/>
  <c r="I312" i="10" s="1"/>
  <c r="H316" i="10"/>
  <c r="J317" i="10"/>
  <c r="I383" i="10"/>
  <c r="H383" i="10"/>
  <c r="J384" i="10"/>
  <c r="I397" i="10"/>
  <c r="I394" i="10"/>
  <c r="I392" i="10"/>
  <c r="I386" i="10"/>
  <c r="I381" i="10"/>
  <c r="I380" i="10" s="1"/>
  <c r="I376" i="10"/>
  <c r="I375" i="10" s="1"/>
  <c r="I374" i="10" s="1"/>
  <c r="I349" i="10"/>
  <c r="H349" i="10"/>
  <c r="J350" i="10"/>
  <c r="I344" i="10"/>
  <c r="I369" i="10"/>
  <c r="I359" i="10"/>
  <c r="I356" i="10"/>
  <c r="I341" i="10"/>
  <c r="I337" i="10"/>
  <c r="I334" i="10"/>
  <c r="I331" i="10"/>
  <c r="I328" i="10"/>
  <c r="I326" i="10"/>
  <c r="I324" i="10"/>
  <c r="I322" i="10"/>
  <c r="I319" i="10"/>
  <c r="I306" i="10"/>
  <c r="I303" i="10"/>
  <c r="I295" i="10"/>
  <c r="I291" i="10"/>
  <c r="J293" i="10"/>
  <c r="K293" i="10" s="1"/>
  <c r="J288" i="10"/>
  <c r="I287" i="10"/>
  <c r="H287" i="10"/>
  <c r="I282" i="10"/>
  <c r="J284" i="10"/>
  <c r="K284" i="10" s="1"/>
  <c r="J285" i="10"/>
  <c r="K285" i="10" s="1"/>
  <c r="I280" i="10"/>
  <c r="I277" i="10"/>
  <c r="I267" i="10"/>
  <c r="I264" i="10"/>
  <c r="I260" i="10"/>
  <c r="I256" i="10"/>
  <c r="I253" i="10"/>
  <c r="I250" i="10"/>
  <c r="I247" i="10"/>
  <c r="I236" i="10"/>
  <c r="I230" i="10"/>
  <c r="I229" i="10" s="1"/>
  <c r="I224" i="10"/>
  <c r="I223" i="10" s="1"/>
  <c r="J227" i="10"/>
  <c r="K227" i="10" s="1"/>
  <c r="J225" i="10"/>
  <c r="K225" i="10" s="1"/>
  <c r="I212" i="10"/>
  <c r="I203" i="10" s="1"/>
  <c r="J215" i="10"/>
  <c r="L215" i="10" s="1"/>
  <c r="J209" i="10"/>
  <c r="K209" i="10" s="1"/>
  <c r="J210" i="10"/>
  <c r="K210" i="10" s="1"/>
  <c r="L212" i="10" l="1"/>
  <c r="L203" i="10" s="1"/>
  <c r="J100" i="10"/>
  <c r="P273" i="13"/>
  <c r="J383" i="10"/>
  <c r="L384" i="10"/>
  <c r="L288" i="10"/>
  <c r="N288" i="10" s="1"/>
  <c r="N287" i="10" s="1"/>
  <c r="N276" i="10" s="1"/>
  <c r="N275" i="10" s="1"/>
  <c r="J287" i="10"/>
  <c r="J316" i="10"/>
  <c r="L317" i="10"/>
  <c r="N317" i="10" s="1"/>
  <c r="N316" i="10" s="1"/>
  <c r="N312" i="10" s="1"/>
  <c r="J349" i="10"/>
  <c r="L350" i="10"/>
  <c r="N350" i="10" s="1"/>
  <c r="N349" i="10" s="1"/>
  <c r="J134" i="10"/>
  <c r="L136" i="10"/>
  <c r="K101" i="10"/>
  <c r="K100" i="10" s="1"/>
  <c r="I353" i="10"/>
  <c r="I276" i="10"/>
  <c r="I361" i="10"/>
  <c r="I321" i="10"/>
  <c r="I389" i="10"/>
  <c r="I385" i="10" s="1"/>
  <c r="I290" i="10"/>
  <c r="I235" i="10"/>
  <c r="J226" i="10"/>
  <c r="K226" i="10" s="1"/>
  <c r="Q273" i="13" l="1"/>
  <c r="L287" i="10"/>
  <c r="L383" i="10"/>
  <c r="L349" i="10"/>
  <c r="L316" i="10"/>
  <c r="L134" i="10"/>
  <c r="N136" i="10"/>
  <c r="P270" i="13"/>
  <c r="K136" i="10"/>
  <c r="K134" i="10" s="1"/>
  <c r="I318" i="10"/>
  <c r="I275" i="10"/>
  <c r="J197" i="10"/>
  <c r="K197" i="10" s="1"/>
  <c r="J198" i="10"/>
  <c r="K198" i="10" s="1"/>
  <c r="I187" i="10"/>
  <c r="I176" i="10"/>
  <c r="I178" i="10"/>
  <c r="I174" i="10"/>
  <c r="I171" i="10"/>
  <c r="I160" i="10"/>
  <c r="H160" i="10"/>
  <c r="J161" i="10"/>
  <c r="I158" i="10"/>
  <c r="I152" i="10"/>
  <c r="I98" i="10"/>
  <c r="H98" i="10"/>
  <c r="J99" i="10"/>
  <c r="I150" i="10"/>
  <c r="I148" i="10"/>
  <c r="I144" i="10"/>
  <c r="I138" i="10"/>
  <c r="I137" i="10" s="1"/>
  <c r="J142" i="10"/>
  <c r="K142" i="10" s="1"/>
  <c r="I132" i="10"/>
  <c r="I130" i="10"/>
  <c r="I122" i="10"/>
  <c r="I109" i="10" s="1"/>
  <c r="I115" i="10"/>
  <c r="I107" i="10"/>
  <c r="I106" i="10" s="1"/>
  <c r="J73" i="13"/>
  <c r="K73" i="13"/>
  <c r="L73" i="13"/>
  <c r="M73" i="13"/>
  <c r="I86" i="10"/>
  <c r="I84" i="10"/>
  <c r="I81" i="10"/>
  <c r="I79" i="10"/>
  <c r="I73" i="10"/>
  <c r="I64" i="10"/>
  <c r="I61" i="10"/>
  <c r="I60" i="10" s="1"/>
  <c r="J164" i="10"/>
  <c r="I44" i="10"/>
  <c r="I35" i="10"/>
  <c r="I32" i="10"/>
  <c r="I18" i="10"/>
  <c r="I26" i="10"/>
  <c r="Q270" i="13" l="1"/>
  <c r="L312" i="10"/>
  <c r="L276" i="10"/>
  <c r="I125" i="10"/>
  <c r="J160" i="10"/>
  <c r="K161" i="10"/>
  <c r="K160" i="10" s="1"/>
  <c r="J98" i="10"/>
  <c r="L99" i="10"/>
  <c r="N99" i="10" s="1"/>
  <c r="N98" i="10" s="1"/>
  <c r="N83" i="10" s="1"/>
  <c r="I25" i="10"/>
  <c r="I83" i="10"/>
  <c r="I63" i="10"/>
  <c r="I170" i="10"/>
  <c r="I165" i="10" s="1"/>
  <c r="I173" i="10"/>
  <c r="I186" i="10"/>
  <c r="K99" i="10" l="1"/>
  <c r="K98" i="10" s="1"/>
  <c r="L98" i="10"/>
  <c r="I162" i="10"/>
  <c r="J181" i="13" l="1"/>
  <c r="K181" i="13"/>
  <c r="L181" i="13"/>
  <c r="M181" i="13"/>
  <c r="I181" i="13"/>
  <c r="N182" i="13"/>
  <c r="J29" i="13"/>
  <c r="K29" i="13"/>
  <c r="L29" i="13"/>
  <c r="M29" i="13"/>
  <c r="J26" i="13"/>
  <c r="K26" i="13"/>
  <c r="L26" i="13"/>
  <c r="M26" i="13"/>
  <c r="J403" i="13"/>
  <c r="K403" i="13"/>
  <c r="K402" i="13" s="1"/>
  <c r="L403" i="13"/>
  <c r="M403" i="13"/>
  <c r="J408" i="13"/>
  <c r="K408" i="13"/>
  <c r="L408" i="13"/>
  <c r="M408" i="13"/>
  <c r="J378" i="13"/>
  <c r="K378" i="13"/>
  <c r="L378" i="13"/>
  <c r="M378" i="13"/>
  <c r="J376" i="13"/>
  <c r="K376" i="13"/>
  <c r="L376" i="13"/>
  <c r="M376" i="13"/>
  <c r="J386" i="13"/>
  <c r="K386" i="13"/>
  <c r="L386" i="13"/>
  <c r="M386" i="13"/>
  <c r="J380" i="13"/>
  <c r="K380" i="13"/>
  <c r="L380" i="13"/>
  <c r="M380" i="13"/>
  <c r="J383" i="13"/>
  <c r="K383" i="13"/>
  <c r="L383" i="13"/>
  <c r="M383" i="13"/>
  <c r="J389" i="13"/>
  <c r="K389" i="13"/>
  <c r="L389" i="13"/>
  <c r="M389" i="13"/>
  <c r="J393" i="13"/>
  <c r="K393" i="13"/>
  <c r="L393" i="13"/>
  <c r="M393" i="13"/>
  <c r="M396" i="13"/>
  <c r="J396" i="13"/>
  <c r="K396" i="13"/>
  <c r="L396" i="13"/>
  <c r="J373" i="13"/>
  <c r="K373" i="13"/>
  <c r="L373" i="13"/>
  <c r="M373" i="13"/>
  <c r="J369" i="13"/>
  <c r="K369" i="13"/>
  <c r="L369" i="13"/>
  <c r="M369" i="13"/>
  <c r="J361" i="13"/>
  <c r="K361" i="13"/>
  <c r="L361" i="13"/>
  <c r="M361" i="13"/>
  <c r="J344" i="13"/>
  <c r="K344" i="13"/>
  <c r="L344" i="13"/>
  <c r="M344" i="13"/>
  <c r="J355" i="13"/>
  <c r="K355" i="13"/>
  <c r="L355" i="13"/>
  <c r="M355" i="13"/>
  <c r="J340" i="13"/>
  <c r="K340" i="13"/>
  <c r="L340" i="13"/>
  <c r="M340" i="13"/>
  <c r="J331" i="13"/>
  <c r="K331" i="13"/>
  <c r="L331" i="13"/>
  <c r="M331" i="13"/>
  <c r="J326" i="13"/>
  <c r="K326" i="13"/>
  <c r="L326" i="13"/>
  <c r="M326" i="13"/>
  <c r="J329" i="13"/>
  <c r="K329" i="13"/>
  <c r="L329" i="13"/>
  <c r="M329" i="13"/>
  <c r="J336" i="13"/>
  <c r="K336" i="13"/>
  <c r="L336" i="13"/>
  <c r="M336" i="13"/>
  <c r="I336" i="13"/>
  <c r="N181" i="13" l="1"/>
  <c r="P182" i="13"/>
  <c r="J325" i="13"/>
  <c r="M375" i="13"/>
  <c r="J375" i="13"/>
  <c r="J402" i="13"/>
  <c r="M402" i="13"/>
  <c r="K325" i="13"/>
  <c r="K375" i="13"/>
  <c r="K372" i="13" s="1"/>
  <c r="K368" i="13" s="1"/>
  <c r="L402" i="13"/>
  <c r="M325" i="13"/>
  <c r="L325" i="13"/>
  <c r="L375" i="13"/>
  <c r="J319" i="13"/>
  <c r="K319" i="13"/>
  <c r="L319" i="13"/>
  <c r="M319" i="13"/>
  <c r="N322" i="13"/>
  <c r="O322" i="13" s="1"/>
  <c r="J352" i="13"/>
  <c r="J339" i="13" s="1"/>
  <c r="J324" i="13" s="1"/>
  <c r="K352" i="13"/>
  <c r="K339" i="13" s="1"/>
  <c r="L352" i="13"/>
  <c r="L339" i="13" s="1"/>
  <c r="M352" i="13"/>
  <c r="M339" i="13" s="1"/>
  <c r="I355" i="13"/>
  <c r="R182" i="13" l="1"/>
  <c r="R181" i="13" s="1"/>
  <c r="P181" i="13"/>
  <c r="O182" i="13"/>
  <c r="O181" i="13" s="1"/>
  <c r="O357" i="13"/>
  <c r="J372" i="13"/>
  <c r="J368" i="13" s="1"/>
  <c r="M324" i="13"/>
  <c r="L372" i="13"/>
  <c r="L368" i="13" s="1"/>
  <c r="J318" i="13"/>
  <c r="K324" i="13"/>
  <c r="K318" i="13" s="1"/>
  <c r="M372" i="13"/>
  <c r="L324" i="13"/>
  <c r="L318" i="13" s="1"/>
  <c r="J315" i="13"/>
  <c r="K315" i="13"/>
  <c r="L315" i="13"/>
  <c r="M315" i="13"/>
  <c r="J310" i="13"/>
  <c r="K310" i="13"/>
  <c r="L310" i="13"/>
  <c r="M310" i="13"/>
  <c r="J306" i="13"/>
  <c r="K306" i="13"/>
  <c r="L306" i="13"/>
  <c r="M306" i="13"/>
  <c r="J303" i="13"/>
  <c r="K303" i="13"/>
  <c r="L303" i="13"/>
  <c r="M303" i="13"/>
  <c r="J300" i="13"/>
  <c r="K300" i="13"/>
  <c r="L300" i="13"/>
  <c r="M300" i="13"/>
  <c r="M279" i="13"/>
  <c r="J279" i="13"/>
  <c r="K279" i="13"/>
  <c r="L279" i="13"/>
  <c r="N282" i="13"/>
  <c r="O282" i="13" s="1"/>
  <c r="N281" i="13"/>
  <c r="O281" i="13" s="1"/>
  <c r="J270" i="13"/>
  <c r="J259" i="13" s="1"/>
  <c r="K270" i="13"/>
  <c r="K259" i="13" s="1"/>
  <c r="L270" i="13"/>
  <c r="L259" i="13" s="1"/>
  <c r="M270" i="13"/>
  <c r="M259" i="13" s="1"/>
  <c r="N275" i="13"/>
  <c r="O275" i="13" s="1"/>
  <c r="N273" i="13"/>
  <c r="O273" i="13" s="1"/>
  <c r="N265" i="13"/>
  <c r="O265" i="13" s="1"/>
  <c r="N266" i="13"/>
  <c r="O266" i="13" s="1"/>
  <c r="M243" i="13"/>
  <c r="A254" i="13"/>
  <c r="A253" i="13"/>
  <c r="J243" i="13"/>
  <c r="K243" i="13"/>
  <c r="L243" i="13"/>
  <c r="J289" i="13"/>
  <c r="K289" i="13"/>
  <c r="L289" i="13"/>
  <c r="M289" i="13"/>
  <c r="J285" i="13"/>
  <c r="J284" i="13" s="1"/>
  <c r="K285" i="13"/>
  <c r="K284" i="13" s="1"/>
  <c r="L285" i="13"/>
  <c r="L284" i="13" s="1"/>
  <c r="M285" i="13"/>
  <c r="M284" i="13" s="1"/>
  <c r="Q182" i="13" l="1"/>
  <c r="Q181" i="13" s="1"/>
  <c r="O356" i="13"/>
  <c r="O355" i="13" s="1"/>
  <c r="M318" i="13"/>
  <c r="M368" i="13"/>
  <c r="M288" i="13"/>
  <c r="M242" i="13" s="1"/>
  <c r="L288" i="13"/>
  <c r="K288" i="13"/>
  <c r="J288" i="13"/>
  <c r="M241" i="13" l="1"/>
  <c r="J204" i="13"/>
  <c r="K204" i="13"/>
  <c r="L204" i="13"/>
  <c r="I204" i="13"/>
  <c r="N206" i="13"/>
  <c r="O206" i="13" s="1"/>
  <c r="N207" i="13"/>
  <c r="O207" i="13" s="1"/>
  <c r="N208" i="13"/>
  <c r="O208" i="13" s="1"/>
  <c r="N209" i="13"/>
  <c r="O209" i="13" s="1"/>
  <c r="N205" i="13"/>
  <c r="O205" i="13" s="1"/>
  <c r="J214" i="13"/>
  <c r="K214" i="13"/>
  <c r="L214" i="13"/>
  <c r="M214" i="13"/>
  <c r="N214" i="13"/>
  <c r="I214" i="13"/>
  <c r="J224" i="13"/>
  <c r="K224" i="13"/>
  <c r="L224" i="13"/>
  <c r="M224" i="13"/>
  <c r="I224" i="13"/>
  <c r="N225" i="13"/>
  <c r="J236" i="13"/>
  <c r="K236" i="13"/>
  <c r="L236" i="13"/>
  <c r="M236" i="13"/>
  <c r="J238" i="13"/>
  <c r="K238" i="13"/>
  <c r="L238" i="13"/>
  <c r="M238" i="13"/>
  <c r="J233" i="13"/>
  <c r="K233" i="13"/>
  <c r="L233" i="13"/>
  <c r="M233" i="13"/>
  <c r="O204" i="13" l="1"/>
  <c r="N224" i="13"/>
  <c r="P225" i="13"/>
  <c r="Q225" i="13" s="1"/>
  <c r="Q224" i="13" s="1"/>
  <c r="N204" i="13"/>
  <c r="J222" i="13"/>
  <c r="K222" i="13"/>
  <c r="L222" i="13"/>
  <c r="M222" i="13"/>
  <c r="I222" i="13"/>
  <c r="N223" i="13"/>
  <c r="P223" i="13" s="1"/>
  <c r="Q223" i="13" s="1"/>
  <c r="Q222" i="13" s="1"/>
  <c r="J230" i="13"/>
  <c r="K230" i="13"/>
  <c r="L230" i="13"/>
  <c r="M230" i="13"/>
  <c r="J227" i="13"/>
  <c r="K227" i="13"/>
  <c r="L227" i="13"/>
  <c r="M227" i="13"/>
  <c r="J216" i="13"/>
  <c r="J213" i="13" s="1"/>
  <c r="K216" i="13"/>
  <c r="K213" i="13" s="1"/>
  <c r="L216" i="13"/>
  <c r="L213" i="13" s="1"/>
  <c r="M216" i="13"/>
  <c r="M213" i="13" s="1"/>
  <c r="J211" i="13"/>
  <c r="J210" i="13" s="1"/>
  <c r="K211" i="13"/>
  <c r="K210" i="13" s="1"/>
  <c r="L211" i="13"/>
  <c r="L210" i="13" s="1"/>
  <c r="M211" i="13"/>
  <c r="M210" i="13" s="1"/>
  <c r="J195" i="13"/>
  <c r="J194" i="13" s="1"/>
  <c r="K195" i="13"/>
  <c r="K194" i="13" s="1"/>
  <c r="L195" i="13"/>
  <c r="L194" i="13" s="1"/>
  <c r="M195" i="13"/>
  <c r="M194" i="13" s="1"/>
  <c r="J20" i="10"/>
  <c r="L20" i="10" s="1"/>
  <c r="I17" i="10"/>
  <c r="J135" i="13"/>
  <c r="K135" i="13"/>
  <c r="L135" i="13"/>
  <c r="M135" i="13"/>
  <c r="I135" i="13"/>
  <c r="N136" i="13"/>
  <c r="O136" i="13" s="1"/>
  <c r="O135" i="13" s="1"/>
  <c r="J81" i="13"/>
  <c r="K81" i="13"/>
  <c r="L81" i="13"/>
  <c r="M81" i="13"/>
  <c r="I81" i="13"/>
  <c r="N82" i="13"/>
  <c r="J191" i="13"/>
  <c r="J190" i="13" s="1"/>
  <c r="K191" i="13"/>
  <c r="K190" i="13" s="1"/>
  <c r="L191" i="13"/>
  <c r="L190" i="13" s="1"/>
  <c r="M191" i="13"/>
  <c r="M190" i="13" s="1"/>
  <c r="J188" i="13"/>
  <c r="J187" i="13" s="1"/>
  <c r="K188" i="13"/>
  <c r="K187" i="13" s="1"/>
  <c r="L188" i="13"/>
  <c r="L187" i="13" s="1"/>
  <c r="M188" i="13"/>
  <c r="M187" i="13" s="1"/>
  <c r="J185" i="13"/>
  <c r="K185" i="13"/>
  <c r="L185" i="13"/>
  <c r="M185" i="13"/>
  <c r="N157" i="13"/>
  <c r="P157" i="13" s="1"/>
  <c r="J156" i="13"/>
  <c r="J155" i="13" s="1"/>
  <c r="K156" i="13"/>
  <c r="K155" i="13" s="1"/>
  <c r="L156" i="13"/>
  <c r="L155" i="13" s="1"/>
  <c r="M156" i="13"/>
  <c r="M155" i="13" s="1"/>
  <c r="I156" i="13"/>
  <c r="I155" i="13" s="1"/>
  <c r="A169" i="13"/>
  <c r="N154" i="13"/>
  <c r="J153" i="13"/>
  <c r="K153" i="13"/>
  <c r="L153" i="13"/>
  <c r="M153" i="13"/>
  <c r="I153" i="13"/>
  <c r="J179" i="13"/>
  <c r="K179" i="13"/>
  <c r="L179" i="13"/>
  <c r="M179" i="13"/>
  <c r="J177" i="13"/>
  <c r="K177" i="13"/>
  <c r="L177" i="13"/>
  <c r="M177" i="13"/>
  <c r="J174" i="13"/>
  <c r="J173" i="13" s="1"/>
  <c r="K174" i="13"/>
  <c r="K173" i="13" s="1"/>
  <c r="L174" i="13"/>
  <c r="L173" i="13" s="1"/>
  <c r="M174" i="13"/>
  <c r="M173" i="13" s="1"/>
  <c r="J166" i="13"/>
  <c r="K166" i="13"/>
  <c r="L166" i="13"/>
  <c r="M166" i="13"/>
  <c r="J163" i="13"/>
  <c r="K163" i="13"/>
  <c r="L163" i="13"/>
  <c r="M163" i="13"/>
  <c r="J160" i="13"/>
  <c r="K160" i="13"/>
  <c r="L160" i="13"/>
  <c r="M160" i="13"/>
  <c r="J151" i="13"/>
  <c r="K151" i="13"/>
  <c r="L151" i="13"/>
  <c r="M151" i="13"/>
  <c r="J147" i="13"/>
  <c r="K147" i="13"/>
  <c r="L147" i="13"/>
  <c r="M147" i="13"/>
  <c r="J149" i="13"/>
  <c r="K149" i="13"/>
  <c r="L149" i="13"/>
  <c r="M149" i="13"/>
  <c r="J138" i="13"/>
  <c r="K138" i="13"/>
  <c r="L138" i="13"/>
  <c r="M138" i="13"/>
  <c r="M114" i="13"/>
  <c r="J109" i="13"/>
  <c r="K109" i="13"/>
  <c r="L109" i="13"/>
  <c r="M109" i="13"/>
  <c r="J107" i="13"/>
  <c r="K107" i="13"/>
  <c r="L107" i="13"/>
  <c r="M107" i="13"/>
  <c r="P156" i="13" l="1"/>
  <c r="Q157" i="13"/>
  <c r="Q156" i="13" s="1"/>
  <c r="Q155" i="13" s="1"/>
  <c r="L18" i="10"/>
  <c r="N81" i="13"/>
  <c r="O82" i="13"/>
  <c r="O81" i="13" s="1"/>
  <c r="P224" i="13"/>
  <c r="O225" i="13"/>
  <c r="O224" i="13" s="1"/>
  <c r="P222" i="13"/>
  <c r="O223" i="13"/>
  <c r="O222" i="13" s="1"/>
  <c r="N156" i="13"/>
  <c r="N155" i="13" s="1"/>
  <c r="N153" i="13"/>
  <c r="P154" i="13"/>
  <c r="Q154" i="13" s="1"/>
  <c r="Q153" i="13" s="1"/>
  <c r="N135" i="13"/>
  <c r="K20" i="10"/>
  <c r="J226" i="13"/>
  <c r="J193" i="13" s="1"/>
  <c r="J162" i="13"/>
  <c r="J159" i="13" s="1"/>
  <c r="N222" i="13"/>
  <c r="M146" i="13"/>
  <c r="M176" i="13"/>
  <c r="L146" i="13"/>
  <c r="L162" i="13"/>
  <c r="L159" i="13" s="1"/>
  <c r="L176" i="13"/>
  <c r="K176" i="13"/>
  <c r="J176" i="13"/>
  <c r="K162" i="13"/>
  <c r="K159" i="13" s="1"/>
  <c r="K146" i="13"/>
  <c r="M162" i="13"/>
  <c r="M159" i="13" s="1"/>
  <c r="L226" i="13"/>
  <c r="L193" i="13" s="1"/>
  <c r="J146" i="13"/>
  <c r="M226" i="13"/>
  <c r="M193" i="13" s="1"/>
  <c r="K226" i="13"/>
  <c r="K193" i="13" s="1"/>
  <c r="O154" i="13" l="1"/>
  <c r="O153" i="13" s="1"/>
  <c r="P153" i="13"/>
  <c r="J140" i="13"/>
  <c r="K140" i="13"/>
  <c r="L140" i="13"/>
  <c r="M140" i="13"/>
  <c r="I140" i="13"/>
  <c r="N141" i="13"/>
  <c r="J143" i="13"/>
  <c r="J142" i="13" s="1"/>
  <c r="K143" i="13"/>
  <c r="K142" i="13" s="1"/>
  <c r="L143" i="13"/>
  <c r="L142" i="13" s="1"/>
  <c r="M143" i="13"/>
  <c r="M142" i="13" s="1"/>
  <c r="J111" i="13"/>
  <c r="J103" i="13" s="1"/>
  <c r="K111" i="13"/>
  <c r="K103" i="13" s="1"/>
  <c r="L111" i="13"/>
  <c r="L103" i="13" s="1"/>
  <c r="M111" i="13"/>
  <c r="N112" i="13"/>
  <c r="I111" i="13"/>
  <c r="J133" i="13"/>
  <c r="K133" i="13"/>
  <c r="L133" i="13"/>
  <c r="M133" i="13"/>
  <c r="J125" i="13"/>
  <c r="K125" i="13"/>
  <c r="L125" i="13"/>
  <c r="M125" i="13"/>
  <c r="J123" i="13"/>
  <c r="K123" i="13"/>
  <c r="L123" i="13"/>
  <c r="M123" i="13"/>
  <c r="J119" i="13"/>
  <c r="K119" i="13"/>
  <c r="L119" i="13"/>
  <c r="M119" i="13"/>
  <c r="J114" i="13"/>
  <c r="K114" i="13"/>
  <c r="L114" i="13"/>
  <c r="J100" i="13"/>
  <c r="K100" i="13"/>
  <c r="L100" i="13"/>
  <c r="M100" i="13"/>
  <c r="J94" i="13"/>
  <c r="J93" i="13" s="1"/>
  <c r="K94" i="13"/>
  <c r="K93" i="13" s="1"/>
  <c r="L94" i="13"/>
  <c r="L93" i="13" s="1"/>
  <c r="M94" i="13"/>
  <c r="M93" i="13" s="1"/>
  <c r="J88" i="13"/>
  <c r="K88" i="13"/>
  <c r="L88" i="13"/>
  <c r="M88" i="13"/>
  <c r="J83" i="13"/>
  <c r="K83" i="13"/>
  <c r="L83" i="13"/>
  <c r="M83" i="13"/>
  <c r="J71" i="13"/>
  <c r="K71" i="13"/>
  <c r="L71" i="13"/>
  <c r="M71" i="13"/>
  <c r="J68" i="13"/>
  <c r="K68" i="13"/>
  <c r="L68" i="13"/>
  <c r="M68" i="13"/>
  <c r="J66" i="13"/>
  <c r="K66" i="13"/>
  <c r="L66" i="13"/>
  <c r="M66" i="13"/>
  <c r="J64" i="13"/>
  <c r="J63" i="13" s="1"/>
  <c r="K64" i="13"/>
  <c r="K63" i="13" s="1"/>
  <c r="L64" i="13"/>
  <c r="L63" i="13" s="1"/>
  <c r="M64" i="13"/>
  <c r="M63" i="13" s="1"/>
  <c r="J48" i="13"/>
  <c r="K48" i="13"/>
  <c r="L48" i="13"/>
  <c r="M48" i="13"/>
  <c r="M41" i="13"/>
  <c r="N43" i="13"/>
  <c r="P43" i="13" s="1"/>
  <c r="J19" i="13"/>
  <c r="K19" i="13"/>
  <c r="L19" i="13"/>
  <c r="M19" i="13"/>
  <c r="M18" i="13" s="1"/>
  <c r="M17" i="13" s="1"/>
  <c r="O43" i="13" l="1"/>
  <c r="N140" i="13"/>
  <c r="P141" i="13"/>
  <c r="Q141" i="13" s="1"/>
  <c r="Q140" i="13" s="1"/>
  <c r="Q137" i="13" s="1"/>
  <c r="N111" i="13"/>
  <c r="P112" i="13"/>
  <c r="K118" i="13"/>
  <c r="K102" i="13" s="1"/>
  <c r="M118" i="13"/>
  <c r="L118" i="13"/>
  <c r="L102" i="13" s="1"/>
  <c r="J118" i="13"/>
  <c r="J102" i="13" s="1"/>
  <c r="J70" i="13"/>
  <c r="J40" i="13" s="1"/>
  <c r="M70" i="13"/>
  <c r="M40" i="13" s="1"/>
  <c r="L70" i="13"/>
  <c r="L40" i="13" s="1"/>
  <c r="K70" i="13"/>
  <c r="K40" i="13" s="1"/>
  <c r="J137" i="13"/>
  <c r="M87" i="13"/>
  <c r="M137" i="13"/>
  <c r="L137" i="13"/>
  <c r="K137" i="13"/>
  <c r="L87" i="13"/>
  <c r="K87" i="13"/>
  <c r="J87" i="13"/>
  <c r="Q112" i="13" l="1"/>
  <c r="P111" i="13"/>
  <c r="O112" i="13"/>
  <c r="O111" i="13" s="1"/>
  <c r="O141" i="13"/>
  <c r="O140" i="13" s="1"/>
  <c r="P140" i="13"/>
  <c r="P137" i="13" s="1"/>
  <c r="L39" i="13"/>
  <c r="J39" i="13"/>
  <c r="K39" i="13"/>
  <c r="H227" i="13"/>
  <c r="G229" i="13"/>
  <c r="I229" i="13" s="1"/>
  <c r="N229" i="13" s="1"/>
  <c r="O229" i="13" s="1"/>
  <c r="G228" i="13"/>
  <c r="I228" i="13" s="1"/>
  <c r="N228" i="13" s="1"/>
  <c r="O228" i="13" s="1"/>
  <c r="H387" i="10"/>
  <c r="J387" i="10" s="1"/>
  <c r="G386" i="10"/>
  <c r="F386" i="10"/>
  <c r="H388" i="10"/>
  <c r="J388" i="10" s="1"/>
  <c r="O227" i="13" l="1"/>
  <c r="D125" i="66"/>
  <c r="C125" i="66"/>
  <c r="E126" i="66"/>
  <c r="E125" i="66" s="1"/>
  <c r="H260" i="13"/>
  <c r="I67" i="13"/>
  <c r="N67" i="13" s="1"/>
  <c r="H66" i="13"/>
  <c r="G66" i="13"/>
  <c r="G77" i="10"/>
  <c r="H77" i="10" s="1"/>
  <c r="J77" i="10" s="1"/>
  <c r="K77" i="10" s="1"/>
  <c r="G204" i="10"/>
  <c r="H204" i="10" s="1"/>
  <c r="G399" i="10"/>
  <c r="H399" i="10" s="1"/>
  <c r="J399" i="10" s="1"/>
  <c r="K399" i="10" s="1"/>
  <c r="H80" i="10"/>
  <c r="H79" i="10" s="1"/>
  <c r="G79" i="10"/>
  <c r="H243" i="13"/>
  <c r="I351" i="13"/>
  <c r="N351" i="13" s="1"/>
  <c r="O351" i="13" s="1"/>
  <c r="I335" i="13"/>
  <c r="N335" i="13" s="1"/>
  <c r="I334" i="13"/>
  <c r="N334" i="13" s="1"/>
  <c r="I333" i="13"/>
  <c r="N333" i="13" s="1"/>
  <c r="I332" i="13"/>
  <c r="N332" i="13" s="1"/>
  <c r="I330" i="13"/>
  <c r="N330" i="13" s="1"/>
  <c r="N329" i="13" s="1"/>
  <c r="I328" i="13"/>
  <c r="N328" i="13" s="1"/>
  <c r="I327" i="13"/>
  <c r="N327" i="13" s="1"/>
  <c r="I323" i="13"/>
  <c r="N323" i="13" s="1"/>
  <c r="O323" i="13" s="1"/>
  <c r="I321" i="13"/>
  <c r="N321" i="13" s="1"/>
  <c r="O321" i="13" s="1"/>
  <c r="I320" i="13"/>
  <c r="I312" i="13"/>
  <c r="N312" i="13" s="1"/>
  <c r="O312" i="13" s="1"/>
  <c r="I311" i="13"/>
  <c r="I283" i="13"/>
  <c r="N283" i="13" s="1"/>
  <c r="O283" i="13" s="1"/>
  <c r="I280" i="13"/>
  <c r="I240" i="13"/>
  <c r="N240" i="13" s="1"/>
  <c r="O240" i="13" s="1"/>
  <c r="I239" i="13"/>
  <c r="N239" i="13" s="1"/>
  <c r="O239" i="13" s="1"/>
  <c r="I237" i="13"/>
  <c r="I218" i="13"/>
  <c r="N218" i="13" s="1"/>
  <c r="O218" i="13" s="1"/>
  <c r="I217" i="13"/>
  <c r="N217" i="13" s="1"/>
  <c r="O217" i="13" s="1"/>
  <c r="I201" i="13"/>
  <c r="N201" i="13" s="1"/>
  <c r="O201" i="13" s="1"/>
  <c r="I197" i="13"/>
  <c r="N197" i="13" s="1"/>
  <c r="O197" i="13" s="1"/>
  <c r="I192" i="13"/>
  <c r="I189" i="13"/>
  <c r="N189" i="13" s="1"/>
  <c r="I186" i="13"/>
  <c r="I180" i="13"/>
  <c r="I178" i="13"/>
  <c r="N178" i="13" s="1"/>
  <c r="I165" i="13"/>
  <c r="N165" i="13" s="1"/>
  <c r="O165" i="13" s="1"/>
  <c r="I164" i="13"/>
  <c r="I161" i="13"/>
  <c r="I132" i="13"/>
  <c r="I130" i="13"/>
  <c r="I128" i="13"/>
  <c r="I126" i="13"/>
  <c r="N126" i="13" s="1"/>
  <c r="I124" i="13"/>
  <c r="I28" i="13"/>
  <c r="N28" i="13" s="1"/>
  <c r="O28" i="13" s="1"/>
  <c r="I27" i="13"/>
  <c r="N27" i="13" s="1"/>
  <c r="I22" i="13"/>
  <c r="N22" i="13" s="1"/>
  <c r="O22" i="13" s="1"/>
  <c r="I20" i="13"/>
  <c r="N20" i="13" s="1"/>
  <c r="O20" i="13" s="1"/>
  <c r="H408" i="13"/>
  <c r="H403" i="13"/>
  <c r="H399" i="13"/>
  <c r="H396" i="13"/>
  <c r="H393" i="13"/>
  <c r="H389" i="13"/>
  <c r="H386" i="13"/>
  <c r="H383" i="13"/>
  <c r="H380" i="13"/>
  <c r="H378" i="13"/>
  <c r="H376" i="13"/>
  <c r="H373" i="13"/>
  <c r="H369" i="13"/>
  <c r="H361" i="13"/>
  <c r="H352" i="13"/>
  <c r="H344" i="13"/>
  <c r="H340" i="13"/>
  <c r="H331" i="13"/>
  <c r="H329" i="13"/>
  <c r="H326" i="13"/>
  <c r="H319" i="13"/>
  <c r="H315" i="13"/>
  <c r="H310" i="13"/>
  <c r="H306" i="13"/>
  <c r="H303" i="13"/>
  <c r="H300" i="13"/>
  <c r="H289" i="13"/>
  <c r="J242" i="13"/>
  <c r="J241" i="13" s="1"/>
  <c r="K242" i="13"/>
  <c r="K241" i="13" s="1"/>
  <c r="L242" i="13"/>
  <c r="L241" i="13" s="1"/>
  <c r="H285" i="13"/>
  <c r="H284" i="13" s="1"/>
  <c r="H279" i="13"/>
  <c r="H270" i="13"/>
  <c r="H238" i="13"/>
  <c r="H236" i="13"/>
  <c r="H233" i="13"/>
  <c r="H216" i="13"/>
  <c r="H211" i="13"/>
  <c r="H210" i="13" s="1"/>
  <c r="H195" i="13"/>
  <c r="H191" i="13"/>
  <c r="H190" i="13" s="1"/>
  <c r="H188" i="13"/>
  <c r="H187" i="13" s="1"/>
  <c r="H185" i="13"/>
  <c r="H179" i="13"/>
  <c r="H177" i="13"/>
  <c r="H174" i="13"/>
  <c r="H173" i="13" s="1"/>
  <c r="H166" i="13"/>
  <c r="H163" i="13"/>
  <c r="H160" i="13"/>
  <c r="H151" i="13"/>
  <c r="H149" i="13"/>
  <c r="H147" i="13"/>
  <c r="H143" i="13"/>
  <c r="H138" i="13"/>
  <c r="H133" i="13"/>
  <c r="H127" i="13"/>
  <c r="H125" i="13"/>
  <c r="H123" i="13"/>
  <c r="H119" i="13"/>
  <c r="H114" i="13"/>
  <c r="H109" i="13"/>
  <c r="H107" i="13"/>
  <c r="H100" i="13"/>
  <c r="H94" i="13"/>
  <c r="H93" i="13" s="1"/>
  <c r="H88" i="13"/>
  <c r="H83" i="13"/>
  <c r="H73" i="13"/>
  <c r="H71" i="13"/>
  <c r="H68" i="13"/>
  <c r="H64" i="13"/>
  <c r="H63" i="13" s="1"/>
  <c r="H48" i="13"/>
  <c r="H41" i="13"/>
  <c r="H29" i="13"/>
  <c r="H26" i="13"/>
  <c r="J18" i="13"/>
  <c r="J17" i="13" s="1"/>
  <c r="K18" i="13"/>
  <c r="K17" i="13" s="1"/>
  <c r="L18" i="13"/>
  <c r="L17" i="13" s="1"/>
  <c r="H19" i="13"/>
  <c r="H398" i="10"/>
  <c r="J398" i="10" s="1"/>
  <c r="K398" i="10" s="1"/>
  <c r="K397" i="10" s="1"/>
  <c r="H396" i="10"/>
  <c r="J396" i="10" s="1"/>
  <c r="K396" i="10" s="1"/>
  <c r="H395" i="10"/>
  <c r="H393" i="10"/>
  <c r="H382" i="10"/>
  <c r="J382" i="10" s="1"/>
  <c r="J381" i="10" s="1"/>
  <c r="J380" i="10" s="1"/>
  <c r="H379" i="10"/>
  <c r="H370" i="10"/>
  <c r="J370" i="10" s="1"/>
  <c r="H368" i="10"/>
  <c r="J368" i="10" s="1"/>
  <c r="K368" i="10" s="1"/>
  <c r="H367" i="10"/>
  <c r="J367" i="10" s="1"/>
  <c r="K367" i="10" s="1"/>
  <c r="H366" i="10"/>
  <c r="J366" i="10" s="1"/>
  <c r="K366" i="10" s="1"/>
  <c r="H365" i="10"/>
  <c r="J365" i="10" s="1"/>
  <c r="K365" i="10" s="1"/>
  <c r="H364" i="10"/>
  <c r="J364" i="10" s="1"/>
  <c r="K364" i="10" s="1"/>
  <c r="H363" i="10"/>
  <c r="J363" i="10" s="1"/>
  <c r="K363" i="10" s="1"/>
  <c r="H360" i="10"/>
  <c r="H357" i="10"/>
  <c r="H355" i="10"/>
  <c r="J355" i="10" s="1"/>
  <c r="K355" i="10" s="1"/>
  <c r="H354" i="10"/>
  <c r="H348" i="10"/>
  <c r="H346" i="10"/>
  <c r="J346" i="10" s="1"/>
  <c r="K346" i="10" s="1"/>
  <c r="H345" i="10"/>
  <c r="J345" i="10" s="1"/>
  <c r="K345" i="10" s="1"/>
  <c r="H343" i="10"/>
  <c r="H339" i="10"/>
  <c r="H336" i="10"/>
  <c r="H332" i="10"/>
  <c r="K331" i="10" s="1"/>
  <c r="H329" i="10"/>
  <c r="H327" i="10"/>
  <c r="J327" i="10" s="1"/>
  <c r="L327" i="10" s="1"/>
  <c r="H325" i="10"/>
  <c r="J325" i="10" s="1"/>
  <c r="H323" i="10"/>
  <c r="H320" i="10"/>
  <c r="H314" i="10"/>
  <c r="H307" i="10"/>
  <c r="H305" i="10"/>
  <c r="J305" i="10" s="1"/>
  <c r="K305" i="10" s="1"/>
  <c r="H304" i="10"/>
  <c r="J304" i="10" s="1"/>
  <c r="K304" i="10" s="1"/>
  <c r="H302" i="10"/>
  <c r="J302" i="10" s="1"/>
  <c r="K302" i="10" s="1"/>
  <c r="H301" i="10"/>
  <c r="J301" i="10" s="1"/>
  <c r="K301" i="10" s="1"/>
  <c r="H300" i="10"/>
  <c r="J300" i="10" s="1"/>
  <c r="H299" i="10"/>
  <c r="J299" i="10" s="1"/>
  <c r="K299" i="10" s="1"/>
  <c r="H298" i="10"/>
  <c r="J298" i="10" s="1"/>
  <c r="K298" i="10" s="1"/>
  <c r="H297" i="10"/>
  <c r="J297" i="10" s="1"/>
  <c r="K297" i="10" s="1"/>
  <c r="H296" i="10"/>
  <c r="J296" i="10" s="1"/>
  <c r="K296" i="10" s="1"/>
  <c r="H294" i="10"/>
  <c r="J294" i="10" s="1"/>
  <c r="K294" i="10" s="1"/>
  <c r="H292" i="10"/>
  <c r="H286" i="10"/>
  <c r="J286" i="10" s="1"/>
  <c r="K286" i="10" s="1"/>
  <c r="H283" i="10"/>
  <c r="H281" i="10"/>
  <c r="J281" i="10" s="1"/>
  <c r="H279" i="10"/>
  <c r="J279" i="10" s="1"/>
  <c r="K279" i="10" s="1"/>
  <c r="H278" i="10"/>
  <c r="H269" i="10"/>
  <c r="J269" i="10" s="1"/>
  <c r="K269" i="10" s="1"/>
  <c r="H268" i="10"/>
  <c r="J268" i="10" s="1"/>
  <c r="K268" i="10" s="1"/>
  <c r="H266" i="10"/>
  <c r="J266" i="10" s="1"/>
  <c r="K266" i="10" s="1"/>
  <c r="H265" i="10"/>
  <c r="J265" i="10" s="1"/>
  <c r="K265" i="10" s="1"/>
  <c r="H263" i="10"/>
  <c r="J263" i="10" s="1"/>
  <c r="K263" i="10" s="1"/>
  <c r="H262" i="10"/>
  <c r="J262" i="10" s="1"/>
  <c r="K262" i="10" s="1"/>
  <c r="H261" i="10"/>
  <c r="J261" i="10" s="1"/>
  <c r="K261" i="10" s="1"/>
  <c r="H258" i="10"/>
  <c r="H255" i="10"/>
  <c r="J255" i="10" s="1"/>
  <c r="K255" i="10" s="1"/>
  <c r="H254" i="10"/>
  <c r="J254" i="10" s="1"/>
  <c r="K254" i="10" s="1"/>
  <c r="H252" i="10"/>
  <c r="J252" i="10" s="1"/>
  <c r="K252" i="10" s="1"/>
  <c r="H251" i="10"/>
  <c r="J251" i="10" s="1"/>
  <c r="K251" i="10" s="1"/>
  <c r="H249" i="10"/>
  <c r="J249" i="10" s="1"/>
  <c r="K249" i="10" s="1"/>
  <c r="H248" i="10"/>
  <c r="J248" i="10" s="1"/>
  <c r="K248" i="10" s="1"/>
  <c r="H246" i="10"/>
  <c r="J246" i="10" s="1"/>
  <c r="K246" i="10" s="1"/>
  <c r="H245" i="10"/>
  <c r="J245" i="10" s="1"/>
  <c r="K245" i="10" s="1"/>
  <c r="H244" i="10"/>
  <c r="J244" i="10" s="1"/>
  <c r="K244" i="10" s="1"/>
  <c r="H242" i="10"/>
  <c r="J242" i="10" s="1"/>
  <c r="K242" i="10" s="1"/>
  <c r="H241" i="10"/>
  <c r="J241" i="10" s="1"/>
  <c r="K241" i="10" s="1"/>
  <c r="H240" i="10"/>
  <c r="J240" i="10" s="1"/>
  <c r="K240" i="10" s="1"/>
  <c r="H239" i="10"/>
  <c r="J239" i="10" s="1"/>
  <c r="K239" i="10" s="1"/>
  <c r="H238" i="10"/>
  <c r="J238" i="10" s="1"/>
  <c r="K238" i="10" s="1"/>
  <c r="H237" i="10"/>
  <c r="J237" i="10" s="1"/>
  <c r="K237" i="10" s="1"/>
  <c r="H234" i="10"/>
  <c r="H232" i="10"/>
  <c r="J232" i="10" s="1"/>
  <c r="K232" i="10" s="1"/>
  <c r="H231" i="10"/>
  <c r="J231" i="10" s="1"/>
  <c r="K231" i="10" s="1"/>
  <c r="H228" i="10"/>
  <c r="J228" i="10" s="1"/>
  <c r="L228" i="10" s="1"/>
  <c r="H224" i="10"/>
  <c r="H218" i="10"/>
  <c r="J218" i="10" s="1"/>
  <c r="K218" i="10" s="1"/>
  <c r="H216" i="10"/>
  <c r="J216" i="10" s="1"/>
  <c r="K216" i="10" s="1"/>
  <c r="H214" i="10"/>
  <c r="J214" i="10" s="1"/>
  <c r="K214" i="10" s="1"/>
  <c r="H213" i="10"/>
  <c r="H211" i="10"/>
  <c r="J211" i="10" s="1"/>
  <c r="K211" i="10" s="1"/>
  <c r="H208" i="10"/>
  <c r="J208" i="10" s="1"/>
  <c r="K208" i="10" s="1"/>
  <c r="H207" i="10"/>
  <c r="J207" i="10" s="1"/>
  <c r="K207" i="10" s="1"/>
  <c r="H206" i="10"/>
  <c r="J206" i="10" s="1"/>
  <c r="K206" i="10" s="1"/>
  <c r="H205" i="10"/>
  <c r="J205" i="10" s="1"/>
  <c r="K205" i="10" s="1"/>
  <c r="H200" i="10"/>
  <c r="J200" i="10" s="1"/>
  <c r="K200" i="10" s="1"/>
  <c r="H199" i="10"/>
  <c r="J199" i="10" s="1"/>
  <c r="K199" i="10" s="1"/>
  <c r="H196" i="10"/>
  <c r="J196" i="10" s="1"/>
  <c r="K196" i="10" s="1"/>
  <c r="H195" i="10"/>
  <c r="J195" i="10" s="1"/>
  <c r="H194" i="10"/>
  <c r="J194" i="10" s="1"/>
  <c r="K194" i="10" s="1"/>
  <c r="H193" i="10"/>
  <c r="J193" i="10" s="1"/>
  <c r="K193" i="10" s="1"/>
  <c r="H192" i="10"/>
  <c r="J192" i="10" s="1"/>
  <c r="K192" i="10" s="1"/>
  <c r="H191" i="10"/>
  <c r="J191" i="10" s="1"/>
  <c r="K191" i="10" s="1"/>
  <c r="H190" i="10"/>
  <c r="J190" i="10" s="1"/>
  <c r="K190" i="10" s="1"/>
  <c r="H189" i="10"/>
  <c r="J189" i="10" s="1"/>
  <c r="K189" i="10" s="1"/>
  <c r="H188" i="10"/>
  <c r="H179" i="10"/>
  <c r="H177" i="10"/>
  <c r="H175" i="10"/>
  <c r="H172" i="10"/>
  <c r="J172" i="10" s="1"/>
  <c r="H159" i="10"/>
  <c r="H157" i="10"/>
  <c r="J157" i="10" s="1"/>
  <c r="K157" i="10" s="1"/>
  <c r="H156" i="10"/>
  <c r="J156" i="10" s="1"/>
  <c r="K156" i="10" s="1"/>
  <c r="H155" i="10"/>
  <c r="J155" i="10" s="1"/>
  <c r="K155" i="10" s="1"/>
  <c r="H153" i="10"/>
  <c r="H151" i="10"/>
  <c r="H149" i="10"/>
  <c r="H147" i="10"/>
  <c r="J147" i="10" s="1"/>
  <c r="L147" i="10" s="1"/>
  <c r="K147" i="10" s="1"/>
  <c r="H146" i="10"/>
  <c r="J146" i="10" s="1"/>
  <c r="L146" i="10" s="1"/>
  <c r="H145" i="10"/>
  <c r="H141" i="10"/>
  <c r="J141" i="10" s="1"/>
  <c r="K141" i="10" s="1"/>
  <c r="H133" i="10"/>
  <c r="J133" i="10" s="1"/>
  <c r="H131" i="10"/>
  <c r="H129" i="10"/>
  <c r="J129" i="10" s="1"/>
  <c r="K129" i="10" s="1"/>
  <c r="H127" i="10"/>
  <c r="J127" i="10" s="1"/>
  <c r="K127" i="10" s="1"/>
  <c r="H126" i="10"/>
  <c r="J126" i="10" s="1"/>
  <c r="H123" i="10"/>
  <c r="J123" i="10" s="1"/>
  <c r="H121" i="10"/>
  <c r="J121" i="10" s="1"/>
  <c r="L121" i="10" s="1"/>
  <c r="H120" i="10"/>
  <c r="J120" i="10" s="1"/>
  <c r="L120" i="10" s="1"/>
  <c r="H119" i="10"/>
  <c r="J119" i="10" s="1"/>
  <c r="L119" i="10" s="1"/>
  <c r="H118" i="10"/>
  <c r="J118" i="10" s="1"/>
  <c r="L118" i="10" s="1"/>
  <c r="H117" i="10"/>
  <c r="J117" i="10" s="1"/>
  <c r="L117" i="10" s="1"/>
  <c r="H114" i="10"/>
  <c r="J114" i="10" s="1"/>
  <c r="K114" i="10" s="1"/>
  <c r="H113" i="10"/>
  <c r="J113" i="10" s="1"/>
  <c r="K113" i="10" s="1"/>
  <c r="H112" i="10"/>
  <c r="J112" i="10" s="1"/>
  <c r="K112" i="10" s="1"/>
  <c r="H111" i="10"/>
  <c r="J111" i="10" s="1"/>
  <c r="H108" i="10"/>
  <c r="H97" i="10"/>
  <c r="J97" i="10" s="1"/>
  <c r="K97" i="10" s="1"/>
  <c r="H96" i="10"/>
  <c r="J96" i="10" s="1"/>
  <c r="K96" i="10" s="1"/>
  <c r="H95" i="10"/>
  <c r="J95" i="10" s="1"/>
  <c r="L95" i="10" s="1"/>
  <c r="H91" i="10"/>
  <c r="J91" i="10" s="1"/>
  <c r="K91" i="10" s="1"/>
  <c r="H90" i="10"/>
  <c r="J90" i="10" s="1"/>
  <c r="K90" i="10" s="1"/>
  <c r="H89" i="10"/>
  <c r="J89" i="10" s="1"/>
  <c r="K89" i="10" s="1"/>
  <c r="H88" i="10"/>
  <c r="J88" i="10" s="1"/>
  <c r="K88" i="10" s="1"/>
  <c r="H87" i="10"/>
  <c r="J87" i="10" s="1"/>
  <c r="H85" i="10"/>
  <c r="J85" i="10" s="1"/>
  <c r="H78" i="10"/>
  <c r="J78" i="10" s="1"/>
  <c r="K78" i="10" s="1"/>
  <c r="H76" i="10"/>
  <c r="J76" i="10" s="1"/>
  <c r="K76" i="10" s="1"/>
  <c r="H75" i="10"/>
  <c r="J75" i="10" s="1"/>
  <c r="K75" i="10" s="1"/>
  <c r="H74" i="10"/>
  <c r="J74" i="10" s="1"/>
  <c r="H70" i="10"/>
  <c r="J70" i="10" s="1"/>
  <c r="K70" i="10" s="1"/>
  <c r="H69" i="10"/>
  <c r="J69" i="10" s="1"/>
  <c r="K69" i="10" s="1"/>
  <c r="H68" i="10"/>
  <c r="J68" i="10" s="1"/>
  <c r="K68" i="10" s="1"/>
  <c r="H67" i="10"/>
  <c r="J67" i="10" s="1"/>
  <c r="K67" i="10" s="1"/>
  <c r="H66" i="10"/>
  <c r="J66" i="10" s="1"/>
  <c r="K66" i="10" s="1"/>
  <c r="H65" i="10"/>
  <c r="J65" i="10" s="1"/>
  <c r="H62" i="10"/>
  <c r="H59" i="10"/>
  <c r="J59" i="10" s="1"/>
  <c r="K59" i="10" s="1"/>
  <c r="H58" i="10"/>
  <c r="J58" i="10" s="1"/>
  <c r="K58" i="10" s="1"/>
  <c r="H57" i="10"/>
  <c r="J57" i="10" s="1"/>
  <c r="K57" i="10" s="1"/>
  <c r="H55" i="10"/>
  <c r="J55" i="10" s="1"/>
  <c r="K55" i="10" s="1"/>
  <c r="H54" i="10"/>
  <c r="J54" i="10" s="1"/>
  <c r="K54" i="10" s="1"/>
  <c r="H53" i="10"/>
  <c r="J53" i="10" s="1"/>
  <c r="K53" i="10" s="1"/>
  <c r="H52" i="10"/>
  <c r="J52" i="10" s="1"/>
  <c r="K52" i="10" s="1"/>
  <c r="H51" i="10"/>
  <c r="J51" i="10" s="1"/>
  <c r="K51" i="10" s="1"/>
  <c r="H50" i="10"/>
  <c r="J50" i="10" s="1"/>
  <c r="H43" i="10"/>
  <c r="J43" i="10" s="1"/>
  <c r="K43" i="10" s="1"/>
  <c r="H42" i="10"/>
  <c r="J42" i="10" s="1"/>
  <c r="K42" i="10" s="1"/>
  <c r="H41" i="10"/>
  <c r="J41" i="10" s="1"/>
  <c r="K41" i="10" s="1"/>
  <c r="H40" i="10"/>
  <c r="J40" i="10" s="1"/>
  <c r="K40" i="10" s="1"/>
  <c r="H39" i="10"/>
  <c r="J39" i="10" s="1"/>
  <c r="K39" i="10" s="1"/>
  <c r="H37" i="10"/>
  <c r="J37" i="10" s="1"/>
  <c r="K37" i="10" s="1"/>
  <c r="H36" i="10"/>
  <c r="J36" i="10" s="1"/>
  <c r="K36" i="10" s="1"/>
  <c r="H34" i="10"/>
  <c r="J34" i="10" s="1"/>
  <c r="K34" i="10" s="1"/>
  <c r="H33" i="10"/>
  <c r="J33" i="10" s="1"/>
  <c r="K33" i="10" s="1"/>
  <c r="H28" i="10"/>
  <c r="J28" i="10" s="1"/>
  <c r="K28" i="10" s="1"/>
  <c r="H27" i="10"/>
  <c r="J27" i="10" s="1"/>
  <c r="H21" i="10"/>
  <c r="J21" i="10" s="1"/>
  <c r="K21" i="10" s="1"/>
  <c r="H19" i="10"/>
  <c r="G394" i="10"/>
  <c r="G392" i="10"/>
  <c r="G381" i="10"/>
  <c r="G380" i="10" s="1"/>
  <c r="G376" i="10"/>
  <c r="G375" i="10" s="1"/>
  <c r="G374" i="10" s="1"/>
  <c r="G369" i="10"/>
  <c r="G362" i="10"/>
  <c r="G359" i="10"/>
  <c r="G356" i="10"/>
  <c r="G347" i="10"/>
  <c r="G344" i="10"/>
  <c r="G341" i="10"/>
  <c r="G337" i="10"/>
  <c r="G334" i="10"/>
  <c r="G331" i="10"/>
  <c r="G328" i="10"/>
  <c r="G326" i="10"/>
  <c r="G324" i="10"/>
  <c r="G322" i="10"/>
  <c r="G319" i="10"/>
  <c r="G313" i="10"/>
  <c r="G312" i="10" s="1"/>
  <c r="G306" i="10"/>
  <c r="G303" i="10"/>
  <c r="G295" i="10"/>
  <c r="G291" i="10"/>
  <c r="G282" i="10"/>
  <c r="G280" i="10"/>
  <c r="G277" i="10"/>
  <c r="G267" i="10"/>
  <c r="G264" i="10"/>
  <c r="G260" i="10"/>
  <c r="G256" i="10"/>
  <c r="G253" i="10"/>
  <c r="G250" i="10"/>
  <c r="G247" i="10"/>
  <c r="G236" i="10"/>
  <c r="G233" i="10"/>
  <c r="G230" i="10"/>
  <c r="G229" i="10" s="1"/>
  <c r="G223" i="10"/>
  <c r="G212" i="10"/>
  <c r="G187" i="10"/>
  <c r="G178" i="10"/>
  <c r="G176" i="10"/>
  <c r="G174" i="10"/>
  <c r="G163" i="10"/>
  <c r="H163" i="10"/>
  <c r="J163" i="10" s="1"/>
  <c r="G171" i="10"/>
  <c r="G158" i="10"/>
  <c r="G152" i="10"/>
  <c r="G150" i="10"/>
  <c r="G148" i="10"/>
  <c r="G144" i="10"/>
  <c r="G137" i="10"/>
  <c r="G138" i="10"/>
  <c r="G132" i="10"/>
  <c r="G130" i="10"/>
  <c r="G122" i="10"/>
  <c r="G116" i="10"/>
  <c r="G115" i="10" s="1"/>
  <c r="G110" i="10"/>
  <c r="G107" i="10"/>
  <c r="G106" i="10" s="1"/>
  <c r="G94" i="10"/>
  <c r="G86" i="10"/>
  <c r="G84" i="10"/>
  <c r="G81" i="10"/>
  <c r="G64" i="10"/>
  <c r="G61" i="10"/>
  <c r="G60" i="10" s="1"/>
  <c r="G44" i="10"/>
  <c r="G35" i="10"/>
  <c r="G32" i="10"/>
  <c r="G26" i="10"/>
  <c r="E17" i="60"/>
  <c r="G18" i="10"/>
  <c r="D103" i="66"/>
  <c r="E112" i="66"/>
  <c r="G112" i="66" s="1"/>
  <c r="I112" i="66" s="1"/>
  <c r="K112" i="66" s="1"/>
  <c r="D59" i="66"/>
  <c r="D57" i="66" s="1"/>
  <c r="D56" i="66" s="1"/>
  <c r="E29" i="66"/>
  <c r="D28" i="66"/>
  <c r="E17" i="66"/>
  <c r="G17" i="66" s="1"/>
  <c r="I17" i="66" s="1"/>
  <c r="E22" i="66"/>
  <c r="G22" i="66" s="1"/>
  <c r="I22" i="66" s="1"/>
  <c r="E21" i="66"/>
  <c r="G21" i="66" s="1"/>
  <c r="I21" i="66" s="1"/>
  <c r="E20" i="66"/>
  <c r="G20" i="66" s="1"/>
  <c r="I20" i="66" s="1"/>
  <c r="E19" i="66"/>
  <c r="G19" i="66" s="1"/>
  <c r="I19" i="66" s="1"/>
  <c r="E27" i="66"/>
  <c r="G27" i="66" s="1"/>
  <c r="I27" i="66" s="1"/>
  <c r="E26" i="66"/>
  <c r="G26" i="66" s="1"/>
  <c r="I26" i="66" s="1"/>
  <c r="E25" i="66"/>
  <c r="G25" i="66" s="1"/>
  <c r="I25" i="66" s="1"/>
  <c r="E24" i="66"/>
  <c r="G24" i="66" s="1"/>
  <c r="I24" i="66" s="1"/>
  <c r="E32" i="66"/>
  <c r="G32" i="66" s="1"/>
  <c r="I32" i="66" s="1"/>
  <c r="K32" i="66" s="1"/>
  <c r="E31" i="66"/>
  <c r="G31" i="66" s="1"/>
  <c r="I31" i="66" s="1"/>
  <c r="K31" i="66" s="1"/>
  <c r="E33" i="66"/>
  <c r="G33" i="66" s="1"/>
  <c r="I33" i="66" s="1"/>
  <c r="E38" i="66"/>
  <c r="G38" i="66" s="1"/>
  <c r="I38" i="66" s="1"/>
  <c r="E37" i="66"/>
  <c r="G37" i="66" s="1"/>
  <c r="I37" i="66" s="1"/>
  <c r="E36" i="66"/>
  <c r="G36" i="66" s="1"/>
  <c r="I36" i="66" s="1"/>
  <c r="E35" i="66"/>
  <c r="G35" i="66" s="1"/>
  <c r="I35" i="66" s="1"/>
  <c r="E40" i="66"/>
  <c r="E44" i="66"/>
  <c r="E47" i="66"/>
  <c r="G47" i="66" s="1"/>
  <c r="I47" i="66" s="1"/>
  <c r="E46" i="66"/>
  <c r="G46" i="66" s="1"/>
  <c r="E55" i="66"/>
  <c r="G55" i="66" s="1"/>
  <c r="I55" i="66" s="1"/>
  <c r="K55" i="66" s="1"/>
  <c r="E54" i="66"/>
  <c r="G54" i="66" s="1"/>
  <c r="I54" i="66" s="1"/>
  <c r="E122" i="66"/>
  <c r="G122" i="66" s="1"/>
  <c r="I122" i="66" s="1"/>
  <c r="K122" i="66" s="1"/>
  <c r="E121" i="66"/>
  <c r="E115" i="66"/>
  <c r="G115" i="66" s="1"/>
  <c r="I115" i="66" s="1"/>
  <c r="K115" i="66" s="1"/>
  <c r="E114" i="66"/>
  <c r="G114" i="66" s="1"/>
  <c r="I114" i="66" s="1"/>
  <c r="K114" i="66" s="1"/>
  <c r="E111" i="66"/>
  <c r="G111" i="66" s="1"/>
  <c r="I111" i="66" s="1"/>
  <c r="K111" i="66" s="1"/>
  <c r="E110" i="66"/>
  <c r="G110" i="66" s="1"/>
  <c r="I110" i="66" s="1"/>
  <c r="K110" i="66" s="1"/>
  <c r="E109" i="66"/>
  <c r="G109" i="66" s="1"/>
  <c r="I109" i="66" s="1"/>
  <c r="K109" i="66" s="1"/>
  <c r="E108" i="66"/>
  <c r="G108" i="66" s="1"/>
  <c r="I108" i="66" s="1"/>
  <c r="K108" i="66" s="1"/>
  <c r="E107" i="66"/>
  <c r="G107" i="66" s="1"/>
  <c r="I107" i="66" s="1"/>
  <c r="K107" i="66" s="1"/>
  <c r="E106" i="66"/>
  <c r="G106" i="66" s="1"/>
  <c r="I106" i="66" s="1"/>
  <c r="K106" i="66" s="1"/>
  <c r="E105" i="66"/>
  <c r="G105" i="66" s="1"/>
  <c r="I105" i="66" s="1"/>
  <c r="K105" i="66" s="1"/>
  <c r="E104" i="66"/>
  <c r="E60" i="66"/>
  <c r="G60" i="66" s="1"/>
  <c r="E61" i="66"/>
  <c r="G61" i="66" s="1"/>
  <c r="I61" i="66" s="1"/>
  <c r="K61" i="66" s="1"/>
  <c r="E62" i="66"/>
  <c r="G62" i="66" s="1"/>
  <c r="I62" i="66" s="1"/>
  <c r="K62" i="66" s="1"/>
  <c r="E63" i="66"/>
  <c r="G63" i="66" s="1"/>
  <c r="I63" i="66" s="1"/>
  <c r="K63" i="66" s="1"/>
  <c r="E64" i="66"/>
  <c r="G64" i="66" s="1"/>
  <c r="I64" i="66" s="1"/>
  <c r="K64" i="66" s="1"/>
  <c r="E65" i="66"/>
  <c r="G65" i="66" s="1"/>
  <c r="I65" i="66" s="1"/>
  <c r="K65" i="66" s="1"/>
  <c r="E66" i="66"/>
  <c r="G66" i="66" s="1"/>
  <c r="I66" i="66" s="1"/>
  <c r="K66" i="66" s="1"/>
  <c r="E67" i="66"/>
  <c r="G67" i="66" s="1"/>
  <c r="I67" i="66" s="1"/>
  <c r="K67" i="66" s="1"/>
  <c r="E68" i="66"/>
  <c r="G68" i="66" s="1"/>
  <c r="I68" i="66" s="1"/>
  <c r="K68" i="66" s="1"/>
  <c r="E69" i="66"/>
  <c r="G69" i="66" s="1"/>
  <c r="I69" i="66" s="1"/>
  <c r="K69" i="66" s="1"/>
  <c r="E70" i="66"/>
  <c r="G70" i="66" s="1"/>
  <c r="I70" i="66" s="1"/>
  <c r="K70" i="66" s="1"/>
  <c r="E71" i="66"/>
  <c r="G71" i="66" s="1"/>
  <c r="I71" i="66" s="1"/>
  <c r="K71" i="66" s="1"/>
  <c r="E72" i="66"/>
  <c r="G72" i="66" s="1"/>
  <c r="I72" i="66" s="1"/>
  <c r="K72" i="66" s="1"/>
  <c r="E73" i="66"/>
  <c r="G73" i="66" s="1"/>
  <c r="I73" i="66" s="1"/>
  <c r="K73" i="66" s="1"/>
  <c r="E74" i="66"/>
  <c r="G74" i="66" s="1"/>
  <c r="I74" i="66" s="1"/>
  <c r="K74" i="66" s="1"/>
  <c r="E75" i="66"/>
  <c r="G75" i="66" s="1"/>
  <c r="I75" i="66" s="1"/>
  <c r="K75" i="66" s="1"/>
  <c r="E76" i="66"/>
  <c r="G76" i="66" s="1"/>
  <c r="I76" i="66" s="1"/>
  <c r="K76" i="66" s="1"/>
  <c r="E77" i="66"/>
  <c r="G77" i="66" s="1"/>
  <c r="I77" i="66" s="1"/>
  <c r="K77" i="66" s="1"/>
  <c r="E78" i="66"/>
  <c r="G78" i="66" s="1"/>
  <c r="I78" i="66" s="1"/>
  <c r="K78" i="66" s="1"/>
  <c r="E79" i="66"/>
  <c r="G79" i="66" s="1"/>
  <c r="I79" i="66" s="1"/>
  <c r="K79" i="66" s="1"/>
  <c r="E80" i="66"/>
  <c r="G80" i="66" s="1"/>
  <c r="I80" i="66" s="1"/>
  <c r="K80" i="66" s="1"/>
  <c r="E81" i="66"/>
  <c r="G81" i="66" s="1"/>
  <c r="E82" i="66"/>
  <c r="G82" i="66" s="1"/>
  <c r="I82" i="66" s="1"/>
  <c r="E83" i="66"/>
  <c r="G83" i="66" s="1"/>
  <c r="I83" i="66" s="1"/>
  <c r="E84" i="66"/>
  <c r="G84" i="66" s="1"/>
  <c r="I84" i="66" s="1"/>
  <c r="E85" i="66"/>
  <c r="G85" i="66" s="1"/>
  <c r="I85" i="66" s="1"/>
  <c r="E86" i="66"/>
  <c r="G86" i="66" s="1"/>
  <c r="I86" i="66" s="1"/>
  <c r="E87" i="66"/>
  <c r="G87" i="66" s="1"/>
  <c r="I87" i="66" s="1"/>
  <c r="E88" i="66"/>
  <c r="G88" i="66" s="1"/>
  <c r="I88" i="66" s="1"/>
  <c r="E89" i="66"/>
  <c r="G89" i="66" s="1"/>
  <c r="I89" i="66" s="1"/>
  <c r="E90" i="66"/>
  <c r="G90" i="66" s="1"/>
  <c r="I90" i="66" s="1"/>
  <c r="E91" i="66"/>
  <c r="G91" i="66" s="1"/>
  <c r="I91" i="66" s="1"/>
  <c r="E92" i="66"/>
  <c r="G92" i="66" s="1"/>
  <c r="I92" i="66" s="1"/>
  <c r="K92" i="66" s="1"/>
  <c r="E93" i="66"/>
  <c r="G93" i="66" s="1"/>
  <c r="I93" i="66" s="1"/>
  <c r="K93" i="66" s="1"/>
  <c r="E94" i="66"/>
  <c r="G94" i="66" s="1"/>
  <c r="I94" i="66" s="1"/>
  <c r="K94" i="66" s="1"/>
  <c r="E95" i="66"/>
  <c r="G95" i="66" s="1"/>
  <c r="I95" i="66" s="1"/>
  <c r="K95" i="66" s="1"/>
  <c r="E96" i="66"/>
  <c r="G96" i="66" s="1"/>
  <c r="I96" i="66" s="1"/>
  <c r="K96" i="66" s="1"/>
  <c r="E97" i="66"/>
  <c r="G97" i="66" s="1"/>
  <c r="I97" i="66" s="1"/>
  <c r="K97" i="66" s="1"/>
  <c r="E98" i="66"/>
  <c r="G98" i="66" s="1"/>
  <c r="I98" i="66" s="1"/>
  <c r="K98" i="66" s="1"/>
  <c r="E99" i="66"/>
  <c r="G99" i="66" s="1"/>
  <c r="I99" i="66" s="1"/>
  <c r="E100" i="66"/>
  <c r="G100" i="66" s="1"/>
  <c r="I100" i="66" s="1"/>
  <c r="K100" i="66" s="1"/>
  <c r="E101" i="66"/>
  <c r="G101" i="66" s="1"/>
  <c r="I101" i="66" s="1"/>
  <c r="K101" i="66" s="1"/>
  <c r="D120" i="66"/>
  <c r="D53" i="66"/>
  <c r="D45" i="66"/>
  <c r="D42" i="66"/>
  <c r="D39" i="66"/>
  <c r="D34" i="66"/>
  <c r="D23" i="66"/>
  <c r="D18" i="66"/>
  <c r="D17" i="67"/>
  <c r="C17" i="67"/>
  <c r="E16" i="67"/>
  <c r="E15" i="67"/>
  <c r="D14" i="67"/>
  <c r="C14" i="67"/>
  <c r="O216" i="13" l="1"/>
  <c r="O213" i="13" s="1"/>
  <c r="N326" i="13"/>
  <c r="D20" i="67"/>
  <c r="P379" i="13"/>
  <c r="K146" i="10"/>
  <c r="L223" i="10"/>
  <c r="E14" i="67"/>
  <c r="E59" i="66"/>
  <c r="G59" i="66" s="1"/>
  <c r="J64" i="10"/>
  <c r="E45" i="66"/>
  <c r="I23" i="66"/>
  <c r="I53" i="66"/>
  <c r="I18" i="66"/>
  <c r="N331" i="13"/>
  <c r="O238" i="13"/>
  <c r="O19" i="13"/>
  <c r="O27" i="13"/>
  <c r="O26" i="13" s="1"/>
  <c r="N26" i="13"/>
  <c r="H171" i="10"/>
  <c r="K85" i="10"/>
  <c r="K84" i="10" s="1"/>
  <c r="P84" i="13"/>
  <c r="L94" i="10"/>
  <c r="L300" i="10"/>
  <c r="K126" i="10"/>
  <c r="L195" i="10"/>
  <c r="H381" i="10"/>
  <c r="H380" i="10" s="1"/>
  <c r="I57" i="66"/>
  <c r="I34" i="66"/>
  <c r="G45" i="66"/>
  <c r="I46" i="66"/>
  <c r="N188" i="13"/>
  <c r="N187" i="13" s="1"/>
  <c r="P189" i="13"/>
  <c r="N177" i="13"/>
  <c r="P178" i="13"/>
  <c r="N125" i="13"/>
  <c r="P126" i="13"/>
  <c r="N66" i="13"/>
  <c r="P67" i="13"/>
  <c r="Q67" i="13" s="1"/>
  <c r="Q66" i="13" s="1"/>
  <c r="L16" i="13"/>
  <c r="N19" i="13"/>
  <c r="K16" i="13"/>
  <c r="J16" i="13"/>
  <c r="K344" i="10"/>
  <c r="K264" i="10"/>
  <c r="J369" i="10"/>
  <c r="K370" i="10"/>
  <c r="K369" i="10" s="1"/>
  <c r="K362" i="10"/>
  <c r="K260" i="10"/>
  <c r="J324" i="10"/>
  <c r="K325" i="10"/>
  <c r="K324" i="10" s="1"/>
  <c r="J326" i="10"/>
  <c r="L326" i="10"/>
  <c r="K303" i="10"/>
  <c r="J280" i="10"/>
  <c r="K281" i="10"/>
  <c r="K280" i="10" s="1"/>
  <c r="K267" i="10"/>
  <c r="K250" i="10"/>
  <c r="K236" i="10"/>
  <c r="K247" i="10"/>
  <c r="K230" i="10"/>
  <c r="K229" i="10" s="1"/>
  <c r="K253" i="10"/>
  <c r="J171" i="10"/>
  <c r="L172" i="10"/>
  <c r="N172" i="10" s="1"/>
  <c r="N171" i="10" s="1"/>
  <c r="J132" i="10"/>
  <c r="L133" i="10"/>
  <c r="N133" i="10" s="1"/>
  <c r="N132" i="10" s="1"/>
  <c r="K111" i="10"/>
  <c r="K110" i="10" s="1"/>
  <c r="K109" i="10" s="1"/>
  <c r="J110" i="10"/>
  <c r="J122" i="10"/>
  <c r="L123" i="10"/>
  <c r="K94" i="10"/>
  <c r="K87" i="10"/>
  <c r="K86" i="10" s="1"/>
  <c r="J86" i="10"/>
  <c r="K32" i="10"/>
  <c r="J84" i="10"/>
  <c r="L84" i="10"/>
  <c r="K74" i="10"/>
  <c r="K73" i="10" s="1"/>
  <c r="J73" i="10"/>
  <c r="J63" i="10" s="1"/>
  <c r="J49" i="10"/>
  <c r="J44" i="10" s="1"/>
  <c r="K50" i="10"/>
  <c r="K49" i="10" s="1"/>
  <c r="K44" i="10" s="1"/>
  <c r="K65" i="10"/>
  <c r="K64" i="10" s="1"/>
  <c r="K35" i="10"/>
  <c r="H369" i="10"/>
  <c r="J26" i="10"/>
  <c r="K27" i="10"/>
  <c r="K26" i="10" s="1"/>
  <c r="J145" i="10"/>
  <c r="H144" i="10"/>
  <c r="J354" i="10"/>
  <c r="K354" i="10" s="1"/>
  <c r="H187" i="10"/>
  <c r="I125" i="13"/>
  <c r="I177" i="13"/>
  <c r="N130" i="13"/>
  <c r="O130" i="13" s="1"/>
  <c r="N132" i="13"/>
  <c r="O132" i="13" s="1"/>
  <c r="N128" i="13"/>
  <c r="O128" i="13" s="1"/>
  <c r="E42" i="66"/>
  <c r="G44" i="66"/>
  <c r="E39" i="66"/>
  <c r="G40" i="66"/>
  <c r="G23" i="66"/>
  <c r="G34" i="66"/>
  <c r="G53" i="66"/>
  <c r="G104" i="66"/>
  <c r="E120" i="66"/>
  <c r="G121" i="66"/>
  <c r="G120" i="66" s="1"/>
  <c r="E28" i="66"/>
  <c r="G29" i="66"/>
  <c r="G18" i="66"/>
  <c r="E53" i="66"/>
  <c r="H132" i="10"/>
  <c r="H280" i="10"/>
  <c r="J32" i="10"/>
  <c r="J35" i="10"/>
  <c r="J94" i="10"/>
  <c r="H326" i="10"/>
  <c r="J397" i="10"/>
  <c r="J303" i="10"/>
  <c r="J260" i="10"/>
  <c r="J344" i="10"/>
  <c r="J362" i="10"/>
  <c r="I319" i="13"/>
  <c r="J292" i="10"/>
  <c r="H291" i="10"/>
  <c r="J295" i="10"/>
  <c r="J283" i="10"/>
  <c r="H282" i="10"/>
  <c r="H324" i="10"/>
  <c r="J247" i="10"/>
  <c r="H223" i="10"/>
  <c r="J250" i="10"/>
  <c r="J264" i="10"/>
  <c r="J236" i="10"/>
  <c r="J253" i="10"/>
  <c r="J267" i="10"/>
  <c r="J230" i="10"/>
  <c r="J224" i="10"/>
  <c r="J223" i="10" s="1"/>
  <c r="J213" i="10"/>
  <c r="J212" i="10" s="1"/>
  <c r="H212" i="10"/>
  <c r="H203" i="10" s="1"/>
  <c r="G203" i="10"/>
  <c r="H334" i="10"/>
  <c r="H122" i="10"/>
  <c r="H84" i="10"/>
  <c r="H256" i="10"/>
  <c r="J204" i="10"/>
  <c r="J188" i="10"/>
  <c r="J153" i="10"/>
  <c r="K153" i="10" s="1"/>
  <c r="K152" i="10" s="1"/>
  <c r="H148" i="10"/>
  <c r="J149" i="10"/>
  <c r="H158" i="10"/>
  <c r="J159" i="10"/>
  <c r="H233" i="10"/>
  <c r="J234" i="10"/>
  <c r="J233" i="10" s="1"/>
  <c r="H277" i="10"/>
  <c r="J278" i="10"/>
  <c r="H331" i="10"/>
  <c r="H394" i="10"/>
  <c r="J395" i="10"/>
  <c r="H107" i="10"/>
  <c r="H106" i="10" s="1"/>
  <c r="J108" i="10"/>
  <c r="H130" i="10"/>
  <c r="J131" i="10"/>
  <c r="H150" i="10"/>
  <c r="J151" i="10"/>
  <c r="H306" i="10"/>
  <c r="J307" i="10"/>
  <c r="H313" i="10"/>
  <c r="H312" i="10" s="1"/>
  <c r="J314" i="10"/>
  <c r="H337" i="10"/>
  <c r="H356" i="10"/>
  <c r="J139" i="10"/>
  <c r="H138" i="10"/>
  <c r="H137" i="10" s="1"/>
  <c r="H319" i="10"/>
  <c r="J320" i="10"/>
  <c r="H341" i="10"/>
  <c r="H359" i="10"/>
  <c r="J360" i="10"/>
  <c r="L360" i="10" s="1"/>
  <c r="H376" i="10"/>
  <c r="J379" i="10"/>
  <c r="H61" i="10"/>
  <c r="H60" i="10" s="1"/>
  <c r="J62" i="10"/>
  <c r="H174" i="10"/>
  <c r="J175" i="10"/>
  <c r="H322" i="10"/>
  <c r="J323" i="10"/>
  <c r="H176" i="10"/>
  <c r="J177" i="10"/>
  <c r="H386" i="10"/>
  <c r="J386" i="10"/>
  <c r="H152" i="10"/>
  <c r="H178" i="10"/>
  <c r="J179" i="10"/>
  <c r="H328" i="10"/>
  <c r="H347" i="10"/>
  <c r="J348" i="10"/>
  <c r="H392" i="10"/>
  <c r="J393" i="10"/>
  <c r="J80" i="10"/>
  <c r="H18" i="10"/>
  <c r="J19" i="10"/>
  <c r="J18" i="10" s="1"/>
  <c r="G143" i="10"/>
  <c r="H253" i="10"/>
  <c r="I326" i="13"/>
  <c r="N320" i="13"/>
  <c r="O320" i="13" s="1"/>
  <c r="O319" i="13" s="1"/>
  <c r="N280" i="13"/>
  <c r="O280" i="13" s="1"/>
  <c r="O279" i="13" s="1"/>
  <c r="I279" i="13"/>
  <c r="H103" i="13"/>
  <c r="I66" i="13"/>
  <c r="N238" i="13"/>
  <c r="N216" i="13"/>
  <c r="N213" i="13" s="1"/>
  <c r="H259" i="13"/>
  <c r="I191" i="13"/>
  <c r="N192" i="13"/>
  <c r="I160" i="13"/>
  <c r="N161" i="13"/>
  <c r="I329" i="13"/>
  <c r="I163" i="13"/>
  <c r="N164" i="13"/>
  <c r="O164" i="13" s="1"/>
  <c r="O163" i="13" s="1"/>
  <c r="I310" i="13"/>
  <c r="N311" i="13"/>
  <c r="O311" i="13" s="1"/>
  <c r="O310" i="13" s="1"/>
  <c r="I188" i="13"/>
  <c r="I123" i="13"/>
  <c r="N124" i="13"/>
  <c r="I179" i="13"/>
  <c r="N180" i="13"/>
  <c r="I236" i="13"/>
  <c r="N237" i="13"/>
  <c r="I185" i="13"/>
  <c r="N186" i="13"/>
  <c r="H402" i="13"/>
  <c r="H325" i="13"/>
  <c r="I19" i="13"/>
  <c r="I331" i="13"/>
  <c r="C20" i="67"/>
  <c r="E20" i="67"/>
  <c r="H295" i="10"/>
  <c r="H250" i="10"/>
  <c r="H264" i="10"/>
  <c r="H344" i="10"/>
  <c r="I238" i="13"/>
  <c r="I26" i="13"/>
  <c r="H118" i="13"/>
  <c r="G73" i="10"/>
  <c r="G63" i="10" s="1"/>
  <c r="G397" i="10"/>
  <c r="G389" i="10" s="1"/>
  <c r="G385" i="10" s="1"/>
  <c r="I216" i="13"/>
  <c r="I213" i="13" s="1"/>
  <c r="H146" i="13"/>
  <c r="H32" i="10"/>
  <c r="G276" i="10"/>
  <c r="H236" i="10"/>
  <c r="G173" i="10"/>
  <c r="H247" i="10"/>
  <c r="H397" i="10"/>
  <c r="H362" i="10"/>
  <c r="G170" i="10"/>
  <c r="G165" i="10" s="1"/>
  <c r="H230" i="10"/>
  <c r="H267" i="10"/>
  <c r="H73" i="10"/>
  <c r="H303" i="10"/>
  <c r="H260" i="10"/>
  <c r="H26" i="10"/>
  <c r="H94" i="10"/>
  <c r="H116" i="10"/>
  <c r="J116" i="10" s="1"/>
  <c r="H86" i="10"/>
  <c r="H35" i="10"/>
  <c r="H110" i="10"/>
  <c r="H44" i="10"/>
  <c r="H64" i="10"/>
  <c r="G353" i="10"/>
  <c r="H375" i="13"/>
  <c r="H339" i="13"/>
  <c r="H288" i="13"/>
  <c r="H230" i="13"/>
  <c r="H226" i="13" s="1"/>
  <c r="H193" i="13" s="1"/>
  <c r="H176" i="13"/>
  <c r="H162" i="13"/>
  <c r="H159" i="13" s="1"/>
  <c r="H142" i="13"/>
  <c r="H87" i="13"/>
  <c r="H70" i="13"/>
  <c r="H40" i="13" s="1"/>
  <c r="H18" i="13"/>
  <c r="H17" i="13" s="1"/>
  <c r="G361" i="10"/>
  <c r="G321" i="10"/>
  <c r="G290" i="10"/>
  <c r="G235" i="10"/>
  <c r="G125" i="10"/>
  <c r="G109" i="10"/>
  <c r="G83" i="10"/>
  <c r="G25" i="10"/>
  <c r="E113" i="66"/>
  <c r="E103" i="66" s="1"/>
  <c r="E18" i="66"/>
  <c r="E23" i="66"/>
  <c r="E34" i="66"/>
  <c r="E57" i="66"/>
  <c r="D52" i="66"/>
  <c r="D51" i="66" s="1"/>
  <c r="D16" i="66"/>
  <c r="Q84" i="13" l="1"/>
  <c r="Q379" i="13"/>
  <c r="R189" i="13"/>
  <c r="R188" i="13" s="1"/>
  <c r="R187" i="13" s="1"/>
  <c r="R178" i="13"/>
  <c r="R177" i="13" s="1"/>
  <c r="P378" i="13"/>
  <c r="R126" i="13"/>
  <c r="R125" i="13" s="1"/>
  <c r="H170" i="10"/>
  <c r="H165" i="10" s="1"/>
  <c r="I56" i="66"/>
  <c r="K57" i="66"/>
  <c r="K361" i="10"/>
  <c r="L122" i="10"/>
  <c r="N123" i="10"/>
  <c r="N122" i="10" s="1"/>
  <c r="K63" i="10"/>
  <c r="E56" i="66"/>
  <c r="E52" i="66" s="1"/>
  <c r="E51" i="66" s="1"/>
  <c r="G57" i="66"/>
  <c r="I45" i="66"/>
  <c r="O126" i="13"/>
  <c r="O125" i="13" s="1"/>
  <c r="P125" i="13"/>
  <c r="P177" i="13"/>
  <c r="O178" i="13"/>
  <c r="O177" i="13" s="1"/>
  <c r="P188" i="13"/>
  <c r="O189" i="13"/>
  <c r="O188" i="13" s="1"/>
  <c r="O187" i="13" s="1"/>
  <c r="P66" i="13"/>
  <c r="O67" i="13"/>
  <c r="O66" i="13" s="1"/>
  <c r="N160" i="13"/>
  <c r="O160" i="13" s="1"/>
  <c r="O161" i="13"/>
  <c r="P83" i="13"/>
  <c r="L187" i="10"/>
  <c r="P251" i="13"/>
  <c r="P186" i="13"/>
  <c r="L359" i="10"/>
  <c r="L353" i="10" s="1"/>
  <c r="K204" i="10"/>
  <c r="J203" i="10"/>
  <c r="K395" i="10"/>
  <c r="K394" i="10" s="1"/>
  <c r="K389" i="10" s="1"/>
  <c r="K385" i="10" s="1"/>
  <c r="L83" i="10"/>
  <c r="P349" i="13"/>
  <c r="L295" i="10"/>
  <c r="L290" i="10" s="1"/>
  <c r="K300" i="10"/>
  <c r="K295" i="10" s="1"/>
  <c r="J394" i="10"/>
  <c r="K195" i="10"/>
  <c r="J392" i="10"/>
  <c r="L393" i="10"/>
  <c r="N393" i="10" s="1"/>
  <c r="N392" i="10" s="1"/>
  <c r="L132" i="10"/>
  <c r="K133" i="10"/>
  <c r="K132" i="10" s="1"/>
  <c r="I104" i="66"/>
  <c r="K104" i="66" s="1"/>
  <c r="G39" i="66"/>
  <c r="I40" i="66"/>
  <c r="I121" i="66"/>
  <c r="I120" i="66" s="1"/>
  <c r="G42" i="66"/>
  <c r="I44" i="66"/>
  <c r="G28" i="66"/>
  <c r="I29" i="66"/>
  <c r="N319" i="13"/>
  <c r="N310" i="13"/>
  <c r="N279" i="13"/>
  <c r="N236" i="13"/>
  <c r="P237" i="13"/>
  <c r="N191" i="13"/>
  <c r="N190" i="13" s="1"/>
  <c r="P192" i="13"/>
  <c r="N185" i="13"/>
  <c r="N163" i="13"/>
  <c r="N179" i="13"/>
  <c r="P180" i="13"/>
  <c r="N123" i="13"/>
  <c r="P124" i="13"/>
  <c r="J376" i="10"/>
  <c r="J375" i="10" s="1"/>
  <c r="J374" i="10" s="1"/>
  <c r="K379" i="10"/>
  <c r="K376" i="10" s="1"/>
  <c r="K375" i="10" s="1"/>
  <c r="K374" i="10" s="1"/>
  <c r="J361" i="10"/>
  <c r="L375" i="10"/>
  <c r="J359" i="10"/>
  <c r="J353" i="10" s="1"/>
  <c r="K359" i="10"/>
  <c r="K353" i="10" s="1"/>
  <c r="K337" i="10"/>
  <c r="K321" i="10" s="1"/>
  <c r="J347" i="10"/>
  <c r="L348" i="10"/>
  <c r="N348" i="10" s="1"/>
  <c r="N347" i="10" s="1"/>
  <c r="J319" i="10"/>
  <c r="L320" i="10"/>
  <c r="J313" i="10"/>
  <c r="J312" i="10" s="1"/>
  <c r="K314" i="10"/>
  <c r="K313" i="10" s="1"/>
  <c r="K312" i="10" s="1"/>
  <c r="J322" i="10"/>
  <c r="L323" i="10"/>
  <c r="N323" i="10" s="1"/>
  <c r="N322" i="10" s="1"/>
  <c r="L36" i="60" s="1"/>
  <c r="J306" i="10"/>
  <c r="K307" i="10"/>
  <c r="K306" i="10" s="1"/>
  <c r="J291" i="10"/>
  <c r="K292" i="10"/>
  <c r="K291" i="10" s="1"/>
  <c r="K235" i="10"/>
  <c r="J282" i="10"/>
  <c r="K283" i="10"/>
  <c r="K282" i="10" s="1"/>
  <c r="J277" i="10"/>
  <c r="K278" i="10"/>
  <c r="K277" i="10" s="1"/>
  <c r="K224" i="10"/>
  <c r="K223" i="10" s="1"/>
  <c r="K213" i="10"/>
  <c r="K212" i="10" s="1"/>
  <c r="K188" i="10"/>
  <c r="J187" i="10"/>
  <c r="J115" i="10"/>
  <c r="J178" i="10"/>
  <c r="K179" i="10"/>
  <c r="K178" i="10" s="1"/>
  <c r="K173" i="10" s="1"/>
  <c r="J176" i="10"/>
  <c r="L177" i="10"/>
  <c r="L176" i="10" s="1"/>
  <c r="J174" i="10"/>
  <c r="L175" i="10"/>
  <c r="L171" i="10"/>
  <c r="K172" i="10"/>
  <c r="K171" i="10" s="1"/>
  <c r="J158" i="10"/>
  <c r="K159" i="10"/>
  <c r="K158" i="10" s="1"/>
  <c r="K83" i="10"/>
  <c r="J138" i="10"/>
  <c r="J137" i="10" s="1"/>
  <c r="K139" i="10"/>
  <c r="K138" i="10" s="1"/>
  <c r="K137" i="10" s="1"/>
  <c r="J150" i="10"/>
  <c r="L151" i="10"/>
  <c r="J148" i="10"/>
  <c r="L149" i="10"/>
  <c r="J144" i="10"/>
  <c r="L145" i="10"/>
  <c r="J130" i="10"/>
  <c r="J125" i="10" s="1"/>
  <c r="L131" i="10"/>
  <c r="N131" i="10" s="1"/>
  <c r="N130" i="10" s="1"/>
  <c r="L116" i="10"/>
  <c r="J107" i="10"/>
  <c r="J106" i="10" s="1"/>
  <c r="L108" i="10"/>
  <c r="J83" i="10"/>
  <c r="K25" i="10"/>
  <c r="H125" i="10"/>
  <c r="J79" i="10"/>
  <c r="L80" i="10"/>
  <c r="J61" i="10"/>
  <c r="J60" i="10" s="1"/>
  <c r="L62" i="10"/>
  <c r="J25" i="10"/>
  <c r="H353" i="10"/>
  <c r="J152" i="10"/>
  <c r="K19" i="10"/>
  <c r="H83" i="10"/>
  <c r="D127" i="66"/>
  <c r="G113" i="66"/>
  <c r="G103" i="66" s="1"/>
  <c r="I176" i="13"/>
  <c r="H102" i="13"/>
  <c r="H173" i="10"/>
  <c r="H162" i="10" s="1"/>
  <c r="H321" i="10"/>
  <c r="H276" i="10"/>
  <c r="G186" i="10"/>
  <c r="J229" i="10"/>
  <c r="J235" i="10"/>
  <c r="G275" i="10"/>
  <c r="H229" i="10"/>
  <c r="H375" i="10"/>
  <c r="H361" i="10"/>
  <c r="H143" i="10"/>
  <c r="H389" i="10"/>
  <c r="H115" i="10"/>
  <c r="J109" i="10"/>
  <c r="H109" i="10"/>
  <c r="G162" i="10"/>
  <c r="G17" i="10"/>
  <c r="I325" i="13"/>
  <c r="H372" i="13"/>
  <c r="H368" i="13" s="1"/>
  <c r="H242" i="13"/>
  <c r="H241" i="13" s="1"/>
  <c r="H324" i="13"/>
  <c r="H318" i="13" s="1"/>
  <c r="I187" i="13"/>
  <c r="I190" i="13"/>
  <c r="H235" i="10"/>
  <c r="H290" i="10"/>
  <c r="H63" i="10"/>
  <c r="H137" i="13"/>
  <c r="H25" i="10"/>
  <c r="G318" i="10"/>
  <c r="G124" i="10"/>
  <c r="Q349" i="13" l="1"/>
  <c r="P375" i="13"/>
  <c r="Q378" i="13"/>
  <c r="Q251" i="13"/>
  <c r="Q186" i="13"/>
  <c r="Q83" i="13"/>
  <c r="N385" i="10"/>
  <c r="M385" i="10" s="1"/>
  <c r="R237" i="13"/>
  <c r="R236" i="13" s="1"/>
  <c r="R230" i="13" s="1"/>
  <c r="R226" i="13" s="1"/>
  <c r="R180" i="13"/>
  <c r="R179" i="13" s="1"/>
  <c r="Q178" i="13"/>
  <c r="Q177" i="13" s="1"/>
  <c r="R192" i="13"/>
  <c r="R191" i="13" s="1"/>
  <c r="R190" i="13" s="1"/>
  <c r="Q189" i="13"/>
  <c r="Q188" i="13" s="1"/>
  <c r="Q187" i="13" s="1"/>
  <c r="R124" i="13"/>
  <c r="R123" i="13" s="1"/>
  <c r="R118" i="13" s="1"/>
  <c r="Q126" i="13"/>
  <c r="Q125" i="13" s="1"/>
  <c r="P187" i="13"/>
  <c r="L35" i="60"/>
  <c r="L374" i="10"/>
  <c r="L347" i="10"/>
  <c r="L392" i="10"/>
  <c r="L322" i="10"/>
  <c r="L174" i="10"/>
  <c r="N175" i="10"/>
  <c r="N174" i="10" s="1"/>
  <c r="L107" i="10"/>
  <c r="L106" i="10" s="1"/>
  <c r="N107" i="10"/>
  <c r="N106" i="10" s="1"/>
  <c r="L115" i="10"/>
  <c r="N116" i="10"/>
  <c r="L19" i="60" s="1"/>
  <c r="J389" i="10"/>
  <c r="J385" i="10" s="1"/>
  <c r="L79" i="10"/>
  <c r="N79" i="10"/>
  <c r="L61" i="10"/>
  <c r="L60" i="10" s="1"/>
  <c r="N62" i="10"/>
  <c r="N61" i="10" s="1"/>
  <c r="N60" i="10" s="1"/>
  <c r="K120" i="66"/>
  <c r="I39" i="66"/>
  <c r="I42" i="66"/>
  <c r="I28" i="66"/>
  <c r="O192" i="13"/>
  <c r="O191" i="13" s="1"/>
  <c r="O190" i="13" s="1"/>
  <c r="P191" i="13"/>
  <c r="P123" i="13"/>
  <c r="O124" i="13"/>
  <c r="O123" i="13" s="1"/>
  <c r="P236" i="13"/>
  <c r="O237" i="13"/>
  <c r="P179" i="13"/>
  <c r="O180" i="13"/>
  <c r="O179" i="13" s="1"/>
  <c r="P344" i="13"/>
  <c r="O186" i="13"/>
  <c r="O185" i="13" s="1"/>
  <c r="P185" i="13"/>
  <c r="O251" i="13"/>
  <c r="O243" i="13" s="1"/>
  <c r="L186" i="10"/>
  <c r="M186" i="10" s="1"/>
  <c r="K187" i="10"/>
  <c r="K203" i="10"/>
  <c r="L148" i="10"/>
  <c r="K149" i="10"/>
  <c r="K148" i="10" s="1"/>
  <c r="L130" i="10"/>
  <c r="L125" i="10" s="1"/>
  <c r="K131" i="10"/>
  <c r="K130" i="10" s="1"/>
  <c r="K125" i="10" s="1"/>
  <c r="G56" i="66"/>
  <c r="G52" i="66" s="1"/>
  <c r="I113" i="66"/>
  <c r="K113" i="66" s="1"/>
  <c r="K103" i="66" s="1"/>
  <c r="N176" i="13"/>
  <c r="H39" i="13"/>
  <c r="H16" i="13" s="1"/>
  <c r="J321" i="10"/>
  <c r="J318" i="10" s="1"/>
  <c r="J290" i="10"/>
  <c r="J276" i="10"/>
  <c r="K290" i="10"/>
  <c r="K320" i="10"/>
  <c r="K319" i="10" s="1"/>
  <c r="K318" i="10" s="1"/>
  <c r="L319" i="10"/>
  <c r="K276" i="10"/>
  <c r="J173" i="10"/>
  <c r="J162" i="10" s="1"/>
  <c r="L173" i="10"/>
  <c r="L162" i="10" s="1"/>
  <c r="L170" i="10"/>
  <c r="J170" i="10"/>
  <c r="K170" i="10"/>
  <c r="K162" i="10"/>
  <c r="J143" i="10"/>
  <c r="K145" i="10"/>
  <c r="K144" i="10" s="1"/>
  <c r="L144" i="10"/>
  <c r="K151" i="10"/>
  <c r="K150" i="10" s="1"/>
  <c r="L150" i="10"/>
  <c r="L109" i="10"/>
  <c r="H124" i="10"/>
  <c r="K18" i="10"/>
  <c r="K17" i="10" s="1"/>
  <c r="I143" i="10"/>
  <c r="I124" i="10" s="1"/>
  <c r="I400" i="10" s="1"/>
  <c r="H275" i="10"/>
  <c r="J186" i="10"/>
  <c r="H186" i="10"/>
  <c r="H318" i="10"/>
  <c r="H385" i="10"/>
  <c r="H374" i="10"/>
  <c r="G400" i="10"/>
  <c r="Q375" i="13" l="1"/>
  <c r="P339" i="13"/>
  <c r="Q185" i="13"/>
  <c r="Q344" i="13"/>
  <c r="N318" i="10"/>
  <c r="Q237" i="13"/>
  <c r="Q236" i="13" s="1"/>
  <c r="Q192" i="13"/>
  <c r="Q191" i="13" s="1"/>
  <c r="Q190" i="13" s="1"/>
  <c r="Q180" i="13"/>
  <c r="Q179" i="13" s="1"/>
  <c r="Q124" i="13"/>
  <c r="Q123" i="13" s="1"/>
  <c r="P190" i="13"/>
  <c r="L389" i="10"/>
  <c r="L275" i="10"/>
  <c r="J275" i="10"/>
  <c r="N173" i="10"/>
  <c r="N162" i="10" s="1"/>
  <c r="N170" i="10"/>
  <c r="L21" i="60"/>
  <c r="N115" i="10"/>
  <c r="N109" i="10"/>
  <c r="K186" i="10"/>
  <c r="O236" i="13"/>
  <c r="K275" i="10"/>
  <c r="I103" i="66"/>
  <c r="G51" i="66"/>
  <c r="L318" i="10"/>
  <c r="L143" i="10"/>
  <c r="L124" i="10" s="1"/>
  <c r="K143" i="10"/>
  <c r="K124" i="10" s="1"/>
  <c r="J124" i="10"/>
  <c r="C120" i="66"/>
  <c r="C103" i="66"/>
  <c r="C57" i="66"/>
  <c r="C56" i="66" s="1"/>
  <c r="C53" i="66"/>
  <c r="C48" i="66"/>
  <c r="E48" i="66" s="1"/>
  <c r="C45" i="66"/>
  <c r="C42" i="66"/>
  <c r="C39" i="66"/>
  <c r="C34" i="66"/>
  <c r="C28" i="66"/>
  <c r="C23" i="66"/>
  <c r="C18" i="66"/>
  <c r="Q339" i="13" l="1"/>
  <c r="L385" i="10"/>
  <c r="K400" i="10"/>
  <c r="G48" i="66"/>
  <c r="E16" i="66"/>
  <c r="E127" i="66" s="1"/>
  <c r="C52" i="66"/>
  <c r="C51" i="66" s="1"/>
  <c r="C16" i="66"/>
  <c r="F82" i="10"/>
  <c r="H82" i="10" s="1"/>
  <c r="K402" i="10" l="1"/>
  <c r="I48" i="66"/>
  <c r="G16" i="66"/>
  <c r="H81" i="10"/>
  <c r="H17" i="10" s="1"/>
  <c r="H400" i="10" s="1"/>
  <c r="J82" i="10"/>
  <c r="C127" i="66"/>
  <c r="I16" i="66" l="1"/>
  <c r="K48" i="66"/>
  <c r="O342" i="13"/>
  <c r="J81" i="10"/>
  <c r="J17" i="10" s="1"/>
  <c r="L81" i="10"/>
  <c r="L17" i="10" s="1"/>
  <c r="L400" i="10" s="1"/>
  <c r="G331" i="13"/>
  <c r="G329" i="13"/>
  <c r="G326" i="13"/>
  <c r="J400" i="10" l="1"/>
  <c r="G325" i="13"/>
  <c r="G272" i="13" l="1"/>
  <c r="I272" i="13" s="1"/>
  <c r="N272" i="13" s="1"/>
  <c r="O272" i="13" s="1"/>
  <c r="G274" i="13"/>
  <c r="I274" i="13" s="1"/>
  <c r="N274" i="13" s="1"/>
  <c r="O274" i="13" s="1"/>
  <c r="G276" i="13"/>
  <c r="I276" i="13" s="1"/>
  <c r="N276" i="13" s="1"/>
  <c r="O276" i="13" s="1"/>
  <c r="G271" i="13"/>
  <c r="I271" i="13" s="1"/>
  <c r="G261" i="13"/>
  <c r="I261" i="13" s="1"/>
  <c r="N261" i="13" s="1"/>
  <c r="O261" i="13" s="1"/>
  <c r="G262" i="13"/>
  <c r="I262" i="13" s="1"/>
  <c r="N262" i="13" s="1"/>
  <c r="O262" i="13" s="1"/>
  <c r="G263" i="13"/>
  <c r="I263" i="13" s="1"/>
  <c r="N263" i="13" s="1"/>
  <c r="O263" i="13" s="1"/>
  <c r="G264" i="13"/>
  <c r="I264" i="13" s="1"/>
  <c r="N264" i="13" s="1"/>
  <c r="O264" i="13" s="1"/>
  <c r="G267" i="13"/>
  <c r="I267" i="13" s="1"/>
  <c r="N267" i="13" s="1"/>
  <c r="O267" i="13" s="1"/>
  <c r="G260" i="13"/>
  <c r="I260" i="13" s="1"/>
  <c r="A264" i="13"/>
  <c r="A263" i="13"/>
  <c r="G245" i="13"/>
  <c r="I245" i="13" s="1"/>
  <c r="G246" i="13"/>
  <c r="I246" i="13" s="1"/>
  <c r="G247" i="13"/>
  <c r="I247" i="13" s="1"/>
  <c r="G248" i="13"/>
  <c r="I248" i="13" s="1"/>
  <c r="G249" i="13"/>
  <c r="I249" i="13" s="1"/>
  <c r="G250" i="13"/>
  <c r="I250" i="13" s="1"/>
  <c r="G251" i="13"/>
  <c r="G252" i="13"/>
  <c r="I252" i="13" s="1"/>
  <c r="G255" i="13"/>
  <c r="I255" i="13" s="1"/>
  <c r="G256" i="13"/>
  <c r="I256" i="13" s="1"/>
  <c r="G244" i="13"/>
  <c r="A251" i="13"/>
  <c r="A252" i="13"/>
  <c r="A250" i="13"/>
  <c r="F187" i="10"/>
  <c r="I251" i="13" l="1"/>
  <c r="N260" i="13"/>
  <c r="P260" i="13" s="1"/>
  <c r="N271" i="13"/>
  <c r="I270" i="13"/>
  <c r="I259" i="13" s="1"/>
  <c r="I244" i="13"/>
  <c r="G243" i="13"/>
  <c r="G414" i="13"/>
  <c r="I414" i="13" s="1"/>
  <c r="N414" i="13" s="1"/>
  <c r="O414" i="13" s="1"/>
  <c r="A414" i="13"/>
  <c r="G410" i="13"/>
  <c r="I410" i="13" s="1"/>
  <c r="N410" i="13" s="1"/>
  <c r="O410" i="13" s="1"/>
  <c r="G411" i="13"/>
  <c r="I411" i="13" s="1"/>
  <c r="N411" i="13" s="1"/>
  <c r="O411" i="13" s="1"/>
  <c r="G412" i="13"/>
  <c r="I412" i="13" s="1"/>
  <c r="N412" i="13" s="1"/>
  <c r="O412" i="13" s="1"/>
  <c r="G413" i="13"/>
  <c r="I413" i="13" s="1"/>
  <c r="N413" i="13" s="1"/>
  <c r="O413" i="13" s="1"/>
  <c r="G409" i="13"/>
  <c r="I409" i="13" s="1"/>
  <c r="N409" i="13" s="1"/>
  <c r="G404" i="13"/>
  <c r="I404" i="13" s="1"/>
  <c r="N404" i="13" s="1"/>
  <c r="N403" i="13" s="1"/>
  <c r="G401" i="13"/>
  <c r="I401" i="13" s="1"/>
  <c r="N401" i="13" s="1"/>
  <c r="O401" i="13" s="1"/>
  <c r="G400" i="13"/>
  <c r="I400" i="13" s="1"/>
  <c r="N400" i="13" s="1"/>
  <c r="A401" i="13"/>
  <c r="A400" i="13"/>
  <c r="G398" i="13"/>
  <c r="I398" i="13" s="1"/>
  <c r="N398" i="13" s="1"/>
  <c r="O398" i="13" s="1"/>
  <c r="G397" i="13"/>
  <c r="I397" i="13" s="1"/>
  <c r="N397" i="13" s="1"/>
  <c r="A398" i="13"/>
  <c r="A397" i="13"/>
  <c r="A396" i="13"/>
  <c r="G395" i="13"/>
  <c r="I395" i="13" s="1"/>
  <c r="G391" i="13"/>
  <c r="I391" i="13" s="1"/>
  <c r="G388" i="13"/>
  <c r="I388" i="13" s="1"/>
  <c r="N388" i="13" s="1"/>
  <c r="G385" i="13"/>
  <c r="I385" i="13" s="1"/>
  <c r="G382" i="13"/>
  <c r="I382" i="13" s="1"/>
  <c r="N382" i="13" s="1"/>
  <c r="G379" i="13"/>
  <c r="I379" i="13" s="1"/>
  <c r="N379" i="13" s="1"/>
  <c r="G377" i="13"/>
  <c r="I377" i="13" s="1"/>
  <c r="N377" i="13" s="1"/>
  <c r="G374" i="13"/>
  <c r="I374" i="13" s="1"/>
  <c r="N374" i="13" s="1"/>
  <c r="N373" i="13" s="1"/>
  <c r="G371" i="13"/>
  <c r="I371" i="13" s="1"/>
  <c r="N371" i="13" s="1"/>
  <c r="O371" i="13" s="1"/>
  <c r="G370" i="13"/>
  <c r="I370" i="13" s="1"/>
  <c r="N370" i="13" s="1"/>
  <c r="G363" i="13"/>
  <c r="I363" i="13" s="1"/>
  <c r="N363" i="13" s="1"/>
  <c r="O363" i="13" s="1"/>
  <c r="G364" i="13"/>
  <c r="I364" i="13" s="1"/>
  <c r="N364" i="13" s="1"/>
  <c r="O364" i="13" s="1"/>
  <c r="G365" i="13"/>
  <c r="I365" i="13" s="1"/>
  <c r="N365" i="13" s="1"/>
  <c r="O365" i="13" s="1"/>
  <c r="G366" i="13"/>
  <c r="I366" i="13" s="1"/>
  <c r="N366" i="13" s="1"/>
  <c r="O366" i="13" s="1"/>
  <c r="G367" i="13"/>
  <c r="I367" i="13" s="1"/>
  <c r="N367" i="13" s="1"/>
  <c r="O367" i="13" s="1"/>
  <c r="G362" i="13"/>
  <c r="I362" i="13" s="1"/>
  <c r="N362" i="13" s="1"/>
  <c r="A362" i="13"/>
  <c r="A363" i="13"/>
  <c r="A365" i="13"/>
  <c r="A366" i="13"/>
  <c r="A367" i="13"/>
  <c r="A361" i="13"/>
  <c r="G356" i="13"/>
  <c r="G354" i="13"/>
  <c r="I354" i="13" s="1"/>
  <c r="N354" i="13" s="1"/>
  <c r="O354" i="13" s="1"/>
  <c r="G353" i="13"/>
  <c r="I353" i="13" s="1"/>
  <c r="N353" i="13" s="1"/>
  <c r="A350" i="13"/>
  <c r="A351" i="13"/>
  <c r="A349" i="13"/>
  <c r="G346" i="13"/>
  <c r="I346" i="13" s="1"/>
  <c r="N346" i="13" s="1"/>
  <c r="O346" i="13" s="1"/>
  <c r="G347" i="13"/>
  <c r="I347" i="13" s="1"/>
  <c r="N347" i="13" s="1"/>
  <c r="O347" i="13" s="1"/>
  <c r="G348" i="13"/>
  <c r="I348" i="13" s="1"/>
  <c r="N348" i="13" s="1"/>
  <c r="O348" i="13" s="1"/>
  <c r="G349" i="13"/>
  <c r="I349" i="13" s="1"/>
  <c r="N349" i="13" s="1"/>
  <c r="O349" i="13" s="1"/>
  <c r="G350" i="13"/>
  <c r="I350" i="13" s="1"/>
  <c r="N350" i="13" s="1"/>
  <c r="O350" i="13" s="1"/>
  <c r="G345" i="13"/>
  <c r="I345" i="13" s="1"/>
  <c r="N345" i="13" s="1"/>
  <c r="G343" i="13"/>
  <c r="I343" i="13" s="1"/>
  <c r="N343" i="13" s="1"/>
  <c r="G341" i="13"/>
  <c r="I341" i="13" s="1"/>
  <c r="N341" i="13" s="1"/>
  <c r="O341" i="13" s="1"/>
  <c r="A335" i="13"/>
  <c r="A330" i="13"/>
  <c r="A329" i="13"/>
  <c r="A321" i="13"/>
  <c r="G319" i="13"/>
  <c r="Q260" i="13" l="1"/>
  <c r="N399" i="13"/>
  <c r="O400" i="13"/>
  <c r="O399" i="13" s="1"/>
  <c r="N376" i="13"/>
  <c r="O377" i="13"/>
  <c r="O376" i="13" s="1"/>
  <c r="N378" i="13"/>
  <c r="O379" i="13"/>
  <c r="O378" i="13" s="1"/>
  <c r="N408" i="13"/>
  <c r="N402" i="13" s="1"/>
  <c r="O409" i="13"/>
  <c r="O408" i="13" s="1"/>
  <c r="N380" i="13"/>
  <c r="O382" i="13"/>
  <c r="O380" i="13" s="1"/>
  <c r="N396" i="13"/>
  <c r="O397" i="13"/>
  <c r="O396" i="13" s="1"/>
  <c r="N361" i="13"/>
  <c r="O362" i="13"/>
  <c r="O361" i="13" s="1"/>
  <c r="N340" i="13"/>
  <c r="O343" i="13"/>
  <c r="O340" i="13" s="1"/>
  <c r="N270" i="13"/>
  <c r="N259" i="13" s="1"/>
  <c r="O271" i="13"/>
  <c r="O270" i="13" s="1"/>
  <c r="O259" i="13" s="1"/>
  <c r="N344" i="13"/>
  <c r="O345" i="13"/>
  <c r="O344" i="13" s="1"/>
  <c r="N386" i="13"/>
  <c r="O388" i="13"/>
  <c r="O386" i="13" s="1"/>
  <c r="N352" i="13"/>
  <c r="O353" i="13"/>
  <c r="O352" i="13" s="1"/>
  <c r="N369" i="13"/>
  <c r="O370" i="13"/>
  <c r="O369" i="13" s="1"/>
  <c r="P337" i="13"/>
  <c r="I340" i="13"/>
  <c r="I393" i="13"/>
  <c r="I376" i="13"/>
  <c r="I389" i="13"/>
  <c r="I378" i="13"/>
  <c r="I403" i="13"/>
  <c r="I383" i="13"/>
  <c r="I373" i="13"/>
  <c r="I380" i="13"/>
  <c r="I386" i="13"/>
  <c r="I243" i="13"/>
  <c r="I399" i="13"/>
  <c r="I352" i="13"/>
  <c r="I369" i="13"/>
  <c r="I344" i="13"/>
  <c r="I361" i="13"/>
  <c r="I396" i="13"/>
  <c r="I408" i="13"/>
  <c r="G340" i="13"/>
  <c r="G355" i="13"/>
  <c r="G344" i="13"/>
  <c r="G352" i="13"/>
  <c r="G399" i="13"/>
  <c r="G408" i="13"/>
  <c r="G396" i="13"/>
  <c r="G361" i="13"/>
  <c r="G238" i="13"/>
  <c r="A238" i="13"/>
  <c r="A240" i="13"/>
  <c r="G235" i="13"/>
  <c r="I235" i="13" s="1"/>
  <c r="N235" i="13" s="1"/>
  <c r="O235" i="13" s="1"/>
  <c r="G234" i="13"/>
  <c r="I234" i="13" s="1"/>
  <c r="G216" i="13"/>
  <c r="A197" i="13"/>
  <c r="A201" i="13"/>
  <c r="A162" i="13"/>
  <c r="G191" i="13"/>
  <c r="G190" i="13" s="1"/>
  <c r="A191" i="13"/>
  <c r="A192" i="13"/>
  <c r="G188" i="13"/>
  <c r="A189" i="13"/>
  <c r="A188" i="13"/>
  <c r="G185" i="13"/>
  <c r="A186" i="13"/>
  <c r="A185" i="13"/>
  <c r="G179" i="13"/>
  <c r="G177" i="13"/>
  <c r="A180" i="13"/>
  <c r="A179" i="13"/>
  <c r="A178" i="13"/>
  <c r="A177" i="13"/>
  <c r="G175" i="13"/>
  <c r="I175" i="13" s="1"/>
  <c r="A174" i="13"/>
  <c r="A175" i="13"/>
  <c r="G168" i="13"/>
  <c r="I168" i="13" s="1"/>
  <c r="N168" i="13" s="1"/>
  <c r="O168" i="13" s="1"/>
  <c r="G169" i="13"/>
  <c r="I169" i="13" s="1"/>
  <c r="N169" i="13" s="1"/>
  <c r="O169" i="13" s="1"/>
  <c r="G167" i="13"/>
  <c r="I167" i="13" s="1"/>
  <c r="N167" i="13" s="1"/>
  <c r="O167" i="13" s="1"/>
  <c r="A167" i="13"/>
  <c r="A168" i="13"/>
  <c r="A166" i="13"/>
  <c r="G163" i="13"/>
  <c r="A165" i="13"/>
  <c r="A164" i="13"/>
  <c r="A163" i="13"/>
  <c r="G160" i="13"/>
  <c r="A161" i="13"/>
  <c r="A160" i="13"/>
  <c r="A315" i="13"/>
  <c r="O337" i="13" l="1"/>
  <c r="Q337" i="13"/>
  <c r="O166" i="13"/>
  <c r="O162" i="13" s="1"/>
  <c r="O159" i="13" s="1"/>
  <c r="N375" i="13"/>
  <c r="N372" i="13" s="1"/>
  <c r="N368" i="13" s="1"/>
  <c r="O375" i="13"/>
  <c r="O339" i="13"/>
  <c r="N339" i="13"/>
  <c r="O335" i="13"/>
  <c r="P404" i="13"/>
  <c r="P374" i="13"/>
  <c r="N234" i="13"/>
  <c r="O234" i="13" s="1"/>
  <c r="O233" i="13" s="1"/>
  <c r="I233" i="13"/>
  <c r="N166" i="13"/>
  <c r="N162" i="13" s="1"/>
  <c r="I375" i="13"/>
  <c r="I402" i="13"/>
  <c r="I174" i="13"/>
  <c r="N175" i="13"/>
  <c r="G227" i="13"/>
  <c r="I339" i="13"/>
  <c r="I166" i="13"/>
  <c r="G339" i="13"/>
  <c r="G324" i="13" s="1"/>
  <c r="G318" i="13" s="1"/>
  <c r="G174" i="13"/>
  <c r="G187" i="13"/>
  <c r="G176" i="13"/>
  <c r="G233" i="13"/>
  <c r="G166" i="13"/>
  <c r="G316" i="13"/>
  <c r="I316" i="13" s="1"/>
  <c r="G310" i="13"/>
  <c r="A311" i="13"/>
  <c r="A312" i="13"/>
  <c r="A310" i="13"/>
  <c r="G308" i="13"/>
  <c r="I308" i="13" s="1"/>
  <c r="G305" i="13"/>
  <c r="I305" i="13" s="1"/>
  <c r="N305" i="13" s="1"/>
  <c r="O305" i="13" s="1"/>
  <c r="G304" i="13"/>
  <c r="I304" i="13" s="1"/>
  <c r="N304" i="13" s="1"/>
  <c r="O304" i="13" s="1"/>
  <c r="A304" i="13"/>
  <c r="A305" i="13"/>
  <c r="A306" i="13"/>
  <c r="A303" i="13"/>
  <c r="A302" i="13"/>
  <c r="A301" i="13"/>
  <c r="G302" i="13"/>
  <c r="I302" i="13" s="1"/>
  <c r="N302" i="13" s="1"/>
  <c r="O302" i="13" s="1"/>
  <c r="G301" i="13"/>
  <c r="I301" i="13" s="1"/>
  <c r="N301" i="13" s="1"/>
  <c r="O301" i="13" s="1"/>
  <c r="A300" i="13"/>
  <c r="G298" i="13"/>
  <c r="I298" i="13" s="1"/>
  <c r="N298" i="13" s="1"/>
  <c r="O298" i="13" s="1"/>
  <c r="G299" i="13"/>
  <c r="I299" i="13" s="1"/>
  <c r="N299" i="13" s="1"/>
  <c r="O299" i="13" s="1"/>
  <c r="G297" i="13"/>
  <c r="I297" i="13" s="1"/>
  <c r="N297" i="13" s="1"/>
  <c r="O297" i="13" s="1"/>
  <c r="A298" i="13"/>
  <c r="A299" i="13"/>
  <c r="A297" i="13"/>
  <c r="G291" i="13"/>
  <c r="I291" i="13" s="1"/>
  <c r="N291" i="13" s="1"/>
  <c r="O291" i="13" s="1"/>
  <c r="G292" i="13"/>
  <c r="I292" i="13" s="1"/>
  <c r="N292" i="13" s="1"/>
  <c r="O292" i="13" s="1"/>
  <c r="G293" i="13"/>
  <c r="I293" i="13" s="1"/>
  <c r="N293" i="13" s="1"/>
  <c r="O293" i="13" s="1"/>
  <c r="G294" i="13"/>
  <c r="I294" i="13" s="1"/>
  <c r="N294" i="13" s="1"/>
  <c r="O294" i="13" s="1"/>
  <c r="G295" i="13"/>
  <c r="I295" i="13" s="1"/>
  <c r="N295" i="13" s="1"/>
  <c r="O295" i="13" s="1"/>
  <c r="G290" i="13"/>
  <c r="I290" i="13" s="1"/>
  <c r="N290" i="13" s="1"/>
  <c r="O290" i="13" s="1"/>
  <c r="A291" i="13"/>
  <c r="A292" i="13"/>
  <c r="A293" i="13"/>
  <c r="A294" i="13"/>
  <c r="A295" i="13"/>
  <c r="A290" i="13"/>
  <c r="A288" i="13"/>
  <c r="A289" i="13"/>
  <c r="G287" i="13"/>
  <c r="I287" i="13" s="1"/>
  <c r="N287" i="13" s="1"/>
  <c r="O287" i="13" s="1"/>
  <c r="G286" i="13"/>
  <c r="I286" i="13" s="1"/>
  <c r="N286" i="13" s="1"/>
  <c r="O286" i="13" s="1"/>
  <c r="A286" i="13"/>
  <c r="A284" i="13"/>
  <c r="A287" i="13"/>
  <c r="A285" i="13"/>
  <c r="A267" i="13"/>
  <c r="A259" i="13"/>
  <c r="A243" i="13"/>
  <c r="A244" i="13"/>
  <c r="A245" i="13"/>
  <c r="A246" i="13"/>
  <c r="A247" i="13"/>
  <c r="A248" i="13"/>
  <c r="A249" i="13"/>
  <c r="A255" i="13"/>
  <c r="A256" i="13"/>
  <c r="A260" i="13"/>
  <c r="A261" i="13"/>
  <c r="A262" i="13"/>
  <c r="A270" i="13"/>
  <c r="A272" i="13"/>
  <c r="A274" i="13"/>
  <c r="A276" i="13"/>
  <c r="A279" i="13"/>
  <c r="A280" i="13"/>
  <c r="A283" i="13"/>
  <c r="G152" i="13"/>
  <c r="I152" i="13" s="1"/>
  <c r="A149" i="13"/>
  <c r="A147" i="13"/>
  <c r="G144" i="13"/>
  <c r="I144" i="13" s="1"/>
  <c r="A143" i="13"/>
  <c r="A142" i="13"/>
  <c r="A139" i="13"/>
  <c r="A138" i="13"/>
  <c r="A134" i="13"/>
  <c r="A133" i="13"/>
  <c r="G134" i="13"/>
  <c r="I134" i="13" s="1"/>
  <c r="G131" i="13"/>
  <c r="I131" i="13" s="1"/>
  <c r="A127" i="13"/>
  <c r="A125" i="13"/>
  <c r="A123" i="13"/>
  <c r="G121" i="13"/>
  <c r="I121" i="13" s="1"/>
  <c r="N121" i="13" s="1"/>
  <c r="O121" i="13" s="1"/>
  <c r="G122" i="13"/>
  <c r="I122" i="13" s="1"/>
  <c r="N122" i="13" s="1"/>
  <c r="O122" i="13" s="1"/>
  <c r="G120" i="13"/>
  <c r="I120" i="13" s="1"/>
  <c r="N120" i="13" s="1"/>
  <c r="O120" i="13" s="1"/>
  <c r="F121" i="13"/>
  <c r="F122" i="13"/>
  <c r="F120" i="13"/>
  <c r="A121" i="13"/>
  <c r="A122" i="13"/>
  <c r="A120" i="13"/>
  <c r="G96" i="13"/>
  <c r="I96" i="13" s="1"/>
  <c r="N96" i="13" s="1"/>
  <c r="O96" i="13" s="1"/>
  <c r="G97" i="13"/>
  <c r="I97" i="13" s="1"/>
  <c r="N97" i="13" s="1"/>
  <c r="O97" i="13" s="1"/>
  <c r="G98" i="13"/>
  <c r="I98" i="13" s="1"/>
  <c r="N98" i="13" s="1"/>
  <c r="O98" i="13" s="1"/>
  <c r="G99" i="13"/>
  <c r="I99" i="13" s="1"/>
  <c r="N99" i="13" s="1"/>
  <c r="O99" i="13" s="1"/>
  <c r="G95" i="13"/>
  <c r="I95" i="13" s="1"/>
  <c r="N95" i="13" s="1"/>
  <c r="P95" i="13" s="1"/>
  <c r="G75" i="13"/>
  <c r="I75" i="13" s="1"/>
  <c r="N75" i="13" s="1"/>
  <c r="O75" i="13" s="1"/>
  <c r="G76" i="13"/>
  <c r="I76" i="13" s="1"/>
  <c r="N76" i="13" s="1"/>
  <c r="O76" i="13" s="1"/>
  <c r="G77" i="13"/>
  <c r="I77" i="13" s="1"/>
  <c r="N77" i="13" s="1"/>
  <c r="O77" i="13" s="1"/>
  <c r="G78" i="13"/>
  <c r="I78" i="13" s="1"/>
  <c r="N78" i="13" s="1"/>
  <c r="O78" i="13" s="1"/>
  <c r="G74" i="13"/>
  <c r="I74" i="13" s="1"/>
  <c r="N74" i="13" s="1"/>
  <c r="O74" i="13" s="1"/>
  <c r="G72" i="13"/>
  <c r="I72" i="13" s="1"/>
  <c r="Q95" i="13" l="1"/>
  <c r="Q404" i="13"/>
  <c r="P373" i="13"/>
  <c r="Q374" i="13"/>
  <c r="O285" i="13"/>
  <c r="O284" i="13" s="1"/>
  <c r="O300" i="13"/>
  <c r="O303" i="13"/>
  <c r="O73" i="13"/>
  <c r="O404" i="13"/>
  <c r="O403" i="13" s="1"/>
  <c r="P403" i="13"/>
  <c r="O289" i="13"/>
  <c r="P94" i="13"/>
  <c r="O95" i="13"/>
  <c r="O94" i="13" s="1"/>
  <c r="N159" i="13"/>
  <c r="O374" i="13"/>
  <c r="O373" i="13" s="1"/>
  <c r="O334" i="13"/>
  <c r="N174" i="13"/>
  <c r="N173" i="13" s="1"/>
  <c r="P175" i="13"/>
  <c r="N233" i="13"/>
  <c r="N230" i="13" s="1"/>
  <c r="I127" i="13"/>
  <c r="N73" i="13"/>
  <c r="N300" i="13"/>
  <c r="N303" i="13"/>
  <c r="N285" i="13"/>
  <c r="N284" i="13" s="1"/>
  <c r="N289" i="13"/>
  <c r="N94" i="13"/>
  <c r="N119" i="13"/>
  <c r="O119" i="13" s="1"/>
  <c r="I162" i="13"/>
  <c r="I159" i="13" s="1"/>
  <c r="I71" i="13"/>
  <c r="N72" i="13"/>
  <c r="O72" i="13" s="1"/>
  <c r="O71" i="13" s="1"/>
  <c r="I143" i="13"/>
  <c r="N144" i="13"/>
  <c r="I315" i="13"/>
  <c r="N316" i="13"/>
  <c r="O316" i="13" s="1"/>
  <c r="O315" i="13" s="1"/>
  <c r="I324" i="13"/>
  <c r="I151" i="13"/>
  <c r="N152" i="13"/>
  <c r="O152" i="13" s="1"/>
  <c r="O151" i="13" s="1"/>
  <c r="I372" i="13"/>
  <c r="N131" i="13"/>
  <c r="O131" i="13" s="1"/>
  <c r="I230" i="13"/>
  <c r="I173" i="13"/>
  <c r="I306" i="13"/>
  <c r="N308" i="13"/>
  <c r="I133" i="13"/>
  <c r="N134" i="13"/>
  <c r="I227" i="13"/>
  <c r="N227" i="13"/>
  <c r="I73" i="13"/>
  <c r="I285" i="13"/>
  <c r="I303" i="13"/>
  <c r="I94" i="13"/>
  <c r="I119" i="13"/>
  <c r="I289" i="13"/>
  <c r="I300" i="13"/>
  <c r="G162" i="13"/>
  <c r="G127" i="13"/>
  <c r="G133" i="13"/>
  <c r="G143" i="13"/>
  <c r="G315" i="13"/>
  <c r="G173" i="13"/>
  <c r="G71" i="13"/>
  <c r="G285" i="13"/>
  <c r="G306" i="13"/>
  <c r="G303" i="13"/>
  <c r="G289" i="13"/>
  <c r="G300" i="13"/>
  <c r="G279" i="13"/>
  <c r="G270" i="13"/>
  <c r="G119" i="13"/>
  <c r="F322" i="10"/>
  <c r="F152" i="10"/>
  <c r="Q373" i="13" l="1"/>
  <c r="Q403" i="13"/>
  <c r="Q94" i="13"/>
  <c r="R175" i="13"/>
  <c r="N133" i="13"/>
  <c r="O134" i="13"/>
  <c r="O133" i="13" s="1"/>
  <c r="P174" i="13"/>
  <c r="O175" i="13"/>
  <c r="O174" i="13" s="1"/>
  <c r="O173" i="13" s="1"/>
  <c r="N143" i="13"/>
  <c r="O144" i="13"/>
  <c r="O143" i="13" s="1"/>
  <c r="N306" i="13"/>
  <c r="N288" i="13" s="1"/>
  <c r="N242" i="13" s="1"/>
  <c r="O308" i="13"/>
  <c r="O306" i="13" s="1"/>
  <c r="O288" i="13" s="1"/>
  <c r="O242" i="13" s="1"/>
  <c r="O241" i="13" s="1"/>
  <c r="O333" i="13"/>
  <c r="N315" i="13"/>
  <c r="N226" i="13"/>
  <c r="N151" i="13"/>
  <c r="N127" i="13"/>
  <c r="N71" i="13"/>
  <c r="I118" i="13"/>
  <c r="I226" i="13"/>
  <c r="I368" i="13"/>
  <c r="I284" i="13"/>
  <c r="I93" i="13"/>
  <c r="I318" i="13"/>
  <c r="I288" i="13"/>
  <c r="G159" i="13"/>
  <c r="G284" i="13"/>
  <c r="G259" i="13"/>
  <c r="G288" i="13"/>
  <c r="F313" i="10"/>
  <c r="R174" i="13" l="1"/>
  <c r="N241" i="13"/>
  <c r="Q175" i="13"/>
  <c r="P173" i="13"/>
  <c r="N118" i="13"/>
  <c r="O332" i="13"/>
  <c r="O331" i="13" s="1"/>
  <c r="I242" i="13"/>
  <c r="I241" i="13" s="1"/>
  <c r="G242" i="13"/>
  <c r="D17" i="60"/>
  <c r="Q174" i="13" l="1"/>
  <c r="R173" i="13"/>
  <c r="G241" i="13"/>
  <c r="F344" i="10"/>
  <c r="F116" i="10"/>
  <c r="F84" i="10"/>
  <c r="Q173" i="13" l="1"/>
  <c r="O330" i="13"/>
  <c r="O329" i="13" s="1"/>
  <c r="G115" i="13"/>
  <c r="I115" i="13" s="1"/>
  <c r="N115" i="13" s="1"/>
  <c r="O115" i="13" s="1"/>
  <c r="G110" i="13"/>
  <c r="I110" i="13" s="1"/>
  <c r="A110" i="13"/>
  <c r="G108" i="13"/>
  <c r="I108" i="13" s="1"/>
  <c r="A108" i="13"/>
  <c r="A107" i="13"/>
  <c r="G101" i="13"/>
  <c r="I101" i="13" s="1"/>
  <c r="A101" i="13"/>
  <c r="A100" i="13"/>
  <c r="G105" i="13"/>
  <c r="I105" i="13" s="1"/>
  <c r="N105" i="13" s="1"/>
  <c r="O105" i="13" s="1"/>
  <c r="M103" i="13"/>
  <c r="M102" i="13" s="1"/>
  <c r="G106" i="13"/>
  <c r="I106" i="13" s="1"/>
  <c r="N106" i="13" s="1"/>
  <c r="O106" i="13" s="1"/>
  <c r="G104" i="13"/>
  <c r="I104" i="13" s="1"/>
  <c r="A96" i="13"/>
  <c r="A97" i="13"/>
  <c r="A98" i="13"/>
  <c r="A99" i="13"/>
  <c r="A95" i="13"/>
  <c r="A94" i="13"/>
  <c r="G92" i="13"/>
  <c r="I92" i="13" s="1"/>
  <c r="N92" i="13" s="1"/>
  <c r="O92" i="13" s="1"/>
  <c r="G90" i="13"/>
  <c r="I90" i="13" s="1"/>
  <c r="N90" i="13" s="1"/>
  <c r="O90" i="13" s="1"/>
  <c r="G91" i="13"/>
  <c r="I91" i="13" s="1"/>
  <c r="N91" i="13" s="1"/>
  <c r="O91" i="13" s="1"/>
  <c r="G89" i="13"/>
  <c r="I89" i="13" s="1"/>
  <c r="N89" i="13" s="1"/>
  <c r="O89" i="13" s="1"/>
  <c r="G85" i="13"/>
  <c r="I85" i="13" s="1"/>
  <c r="N85" i="13" s="1"/>
  <c r="O85" i="13" s="1"/>
  <c r="G86" i="13"/>
  <c r="I86" i="13" s="1"/>
  <c r="N86" i="13" s="1"/>
  <c r="O86" i="13" s="1"/>
  <c r="G84" i="13"/>
  <c r="I84" i="13" s="1"/>
  <c r="N84" i="13" s="1"/>
  <c r="O84" i="13" s="1"/>
  <c r="A75" i="13"/>
  <c r="A71" i="13"/>
  <c r="A72" i="13"/>
  <c r="O83" i="13" l="1"/>
  <c r="O88" i="13"/>
  <c r="M39" i="13"/>
  <c r="M16" i="13" s="1"/>
  <c r="N104" i="13"/>
  <c r="O104" i="13" s="1"/>
  <c r="N83" i="13"/>
  <c r="N70" i="13" s="1"/>
  <c r="N88" i="13"/>
  <c r="I100" i="13"/>
  <c r="N101" i="13"/>
  <c r="I107" i="13"/>
  <c r="N108" i="13"/>
  <c r="I109" i="13"/>
  <c r="N110" i="13"/>
  <c r="I83" i="13"/>
  <c r="I70" i="13" s="1"/>
  <c r="I88" i="13"/>
  <c r="G109" i="13"/>
  <c r="G100" i="13"/>
  <c r="G88" i="13"/>
  <c r="G73" i="13"/>
  <c r="G65" i="13"/>
  <c r="I65" i="13" s="1"/>
  <c r="A58" i="13"/>
  <c r="A54" i="13"/>
  <c r="G58" i="13"/>
  <c r="I58" i="13" s="1"/>
  <c r="N58" i="13" s="1"/>
  <c r="O58" i="13" s="1"/>
  <c r="G54" i="13"/>
  <c r="I54" i="13" s="1"/>
  <c r="N54" i="13" s="1"/>
  <c r="O54" i="13" s="1"/>
  <c r="G56" i="13"/>
  <c r="I56" i="13" s="1"/>
  <c r="N56" i="13" s="1"/>
  <c r="O56" i="13" s="1"/>
  <c r="G57" i="13"/>
  <c r="I57" i="13" s="1"/>
  <c r="N57" i="13" s="1"/>
  <c r="O57" i="13" s="1"/>
  <c r="G50" i="13"/>
  <c r="I50" i="13" s="1"/>
  <c r="N50" i="13" s="1"/>
  <c r="O50" i="13" s="1"/>
  <c r="G51" i="13"/>
  <c r="I51" i="13" s="1"/>
  <c r="N51" i="13" s="1"/>
  <c r="O51" i="13" s="1"/>
  <c r="G52" i="13"/>
  <c r="I52" i="13" s="1"/>
  <c r="N52" i="13" s="1"/>
  <c r="O52" i="13" s="1"/>
  <c r="G53" i="13"/>
  <c r="I53" i="13" s="1"/>
  <c r="N53" i="13" s="1"/>
  <c r="O53" i="13" s="1"/>
  <c r="G49" i="13"/>
  <c r="I49" i="13" s="1"/>
  <c r="G44" i="13"/>
  <c r="I44" i="13" s="1"/>
  <c r="N44" i="13" s="1"/>
  <c r="O44" i="13" s="1"/>
  <c r="G42" i="13"/>
  <c r="I42" i="13" s="1"/>
  <c r="G38" i="13"/>
  <c r="I38" i="13" s="1"/>
  <c r="N38" i="13" s="1"/>
  <c r="O38" i="13" s="1"/>
  <c r="G37" i="13"/>
  <c r="I37" i="13" s="1"/>
  <c r="N37" i="13" s="1"/>
  <c r="O37" i="13" s="1"/>
  <c r="G36" i="13"/>
  <c r="I36" i="13" s="1"/>
  <c r="N36" i="13" s="1"/>
  <c r="O36" i="13" s="1"/>
  <c r="G35" i="13"/>
  <c r="I35" i="13" s="1"/>
  <c r="N35" i="13" s="1"/>
  <c r="O35" i="13" s="1"/>
  <c r="G31" i="13"/>
  <c r="I31" i="13" s="1"/>
  <c r="N31" i="13" s="1"/>
  <c r="O31" i="13" s="1"/>
  <c r="G33" i="13"/>
  <c r="I33" i="13" s="1"/>
  <c r="N33" i="13" s="1"/>
  <c r="O33" i="13" s="1"/>
  <c r="G30" i="13"/>
  <c r="I30" i="13" s="1"/>
  <c r="N30" i="13" s="1"/>
  <c r="O30" i="13" s="1"/>
  <c r="G34" i="13"/>
  <c r="I34" i="13" s="1"/>
  <c r="N34" i="13" s="1"/>
  <c r="O34" i="13" s="1"/>
  <c r="O29" i="13" l="1"/>
  <c r="N107" i="13"/>
  <c r="O108" i="13"/>
  <c r="O107" i="13" s="1"/>
  <c r="O328" i="13"/>
  <c r="N109" i="13"/>
  <c r="P110" i="13"/>
  <c r="N100" i="13"/>
  <c r="N93" i="13" s="1"/>
  <c r="N87" i="13" s="1"/>
  <c r="P101" i="13"/>
  <c r="N29" i="13"/>
  <c r="N18" i="13" s="1"/>
  <c r="I103" i="13"/>
  <c r="N49" i="13"/>
  <c r="I48" i="13"/>
  <c r="I64" i="13"/>
  <c r="N65" i="13"/>
  <c r="I41" i="13"/>
  <c r="N42" i="13"/>
  <c r="I87" i="13"/>
  <c r="I29" i="13"/>
  <c r="G41" i="13"/>
  <c r="G48" i="13"/>
  <c r="G29" i="13"/>
  <c r="F230" i="10"/>
  <c r="F392" i="10"/>
  <c r="F397" i="10"/>
  <c r="F394" i="10"/>
  <c r="F381" i="10"/>
  <c r="F380" i="10" s="1"/>
  <c r="F362" i="10"/>
  <c r="F369" i="10"/>
  <c r="F359" i="10"/>
  <c r="F356" i="10"/>
  <c r="F334" i="10"/>
  <c r="F347" i="10"/>
  <c r="F341" i="10"/>
  <c r="F337" i="10"/>
  <c r="F331" i="10"/>
  <c r="F328" i="10"/>
  <c r="F326" i="10"/>
  <c r="F324" i="10"/>
  <c r="F312" i="10"/>
  <c r="F291" i="10"/>
  <c r="F303" i="10"/>
  <c r="F295" i="10"/>
  <c r="F282" i="10"/>
  <c r="F277" i="10"/>
  <c r="F280" i="10"/>
  <c r="F264" i="10"/>
  <c r="F267" i="10"/>
  <c r="F247" i="10"/>
  <c r="F250" i="10"/>
  <c r="F253" i="10"/>
  <c r="F256" i="10"/>
  <c r="F260" i="10"/>
  <c r="F236" i="10"/>
  <c r="F233" i="10"/>
  <c r="F223" i="10"/>
  <c r="F212" i="10"/>
  <c r="F203" i="10" s="1"/>
  <c r="F171" i="10"/>
  <c r="F144" i="10"/>
  <c r="F138" i="10"/>
  <c r="F130" i="10"/>
  <c r="F132" i="10"/>
  <c r="F110" i="10"/>
  <c r="F86" i="10"/>
  <c r="F73" i="10"/>
  <c r="F64" i="10"/>
  <c r="F44" i="10"/>
  <c r="F35" i="10"/>
  <c r="R101" i="13" l="1"/>
  <c r="R110" i="13"/>
  <c r="N103" i="13"/>
  <c r="P109" i="13"/>
  <c r="O110" i="13"/>
  <c r="O109" i="13" s="1"/>
  <c r="O103" i="13" s="1"/>
  <c r="N48" i="13"/>
  <c r="O49" i="13"/>
  <c r="N17" i="13"/>
  <c r="N41" i="13"/>
  <c r="O42" i="13"/>
  <c r="O101" i="13"/>
  <c r="O100" i="13" s="1"/>
  <c r="O93" i="13" s="1"/>
  <c r="O87" i="13" s="1"/>
  <c r="P100" i="13"/>
  <c r="O327" i="13"/>
  <c r="O326" i="13" s="1"/>
  <c r="N64" i="13"/>
  <c r="N63" i="13" s="1"/>
  <c r="P65" i="13"/>
  <c r="F276" i="10"/>
  <c r="I63" i="13"/>
  <c r="I18" i="13"/>
  <c r="F321" i="10"/>
  <c r="F389" i="10"/>
  <c r="F385" i="10" s="1"/>
  <c r="F361" i="10"/>
  <c r="F353" i="10"/>
  <c r="F235" i="10"/>
  <c r="F125" i="10"/>
  <c r="Q65" i="13" l="1"/>
  <c r="R109" i="13"/>
  <c r="R100" i="13"/>
  <c r="Q110" i="13"/>
  <c r="Q101" i="13"/>
  <c r="P93" i="13"/>
  <c r="P103" i="13"/>
  <c r="P64" i="13"/>
  <c r="O65" i="13"/>
  <c r="O64" i="13" s="1"/>
  <c r="O63" i="13" s="1"/>
  <c r="N325" i="13"/>
  <c r="N324" i="13" s="1"/>
  <c r="N318" i="13" s="1"/>
  <c r="I17" i="13"/>
  <c r="G198" i="13"/>
  <c r="I198" i="13" s="1"/>
  <c r="N198" i="13" s="1"/>
  <c r="O198" i="13" s="1"/>
  <c r="G199" i="13"/>
  <c r="I199" i="13" s="1"/>
  <c r="N199" i="13" s="1"/>
  <c r="O199" i="13" s="1"/>
  <c r="G200" i="13"/>
  <c r="I200" i="13" s="1"/>
  <c r="N200" i="13" s="1"/>
  <c r="O200" i="13" s="1"/>
  <c r="G196" i="13"/>
  <c r="I196" i="13" s="1"/>
  <c r="N196" i="13" s="1"/>
  <c r="O196" i="13" s="1"/>
  <c r="G139" i="13"/>
  <c r="I139" i="13" s="1"/>
  <c r="G125" i="13"/>
  <c r="G123" i="13"/>
  <c r="G107" i="13"/>
  <c r="Q100" i="13" l="1"/>
  <c r="R93" i="13"/>
  <c r="Q109" i="13"/>
  <c r="Q64" i="13"/>
  <c r="P63" i="13"/>
  <c r="P87" i="13"/>
  <c r="O195" i="13"/>
  <c r="O194" i="13" s="1"/>
  <c r="G118" i="13"/>
  <c r="N195" i="13"/>
  <c r="I138" i="13"/>
  <c r="N139" i="13"/>
  <c r="O139" i="13" s="1"/>
  <c r="O138" i="13" s="1"/>
  <c r="I195" i="13"/>
  <c r="G103" i="13"/>
  <c r="G195" i="13"/>
  <c r="Q63" i="13" l="1"/>
  <c r="R87" i="13"/>
  <c r="Q93" i="13"/>
  <c r="N138" i="13"/>
  <c r="I194" i="13"/>
  <c r="N194" i="13"/>
  <c r="F158" i="10"/>
  <c r="F150" i="10"/>
  <c r="F148" i="10"/>
  <c r="F143" i="10" s="1"/>
  <c r="Q87" i="13" l="1"/>
  <c r="F79" i="10"/>
  <c r="G117" i="13" l="1"/>
  <c r="I117" i="13" s="1"/>
  <c r="N117" i="13" s="1"/>
  <c r="O117" i="13" s="1"/>
  <c r="G393" i="13" l="1"/>
  <c r="G389" i="13"/>
  <c r="G386" i="13"/>
  <c r="G383" i="13"/>
  <c r="G380" i="13"/>
  <c r="G378" i="13"/>
  <c r="G212" i="13"/>
  <c r="I212" i="13" s="1"/>
  <c r="G151" i="13"/>
  <c r="I211" i="13" l="1"/>
  <c r="N212" i="13"/>
  <c r="G150" i="13"/>
  <c r="I150" i="13" s="1"/>
  <c r="G148" i="13"/>
  <c r="I148" i="13" s="1"/>
  <c r="G116" i="13"/>
  <c r="I116" i="13" s="1"/>
  <c r="G69" i="13"/>
  <c r="I69" i="13" s="1"/>
  <c r="N211" i="13" l="1"/>
  <c r="N210" i="13" s="1"/>
  <c r="N193" i="13" s="1"/>
  <c r="P212" i="13"/>
  <c r="I68" i="13"/>
  <c r="N69" i="13"/>
  <c r="I114" i="13"/>
  <c r="N116" i="13"/>
  <c r="O116" i="13" s="1"/>
  <c r="O114" i="13" s="1"/>
  <c r="I147" i="13"/>
  <c r="I142" i="13" s="1"/>
  <c r="N148" i="13"/>
  <c r="I149" i="13"/>
  <c r="I146" i="13" s="1"/>
  <c r="N150" i="13"/>
  <c r="O150" i="13" s="1"/>
  <c r="O149" i="13" s="1"/>
  <c r="O146" i="13" s="1"/>
  <c r="I210" i="13"/>
  <c r="G138" i="13"/>
  <c r="R212" i="13" l="1"/>
  <c r="N147" i="13"/>
  <c r="N142" i="13" s="1"/>
  <c r="O148" i="13"/>
  <c r="O147" i="13" s="1"/>
  <c r="O142" i="13" s="1"/>
  <c r="O137" i="13" s="1"/>
  <c r="O212" i="13"/>
  <c r="O211" i="13" s="1"/>
  <c r="O210" i="13" s="1"/>
  <c r="P211" i="13"/>
  <c r="N68" i="13"/>
  <c r="N40" i="13" s="1"/>
  <c r="O69" i="13"/>
  <c r="O68" i="13" s="1"/>
  <c r="N149" i="13"/>
  <c r="N146" i="13" s="1"/>
  <c r="N114" i="13"/>
  <c r="N102" i="13" s="1"/>
  <c r="I193" i="13"/>
  <c r="I102" i="13"/>
  <c r="I137" i="13"/>
  <c r="I40" i="13"/>
  <c r="F32" i="10"/>
  <c r="R211" i="13" l="1"/>
  <c r="N137" i="13"/>
  <c r="Q212" i="13"/>
  <c r="P210" i="13"/>
  <c r="N39" i="13"/>
  <c r="I39" i="13"/>
  <c r="F26" i="10"/>
  <c r="F18" i="10"/>
  <c r="Q211" i="13" l="1"/>
  <c r="R210" i="13"/>
  <c r="N16" i="13"/>
  <c r="F178" i="10"/>
  <c r="F163" i="10"/>
  <c r="R193" i="13" l="1"/>
  <c r="Q210" i="13"/>
  <c r="I16" i="13"/>
  <c r="G19" i="13"/>
  <c r="G114" i="13"/>
  <c r="F229" i="10" l="1"/>
  <c r="F122" i="10"/>
  <c r="G373" i="13" l="1"/>
  <c r="G376" i="13"/>
  <c r="G211" i="13"/>
  <c r="G149" i="13"/>
  <c r="G147" i="13"/>
  <c r="G102" i="13"/>
  <c r="G146" i="13" l="1"/>
  <c r="G142" i="13"/>
  <c r="G210" i="13"/>
  <c r="G375" i="13"/>
  <c r="G83" i="13"/>
  <c r="G68" i="13"/>
  <c r="G26" i="13"/>
  <c r="G18" i="13" s="1"/>
  <c r="G17" i="13" s="1"/>
  <c r="G137" i="13" l="1"/>
  <c r="G70" i="13"/>
  <c r="F137" i="10"/>
  <c r="F376" i="10"/>
  <c r="F375" i="10" s="1"/>
  <c r="F374" i="10" s="1"/>
  <c r="G403" i="13" s="1"/>
  <c r="F306" i="10"/>
  <c r="F290" i="10" s="1"/>
  <c r="F275" i="10" s="1"/>
  <c r="F186" i="10"/>
  <c r="G402" i="13" l="1"/>
  <c r="G369" i="13"/>
  <c r="F176" i="10"/>
  <c r="F173" i="10" s="1"/>
  <c r="F174" i="10"/>
  <c r="F81" i="10"/>
  <c r="F170" i="10" l="1"/>
  <c r="F165" i="10" s="1"/>
  <c r="F162" i="10" s="1"/>
  <c r="G372" i="13"/>
  <c r="G368" i="13" s="1"/>
  <c r="G64" i="13" l="1"/>
  <c r="F319" i="10"/>
  <c r="F318" i="10" s="1"/>
  <c r="F124" i="10"/>
  <c r="F107" i="10"/>
  <c r="F106" i="10" s="1"/>
  <c r="F94" i="10"/>
  <c r="F83" i="10" s="1"/>
  <c r="F61" i="10"/>
  <c r="F60" i="10" s="1"/>
  <c r="F25" i="10"/>
  <c r="F63" i="10"/>
  <c r="G63" i="13" l="1"/>
  <c r="G40" i="13" s="1"/>
  <c r="F109" i="10"/>
  <c r="G94" i="13"/>
  <c r="F115" i="10"/>
  <c r="F17" i="10"/>
  <c r="F400" i="10" s="1"/>
  <c r="G93" i="13" l="1"/>
  <c r="G87" i="13" s="1"/>
  <c r="G236" i="13"/>
  <c r="G230" i="13" l="1"/>
  <c r="G39" i="13"/>
  <c r="G226" i="13" l="1"/>
  <c r="G193" i="13" l="1"/>
  <c r="G16" i="13" l="1"/>
  <c r="F127" i="66" l="1"/>
  <c r="G126" i="66"/>
  <c r="G125" i="66" l="1"/>
  <c r="I126" i="66"/>
  <c r="G29" i="60"/>
  <c r="G22" i="60"/>
  <c r="G23" i="60"/>
  <c r="G21" i="60"/>
  <c r="K125" i="66" l="1"/>
  <c r="I125" i="66"/>
  <c r="G127" i="66"/>
  <c r="O18" i="13" l="1"/>
  <c r="O17" i="13" s="1"/>
  <c r="P25" i="13"/>
  <c r="Q25" i="13" s="1"/>
  <c r="P24" i="13"/>
  <c r="Q24" i="13" s="1"/>
  <c r="Q23" i="13" s="1"/>
  <c r="Q18" i="13" s="1"/>
  <c r="P47" i="13"/>
  <c r="Q47" i="13" s="1"/>
  <c r="O45" i="13"/>
  <c r="O41" i="13" s="1"/>
  <c r="P46" i="13"/>
  <c r="P61" i="13"/>
  <c r="Q61" i="13" s="1"/>
  <c r="P60" i="13"/>
  <c r="Q60" i="13" l="1"/>
  <c r="P59" i="13"/>
  <c r="Q59" i="13"/>
  <c r="P45" i="13"/>
  <c r="Q46" i="13"/>
  <c r="Q45" i="13" s="1"/>
  <c r="P23" i="13"/>
  <c r="O48" i="13"/>
  <c r="P18" i="13" l="1"/>
  <c r="P80" i="13"/>
  <c r="O79" i="13"/>
  <c r="O70" i="13" s="1"/>
  <c r="O40" i="13" s="1"/>
  <c r="P129" i="13"/>
  <c r="O127" i="13"/>
  <c r="P127" i="13" l="1"/>
  <c r="Q129" i="13"/>
  <c r="P79" i="13"/>
  <c r="Q80" i="13"/>
  <c r="Q79" i="13" s="1"/>
  <c r="Q70" i="13" s="1"/>
  <c r="P118" i="13"/>
  <c r="O118" i="13"/>
  <c r="O102" i="13" s="1"/>
  <c r="O155" i="13"/>
  <c r="P155" i="13"/>
  <c r="P184" i="13"/>
  <c r="R184" i="13" s="1"/>
  <c r="R183" i="13" s="1"/>
  <c r="R176" i="13" s="1"/>
  <c r="O183" i="13"/>
  <c r="O176" i="13" s="1"/>
  <c r="O202" i="13"/>
  <c r="P203" i="13"/>
  <c r="Q203" i="13" s="1"/>
  <c r="P221" i="13"/>
  <c r="Q202" i="13" l="1"/>
  <c r="Q127" i="13"/>
  <c r="Q40" i="13"/>
  <c r="P220" i="13"/>
  <c r="Q221" i="13"/>
  <c r="Q220" i="13" s="1"/>
  <c r="Q219" i="13" s="1"/>
  <c r="P202" i="13"/>
  <c r="P183" i="13"/>
  <c r="Q184" i="13"/>
  <c r="Q183" i="13" s="1"/>
  <c r="Q176" i="13" s="1"/>
  <c r="P70" i="13"/>
  <c r="P102" i="13"/>
  <c r="O39" i="13"/>
  <c r="P232" i="13"/>
  <c r="P269" i="13"/>
  <c r="P278" i="13"/>
  <c r="P407" i="13"/>
  <c r="Q407" i="13" s="1"/>
  <c r="P406" i="13"/>
  <c r="O405" i="13"/>
  <c r="O402" i="13" s="1"/>
  <c r="O372" i="13" s="1"/>
  <c r="O368" i="13" s="1"/>
  <c r="O336" i="13"/>
  <c r="O325" i="13" s="1"/>
  <c r="O324" i="13" s="1"/>
  <c r="O318" i="13" s="1"/>
  <c r="P338" i="13"/>
  <c r="Q338" i="13" s="1"/>
  <c r="P40" i="13" l="1"/>
  <c r="Q118" i="13"/>
  <c r="Q336" i="13"/>
  <c r="P268" i="13"/>
  <c r="Q269" i="13"/>
  <c r="P176" i="13"/>
  <c r="P405" i="13"/>
  <c r="Q406" i="13"/>
  <c r="P277" i="13"/>
  <c r="P259" i="13" s="1"/>
  <c r="Q278" i="13"/>
  <c r="P336" i="13"/>
  <c r="P231" i="13"/>
  <c r="Q232" i="13"/>
  <c r="Q231" i="13" s="1"/>
  <c r="Q230" i="13" s="1"/>
  <c r="P219" i="13"/>
  <c r="P230" i="13"/>
  <c r="P258" i="13"/>
  <c r="Q277" i="13" l="1"/>
  <c r="P39" i="13"/>
  <c r="Q325" i="13"/>
  <c r="Q405" i="13"/>
  <c r="Q226" i="13"/>
  <c r="Q268" i="13"/>
  <c r="P257" i="13"/>
  <c r="Q258" i="13"/>
  <c r="P402" i="13"/>
  <c r="O231" i="13"/>
  <c r="O230" i="13" s="1"/>
  <c r="O226" i="13" s="1"/>
  <c r="O193" i="13" s="1"/>
  <c r="O16" i="13" s="1"/>
  <c r="P325" i="13"/>
  <c r="P226" i="13"/>
  <c r="Q193" i="13" l="1"/>
  <c r="Q257" i="13"/>
  <c r="Q324" i="13"/>
  <c r="Q259" i="13"/>
  <c r="Q402" i="13"/>
  <c r="P193" i="13"/>
  <c r="P324" i="13"/>
  <c r="Q372" i="13"/>
  <c r="P372" i="13"/>
  <c r="P243" i="13"/>
  <c r="G34" i="60"/>
  <c r="J27" i="60"/>
  <c r="J25" i="60"/>
  <c r="H17" i="60"/>
  <c r="G25" i="60"/>
  <c r="J35" i="60"/>
  <c r="G35" i="60"/>
  <c r="J33" i="60"/>
  <c r="G33" i="60"/>
  <c r="J28" i="60"/>
  <c r="G28" i="60"/>
  <c r="J18" i="60"/>
  <c r="G18" i="60"/>
  <c r="J30" i="60"/>
  <c r="G30" i="60"/>
  <c r="G19" i="60"/>
  <c r="J19" i="60"/>
  <c r="J20" i="60"/>
  <c r="G20" i="60"/>
  <c r="J36" i="60"/>
  <c r="J24" i="60"/>
  <c r="G27" i="60"/>
  <c r="G17" i="60" s="1"/>
  <c r="G36" i="60"/>
  <c r="G24" i="60"/>
  <c r="Q318" i="13" l="1"/>
  <c r="Q368" i="13"/>
  <c r="Q243" i="13"/>
  <c r="P242" i="13"/>
  <c r="P368" i="13"/>
  <c r="P318" i="13"/>
  <c r="J53" i="66"/>
  <c r="J52" i="66" s="1"/>
  <c r="K54" i="66"/>
  <c r="K53" i="66" s="1"/>
  <c r="Q242" i="13" l="1"/>
  <c r="P241" i="13"/>
  <c r="N183" i="10"/>
  <c r="N182" i="10" s="1"/>
  <c r="P16" i="13" l="1"/>
  <c r="Q241" i="13"/>
  <c r="K20" i="66"/>
  <c r="K21" i="66"/>
  <c r="K22" i="66"/>
  <c r="K25" i="66"/>
  <c r="K36" i="66"/>
  <c r="K38" i="66"/>
  <c r="K136" i="66" l="1"/>
  <c r="K137" i="66" s="1"/>
  <c r="K139" i="66" s="1"/>
  <c r="M138" i="10" l="1"/>
  <c r="N400" i="10"/>
  <c r="K28" i="66"/>
  <c r="M134" i="10"/>
  <c r="M125" i="10"/>
  <c r="M137" i="10"/>
  <c r="N125" i="10"/>
  <c r="N124" i="10"/>
  <c r="M124" i="10"/>
  <c r="M45" i="10"/>
  <c r="M44" i="10"/>
  <c r="K34" i="66"/>
  <c r="K18" i="66"/>
  <c r="K16" i="66"/>
  <c r="K127" i="66"/>
  <c r="K23" i="66"/>
  <c r="J37" i="66"/>
  <c r="K37" i="66"/>
  <c r="L17" i="60"/>
  <c r="N44" i="10"/>
  <c r="N17" i="10"/>
  <c r="M17" i="10"/>
  <c r="M400" i="10"/>
  <c r="K45" i="66"/>
  <c r="N45" i="10"/>
  <c r="J45" i="66"/>
  <c r="J46" i="66"/>
  <c r="K46" i="66"/>
  <c r="J42" i="66"/>
  <c r="K24" i="66"/>
  <c r="J24" i="66"/>
  <c r="J23" i="66"/>
  <c r="N134" i="10"/>
  <c r="L31" i="60"/>
  <c r="K31" i="60"/>
  <c r="K17" i="60"/>
  <c r="K27" i="66"/>
  <c r="J27" i="66"/>
  <c r="K35" i="66"/>
  <c r="J35" i="66"/>
  <c r="J34" i="66"/>
  <c r="K29" i="66"/>
  <c r="J29" i="66"/>
  <c r="J28" i="66"/>
  <c r="K39" i="66"/>
  <c r="K40" i="66"/>
  <c r="J40" i="66"/>
  <c r="J39" i="66"/>
  <c r="N138" i="10"/>
  <c r="N137" i="10"/>
  <c r="L34" i="60"/>
  <c r="K34" i="60"/>
  <c r="K19" i="66"/>
  <c r="J19" i="66"/>
  <c r="J18" i="66"/>
  <c r="J16" i="66"/>
  <c r="J127" i="66"/>
  <c r="R111" i="13"/>
  <c r="R103" i="13"/>
  <c r="R102" i="13"/>
  <c r="R39" i="13"/>
  <c r="R16" i="13"/>
  <c r="M56" i="10"/>
  <c r="N56" i="10"/>
  <c r="N49" i="10"/>
  <c r="M49" i="10"/>
  <c r="J44" i="66"/>
  <c r="K44" i="66"/>
  <c r="K42" i="66"/>
  <c r="M140" i="10"/>
  <c r="N140" i="10"/>
  <c r="K26" i="66"/>
  <c r="J26" i="66"/>
  <c r="M48" i="10"/>
  <c r="N48" i="10"/>
  <c r="I27" i="69"/>
  <c r="H27" i="69"/>
  <c r="J47" i="66"/>
  <c r="K47" i="66"/>
  <c r="M135" i="10"/>
  <c r="N135" i="10"/>
  <c r="R113" i="13"/>
  <c r="Q113" i="13"/>
  <c r="Q111" i="13"/>
  <c r="Q103" i="13"/>
  <c r="Q102" i="13"/>
  <c r="Q39" i="13"/>
  <c r="Q16" i="13"/>
</calcChain>
</file>

<file path=xl/sharedStrings.xml><?xml version="1.0" encoding="utf-8"?>
<sst xmlns="http://schemas.openxmlformats.org/spreadsheetml/2006/main" count="1951" uniqueCount="733">
  <si>
    <t>№ п/п</t>
  </si>
  <si>
    <t>Всего</t>
  </si>
  <si>
    <t>в том числе</t>
  </si>
  <si>
    <t xml:space="preserve">Приложение 1  </t>
  </si>
  <si>
    <t>"О кожуунном бюджете муниципального района</t>
  </si>
  <si>
    <t>(тыс.рублей)</t>
  </si>
  <si>
    <t>Код</t>
  </si>
  <si>
    <t>Наименование</t>
  </si>
  <si>
    <t>Сумма</t>
  </si>
  <si>
    <t>003 01 03 00 00 00 0000 000</t>
  </si>
  <si>
    <t>Получение кредитов от других бюджетов бюджетной системы</t>
  </si>
  <si>
    <t>003 01 03 01 00 05 0000 710</t>
  </si>
  <si>
    <t>003 01 03 01 00 05 0000 810</t>
  </si>
  <si>
    <t>муниципального района "Кызылский кожуун" Республики Тыва</t>
  </si>
  <si>
    <t>Прочие неналоговые доходы бюджетов муниципальных районов</t>
  </si>
  <si>
    <t>1 00 00000 00 0000 000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</si>
  <si>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</si>
  <si>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</si>
  <si>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</si>
  <si>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</si>
  <si>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1 14 00000 00 0000 000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</si>
  <si>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</si>
  <si>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</si>
  <si>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1 17 00000 00 0000 000</t>
  </si>
  <si>
    <t>ПРОЧИЕ НЕНАЛОГОВЫЕ ДОХОДЫ</t>
  </si>
  <si>
    <t>2 00 00000 00 0000 000</t>
  </si>
  <si>
    <t>БЕЗВОЗМЕЗДНЫЕ ПОСТУПЛЕНИЯ</t>
  </si>
  <si>
    <t>2 02 00000 00 0000 000</t>
  </si>
  <si>
    <t xml:space="preserve">"О кожуунном бюджете муниципального района </t>
  </si>
  <si>
    <t>Прочие доходы от компенсации затрат бюджетов муниципальных районов</t>
  </si>
  <si>
    <t>1 17 05050 05 0000 180</t>
  </si>
  <si>
    <t xml:space="preserve"> "О кожуунном бюджете муниципального района</t>
  </si>
  <si>
    <t>"О кожуунном  бюджете  муниципального района</t>
  </si>
  <si>
    <t>РЗ</t>
  </si>
  <si>
    <t>ПР</t>
  </si>
  <si>
    <t>ЦСР</t>
  </si>
  <si>
    <t>ВР</t>
  </si>
  <si>
    <t>Сумма на год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</si>
  <si>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</si>
  <si>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</si>
  <si>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Фонд оплаты труда государственных (муниципальных) органов</t>
  </si>
  <si>
    <t>77 0 10 10000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</si>
  <si>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</si>
  <si>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</si>
  <si>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(Глава)</t>
  </si>
  <si>
    <t>77 0 10 20000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</si>
  <si>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(Секретарь)</t>
  </si>
  <si>
    <t>77 0 10 30000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</si>
  <si>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(Центральный аппарат)</t>
  </si>
  <si>
    <t>770 10 50000</t>
  </si>
  <si>
    <t>Иные выплаты персоналу учреждений, за исключением фонда оплаты труда</t>
  </si>
  <si>
    <t>77 0 10 50000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</si>
  <si>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</si>
  <si>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</si>
  <si>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244</t>
  </si>
  <si>
    <t>Уплата налога на имущество орагнизаций и земельного налога</t>
  </si>
  <si>
    <t>Уплата прочих налогов, сборов</t>
  </si>
  <si>
    <t>852</t>
  </si>
  <si>
    <t>Уплата иных платежей</t>
  </si>
  <si>
    <t xml:space="preserve">Функционирование Правительства РФ, высших исполнительных органов государственной власти субъектов Российской Федерации, местных администраций </t>
  </si>
  <si>
    <t>77 0 10 40000</t>
  </si>
  <si>
    <t>Судебная система</t>
  </si>
  <si>
    <t>Присяжные заседатели</t>
  </si>
  <si>
    <t>92 0 20 51200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</si>
  <si>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</si>
  <si>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Руководство и управление в сфере установленных функций органов местного самоуправления </t>
  </si>
  <si>
    <t>77 0 10 60000</t>
  </si>
  <si>
    <t>Уплата налога на имущество организаций и земельного налога</t>
  </si>
  <si>
    <t>Обеспечение деятельности финансовых, налоговых и таможенных органов и органов финансового надзора (КСО)</t>
  </si>
  <si>
    <t>77 0 10 70000</t>
  </si>
  <si>
    <t>Резервный фонд</t>
  </si>
  <si>
    <t>01</t>
  </si>
  <si>
    <t>Пособия, компенсации и иные соц.выплаты гражданам , кроме публичных нормативных обязательств</t>
  </si>
  <si>
    <t>Другие общегосударственные вопросы</t>
  </si>
  <si>
    <t>01 1 00 00000</t>
  </si>
  <si>
    <t>Другие общегосударственные вопросы (Адм.комиссия)</t>
  </si>
  <si>
    <t>77 0 10 76130</t>
  </si>
  <si>
    <t>Национальная оборона</t>
  </si>
  <si>
    <t xml:space="preserve">Мобилизационная и вневойсковая подготовка </t>
  </si>
  <si>
    <t>Субвенции</t>
  </si>
  <si>
    <t>99 9 00 51180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</si>
  <si>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</si>
  <si>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</si>
  <si>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Фонд оплаты труда учреждений</t>
  </si>
  <si>
    <t>77 0 20 1Е000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</si>
  <si>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</si>
  <si>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</si>
  <si>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</si>
  <si>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</si>
  <si>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77 0 10 1С000</t>
  </si>
  <si>
    <t>Дорожное хозяйство (дорожные фонды)</t>
  </si>
  <si>
    <t xml:space="preserve">Другие вопросы в области национальной экономики </t>
  </si>
  <si>
    <t>04 1 00 40000</t>
  </si>
  <si>
    <t>Субсидии гражданам на приобретение жилья</t>
  </si>
  <si>
    <t>04 2 00 40000</t>
  </si>
  <si>
    <t>Жилищно-коммунальное хозяйство</t>
  </si>
  <si>
    <t>ПП "Коммунальное хозяйство"</t>
  </si>
  <si>
    <t>Дошкольное образование</t>
  </si>
  <si>
    <t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</si>
  <si>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07 1 0 000590</t>
  </si>
  <si>
    <t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t>
  </si>
  <si>
    <t>07 1 00 00590</t>
  </si>
  <si>
    <t>07 1 00 76020</t>
  </si>
  <si>
    <t>Общее образование</t>
  </si>
  <si>
    <t>07 2 00 00590</t>
  </si>
  <si>
    <t>07 2 00 76020</t>
  </si>
  <si>
    <t>Дополнительное образование детей</t>
  </si>
  <si>
    <t>07 3 00 00590</t>
  </si>
  <si>
    <t>Молодежная политика</t>
  </si>
  <si>
    <t>Молодежная политика (оздоровление детей)</t>
  </si>
  <si>
    <t>07 4 00 00000</t>
  </si>
  <si>
    <t>07 4 00 00590</t>
  </si>
  <si>
    <t>Пособия, компенсации, меры соц.поддержки по публичным нормативным обязательствам</t>
  </si>
  <si>
    <t xml:space="preserve">Другие вопросы в области образования </t>
  </si>
  <si>
    <t>Другие вопросы в области образования (центр.бухгалтерия)</t>
  </si>
  <si>
    <t>07 5 00 00000</t>
  </si>
  <si>
    <t>07 5 00 00211</t>
  </si>
  <si>
    <t>07 5 00 00213</t>
  </si>
  <si>
    <t>07 5 00 00212</t>
  </si>
  <si>
    <t>Другие вопросы в области образования (КДН)</t>
  </si>
  <si>
    <t>77 0 10 76100</t>
  </si>
  <si>
    <t>Другие вопросы в области образования (аппарат)</t>
  </si>
  <si>
    <t>77 0 10 2У211</t>
  </si>
  <si>
    <t>77 0 10 2У213</t>
  </si>
  <si>
    <t>Культура, кинематография</t>
  </si>
  <si>
    <t>Культура</t>
  </si>
  <si>
    <t>Культура (библиотеки)</t>
  </si>
  <si>
    <t>09 1 00 00000</t>
  </si>
  <si>
    <t>09 1 00 00590</t>
  </si>
  <si>
    <t>09 2 00 00000</t>
  </si>
  <si>
    <t>09 2 00 00590</t>
  </si>
  <si>
    <t>Другие вопросы в области культуры, кинематографии</t>
  </si>
  <si>
    <t>Другие вопросы в области культуры, кинематографии (аппарат)</t>
  </si>
  <si>
    <t>77 0 10 3Б000</t>
  </si>
  <si>
    <t>08</t>
  </si>
  <si>
    <t>04</t>
  </si>
  <si>
    <t>09 3 00 00000</t>
  </si>
  <si>
    <t>111</t>
  </si>
  <si>
    <t>119</t>
  </si>
  <si>
    <t>09 3 00 00 000</t>
  </si>
  <si>
    <t>09 3 00 00 290</t>
  </si>
  <si>
    <t>Здравоохранение</t>
  </si>
  <si>
    <t>Социальная политика</t>
  </si>
  <si>
    <t>Пенсионное обеспечение</t>
  </si>
  <si>
    <t>Иные пенсии, соц.доплаты к пенсии</t>
  </si>
  <si>
    <t>77 0 30 01010</t>
  </si>
  <si>
    <t>Социальное обеспечение населения</t>
  </si>
  <si>
    <t>77 0 30 76120</t>
  </si>
  <si>
    <t>77 0 30 76110</t>
  </si>
  <si>
    <t>77 0 30 76070</t>
  </si>
  <si>
    <t>77 0 30 76060</t>
  </si>
  <si>
    <t>77 0 30 76080</t>
  </si>
  <si>
    <t>77 0 30 76030</t>
  </si>
  <si>
    <t xml:space="preserve">Охрана семьи и детства </t>
  </si>
  <si>
    <t>77 0 30 76090</t>
  </si>
  <si>
    <t>Другие вопросы в области социальной политики</t>
  </si>
  <si>
    <t>77 0 20 76040</t>
  </si>
  <si>
    <t>77 0 10 4Т000</t>
  </si>
  <si>
    <t>Физическая культура и спорт</t>
  </si>
  <si>
    <t>Другие вопросы в области физической культуры и спорта</t>
  </si>
  <si>
    <t>14 1 00 40000</t>
  </si>
  <si>
    <t>Средства массовой информации</t>
  </si>
  <si>
    <t>Периодическая печать и издательства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</si>
  <si>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</si>
  <si>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</t>
  </si>
  <si>
    <t>Прочие межбюджетные трансферты общего характера</t>
  </si>
  <si>
    <t>Прочие межбюджетные трансферты общего характера (субсидии на оплату комм.услуг)</t>
  </si>
  <si>
    <t>97 0 00 75020</t>
  </si>
  <si>
    <t>Прочие межбюджетные трансферты общего характера (на продажу алкогольной продукции)</t>
  </si>
  <si>
    <t>97 0 00 76050</t>
  </si>
  <si>
    <t>ВСЕГО</t>
  </si>
  <si>
    <t>(тыс. рублей)</t>
  </si>
  <si>
    <t xml:space="preserve">Наименование </t>
  </si>
  <si>
    <t>Гл</t>
  </si>
  <si>
    <t>Всего:</t>
  </si>
  <si>
    <t>Хурал представителей муниципального района "Кызылский кожуун" РТ</t>
  </si>
  <si>
    <t>Администрация муниципального района "Кызылский кожуун" РТ</t>
  </si>
  <si>
    <t>Функционирование высшего должностного лица субъекта Российской Федерации и муниципального образования (Председатель)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</si>
  <si>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 (Аппарат)</t>
  </si>
  <si>
    <t>Финансовое управление</t>
  </si>
  <si>
    <t>Управление образования</t>
  </si>
  <si>
    <t>Управление культуры</t>
  </si>
  <si>
    <t>Управление социальной защиты и трудовых отношений</t>
  </si>
  <si>
    <t>2</t>
  </si>
  <si>
    <t>4</t>
  </si>
  <si>
    <t>0110000000               0120000000</t>
  </si>
  <si>
    <t>1010040000          1020040000          1030040000</t>
  </si>
  <si>
    <t xml:space="preserve">1110040000         1120040000         1130040000      </t>
  </si>
  <si>
    <t>1410040000</t>
  </si>
  <si>
    <t xml:space="preserve">"О кожуунном бюджете муниципального района "Кызылский кожуун" Республики Тыва </t>
  </si>
  <si>
    <t>Наименование поселения</t>
  </si>
  <si>
    <t>1.</t>
  </si>
  <si>
    <t>Администрация сельского поселения сумон Баян-Кольский Кызылского кожууна Республики Тыва</t>
  </si>
  <si>
    <t>2.</t>
  </si>
  <si>
    <t>Администрация сельского поселения сумон Кара-Хаакский Кызылского кожууна Республики Тыва</t>
  </si>
  <si>
    <t>Администрация сельского поселения сумона Сукпакский Кызылского кожууна Республики Тыва</t>
  </si>
  <si>
    <t>Администрация сельского поселения сумона Терлиг-Хаинский Кызылского кожууна Республики Тыва</t>
  </si>
  <si>
    <t>Администрация сельского поселения сумона Усть-Элегестинский Кызылского кожууна Республики Тыва</t>
  </si>
  <si>
    <t>Администрация сельского поселения сумон Целинный Кызылского кожууна Республики Тыва</t>
  </si>
  <si>
    <t>Администрация сельского поселения сумона Чербинский Кызылского кожууна Республики Тыва</t>
  </si>
  <si>
    <t>Администрация сельского поселения сумон Шамбалыгский Кызылского кожууна Республики Тыва</t>
  </si>
  <si>
    <t>Администрация сельского поселения сумона Ээрбекский Кызылского кожууна Республики Тыва</t>
  </si>
  <si>
    <t xml:space="preserve">ИТОГО </t>
  </si>
  <si>
    <t>Администрация поселка городского типа Каа-Хем Кызылского кожууна Республики Тыва</t>
  </si>
  <si>
    <t>6</t>
  </si>
  <si>
    <t>8</t>
  </si>
  <si>
    <t>Прочие доходы от оказания платных услуг (работ) получателями средств бюджетов сельских поселений</t>
  </si>
  <si>
    <t xml:space="preserve">Коды бюджетной классификации  </t>
  </si>
  <si>
    <t xml:space="preserve">      Наименование доходов </t>
  </si>
  <si>
    <t xml:space="preserve">Сумма </t>
  </si>
  <si>
    <t>НАЛОГОВЫЕ И НЕНАЛОГОВЫЕ ДОХОДЫ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</si>
  <si>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</si>
  <si>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</si>
  <si>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</si>
  <si>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</si>
  <si>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</si>
  <si>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</si>
  <si>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</si>
  <si>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</si>
  <si>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</si>
  <si>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</si>
  <si>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организаций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</si>
  <si>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</si>
  <si>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</si>
  <si>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</si>
  <si>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</si>
  <si>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 xml:space="preserve"> 1 07 04000 01 0000 110</t>
  </si>
  <si>
    <t xml:space="preserve">Сборы за пользование объектами животного мира и за пользование объектами водных биологических ресурсов 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</si>
  <si>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</si>
  <si>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</si>
  <si>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</si>
  <si>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</si>
  <si>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</si>
  <si>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</si>
  <si>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</si>
  <si>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</si>
  <si>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</si>
  <si>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1 13 02995 05 0000 130</t>
  </si>
  <si>
    <t>ДОХОДЫ ОТ ПРОДАЖИ МАТЕРИАЛЬНЫХ И НЕМАТЕРИАЛЬНЫХ АКТИВОВ</t>
  </si>
  <si>
    <t xml:space="preserve"> 1 16 00000 00 0000 000</t>
  </si>
  <si>
    <t>2 02 15001 05 0000 150</t>
  </si>
  <si>
    <t>2 02 15002 05 0000 150</t>
  </si>
  <si>
    <t>2 02 25097 05 0000 150</t>
  </si>
  <si>
    <t>2 02 25497 05 0000 150</t>
  </si>
  <si>
    <t>2 02 25555 05 0000 150</t>
  </si>
  <si>
    <t>2 02 30013 05 0000 150</t>
  </si>
  <si>
    <t>2 02 35118 05 0000 150</t>
  </si>
  <si>
    <t>2 02 35120 05 0000 150</t>
  </si>
  <si>
    <t>2 02 35250 05 0000 150</t>
  </si>
  <si>
    <t xml:space="preserve">ИТОГО ДОХОДОВ </t>
  </si>
  <si>
    <t>Приложение 6</t>
  </si>
  <si>
    <t>77 0 20 8М000</t>
  </si>
  <si>
    <t>Другие общегосударственные вопросы ( прочие расходы адм.кожууна)</t>
  </si>
  <si>
    <t>77 0 20 40000</t>
  </si>
  <si>
    <t>02 1 00 40000</t>
  </si>
  <si>
    <t>78 0 10 1С000</t>
  </si>
  <si>
    <t>77 0 20 1А000</t>
  </si>
  <si>
    <t>16 1 00 40000</t>
  </si>
  <si>
    <t>33 0 F2 55550</t>
  </si>
  <si>
    <t>07 1 00 7602У</t>
  </si>
  <si>
    <t>07 2 00 7602У</t>
  </si>
  <si>
    <t>Другие вопросы в области образования (МК)</t>
  </si>
  <si>
    <t>07 6 00 00211</t>
  </si>
  <si>
    <t>07 6 00 00213</t>
  </si>
  <si>
    <t>07 6 00 00000</t>
  </si>
  <si>
    <t>Другие вопросы в области образования (ХЭК)</t>
  </si>
  <si>
    <t>07 7 00 00211</t>
  </si>
  <si>
    <t>07 7 00 00213</t>
  </si>
  <si>
    <t>07 7 00 00000</t>
  </si>
  <si>
    <t>Другие вопросы в области образования (Мероприятия)</t>
  </si>
  <si>
    <t>07 8 00 0000</t>
  </si>
  <si>
    <t>07 8 00 00000</t>
  </si>
  <si>
    <t>77 0 10 3Б211</t>
  </si>
  <si>
    <t>77 0 10 3Б213</t>
  </si>
  <si>
    <t>Другие вопросы в области культуры, кинематографии (ЦБ)</t>
  </si>
  <si>
    <t>09 4 00 00000</t>
  </si>
  <si>
    <t>Другие вопросы в области культуры, кинематографии (мероприятия)</t>
  </si>
  <si>
    <t>09 5 00 00000</t>
  </si>
  <si>
    <t>10 1 00 40000</t>
  </si>
  <si>
    <t>16 4 F154970</t>
  </si>
  <si>
    <t>77 0 30 52500</t>
  </si>
  <si>
    <t>ПП "Старшее поколение"</t>
  </si>
  <si>
    <t>13 1 00 40000</t>
  </si>
  <si>
    <t>77 0 00 21000</t>
  </si>
  <si>
    <t>Иные выплаты персоналу учреждений, за исключением фонда оплаты труда (компенсация депутатм)</t>
  </si>
  <si>
    <t>Другие вопросы в области образования (ВК)</t>
  </si>
  <si>
    <t>Другие вопросы в области культуры, кинематографии (МТО культуры)</t>
  </si>
  <si>
    <t xml:space="preserve">0210040000            0220040000           0230040000 0240040000     0250040000        </t>
  </si>
  <si>
    <t>0310040000       0320040000        0330040000     0340040000</t>
  </si>
  <si>
    <t xml:space="preserve">0710000000                  0720000000               0730000000                       0740000000            0750000000   0760000000 0770000000   0780000000   8700000000                                   </t>
  </si>
  <si>
    <t>1210040000       164F100000</t>
  </si>
  <si>
    <t>1310040000</t>
  </si>
  <si>
    <t>330F200000</t>
  </si>
  <si>
    <t>Иные межбюджетные трансферты на оплату коммунальных услуг</t>
  </si>
  <si>
    <t>Субсидии бюджетным учреждениям на иные цели</t>
  </si>
  <si>
    <t>Закупка товаров, работ, услуг в целях капитального ремонта государственного (муниципального) имущества</t>
  </si>
  <si>
    <t>Другие вопросы в области национальной экономики (МТО администрации кожууна)</t>
  </si>
  <si>
    <t>Другие вопросы в области национальной экономики (Вод.финуправления)</t>
  </si>
  <si>
    <t>12</t>
  </si>
  <si>
    <t>Таблица 4</t>
  </si>
  <si>
    <t>77 0 22 40000</t>
  </si>
  <si>
    <t>Социальное обеспечение населения (пособия на погребение)</t>
  </si>
  <si>
    <t>Социальное обеспечение населения (расходы на обществ.транспорт)</t>
  </si>
  <si>
    <t>Социальное обеспечение населения (ежемесячн.пособия на ребенка)</t>
  </si>
  <si>
    <t>Социальное обеспечение населения (соц.поддержка ветеранов труда и тружеников тыла)</t>
  </si>
  <si>
    <t>Социальное обеспечение населения (соц.поддержка реабилитированным лицам)</t>
  </si>
  <si>
    <t>Социальное обеспечение населения (жилищные субсидии гражданам)</t>
  </si>
  <si>
    <t>Социальное обеспечение населения (выплаты инвалидам)</t>
  </si>
  <si>
    <t>Другие вопросы в области социальной политики (содержание отдела жилищных субсидий)</t>
  </si>
  <si>
    <t>Другие вопросы в области социальной политики (аппарат)</t>
  </si>
  <si>
    <t>Приложение 4</t>
  </si>
  <si>
    <t>1 01 02000 01 0000 110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</si>
  <si>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</si>
  <si>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</si>
  <si>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</si>
  <si>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</si>
  <si>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</si>
  <si>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</si>
  <si>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1 05 03000 01 0000 110</t>
  </si>
  <si>
    <t>1 05 04000 02 0000 110</t>
  </si>
  <si>
    <t>1 06 00000 00 0000 000</t>
  </si>
  <si>
    <t>1 06 02000 02 0000 110</t>
  </si>
  <si>
    <t>1 08 00000 00 0000 000</t>
  </si>
  <si>
    <t>1 11 00000 00 0000 000</t>
  </si>
  <si>
    <t>1 11 05013 05 0000 120</t>
  </si>
  <si>
    <t>1 11 05020 05 0000 120</t>
  </si>
  <si>
    <t>1 11 09030 05 0000 120</t>
  </si>
  <si>
    <t>1 12 00000 00 0000 000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</si>
  <si>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</si>
  <si>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</si>
  <si>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1 14 06013 05 0000 430</t>
  </si>
  <si>
    <t>ИТОГО СОБСТВЕННЫХ ДОХОДОВ</t>
  </si>
  <si>
    <t>БЕЗВОЗМЕЗДНЫЕ ПОСТУПЛЕНИЯ ОТ ДРУГИХ БЮДЖЕТОВ БЮДЖЕТНОЙ СИСТЕМЫ РОССИЙСКОЙ ФЕДЕРАЦИИ</t>
  </si>
  <si>
    <t>Лимит на 2023 год</t>
  </si>
  <si>
    <t>77 0 40 L0000</t>
  </si>
  <si>
    <t>НП расходы. Уличное освещение</t>
  </si>
  <si>
    <t>09 2 00 00560</t>
  </si>
  <si>
    <t>2 02 35302 05 0000 150</t>
  </si>
  <si>
    <t>3 02 30024 05 0000 150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</si>
  <si>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</si>
  <si>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</si>
  <si>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Субвенции на реализацию полномочий по назначению и выплате ежемесячного пособия на ребенка </t>
  </si>
  <si>
    <t>Субвенции для предоставления льготы сельским специалистам по жилищно-коммунальным услугам</t>
  </si>
  <si>
    <t xml:space="preserve">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Тыва» </t>
  </si>
  <si>
    <t xml:space="preserve">Субвенции на реализацию полномочий по назначению и выплате компенсации части  родительской платы за содержание ребенка в государственных, муниципальных образовательных организациях, реализующих основную общеобразовательную программу дошкольного образования </t>
  </si>
  <si>
    <t xml:space="preserve">Субвенции на обеспечение равной доступности услуг общественного транспорта  для отдельных категорий граждан </t>
  </si>
  <si>
    <t xml:space="preserve">Субвенции на осуществление переданных полномочий по образованию и организации деятельности комиссий по делам несовершеннолетних </t>
  </si>
  <si>
    <t xml:space="preserve">Субвенции на осуществление государственных полномочий по созданию, организации и обеспечению деятельности административных комиссий </t>
  </si>
  <si>
    <t xml:space="preserve">Субвенции на реализацию Закона Республики Тыва «О погребении и похоронном деле в Республике Тыва» </t>
  </si>
  <si>
    <t>Субвенции на организацию отдыха и оздоровления детей</t>
  </si>
  <si>
    <t>Субвенции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</si>
  <si>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ежемесячных выплат на детей в возрасте от трех до семи лет включительно</t>
  </si>
  <si>
    <t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t>
  </si>
  <si>
    <t>Субсидии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</si>
  <si>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</si>
  <si>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 капитальный ремонт и ремонт автомобильных дорог общего пользования населенных пунктов  за счет средств Дорожного фонда Республики Тыва</t>
  </si>
  <si>
    <t>Субсидии на реализацию программ формирования современной городской среды</t>
  </si>
  <si>
    <t>77 0 20 80000</t>
  </si>
  <si>
    <t>77 0 20 00000</t>
  </si>
  <si>
    <t>Обеспечение проведения выборов и референдумов</t>
  </si>
  <si>
    <t>77 0 20 75050</t>
  </si>
  <si>
    <t>07 2 08 L3030</t>
  </si>
  <si>
    <t>07 2 08 L3040</t>
  </si>
  <si>
    <t>77 0 30 L3020</t>
  </si>
  <si>
    <t>77 0 P1 50840</t>
  </si>
  <si>
    <t>Охрана семьи иматеринства (компенсация род.платы)</t>
  </si>
  <si>
    <t>Содержание отдела субсидии</t>
  </si>
  <si>
    <t>Резервные фонды</t>
  </si>
  <si>
    <t>03 4 00 40000</t>
  </si>
  <si>
    <t>03 5 00 40000</t>
  </si>
  <si>
    <t>МП "Обеспечение общественного порядка и противодействие преступности в Кызылском кожууне на 2021-2023 гг."</t>
  </si>
  <si>
    <t>МП "Создание условий для устойчивого экономического развития на территории Кызылского кожууна  на 2021-2023 гг.»</t>
  </si>
  <si>
    <t>03 3 00 00000</t>
  </si>
  <si>
    <t>03 0 00 00000</t>
  </si>
  <si>
    <t>04 0 00 00000</t>
  </si>
  <si>
    <t>11 0 00 00000</t>
  </si>
  <si>
    <t>Другие вопросы в области образования (спец по охр.тр.)</t>
  </si>
  <si>
    <t>Приложение 8</t>
  </si>
  <si>
    <t>Приложение 12</t>
  </si>
  <si>
    <t>1 05 01000 02 0000 110</t>
  </si>
  <si>
    <t xml:space="preserve">Налог, взимаемый в связи с применением упращенной системы  налогообложения </t>
  </si>
  <si>
    <t>1 05 02000 02 0000 110</t>
  </si>
  <si>
    <t>Единый налог на вмененный доход для отдельных видов деятельности</t>
  </si>
  <si>
    <t>2 02 10000 00 0000 150</t>
  </si>
  <si>
    <t>Дотации бюджетам бюджетной системы Российской Федерации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</si>
  <si>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</si>
  <si>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муниципальных районов на поддержку мер по обеспечению сбалансированности бюджетов из бюджета субъекта Российской Федерации</t>
  </si>
  <si>
    <t>2 02 2999 05 0000 150</t>
  </si>
  <si>
    <t>2 02 25304 05 0000 150</t>
  </si>
  <si>
    <t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</si>
  <si>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реализацию мероприятий по обеспечению жильем молодых семей</t>
  </si>
  <si>
    <t>2 02 30024 05 0000 150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</si>
  <si>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</si>
  <si>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</si>
  <si>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</si>
  <si>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</si>
  <si>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оплату жилищно-коммунальных услуг отдельным категориям граждан</t>
  </si>
  <si>
    <t>2 02 35084 05 0000 150</t>
  </si>
  <si>
    <t>2 02 40000 00 0000 150</t>
  </si>
  <si>
    <t>Иные межбюджетные трансферты</t>
  </si>
  <si>
    <t>2 02 49999 05 0000 150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</si>
  <si>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</si>
  <si>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* 05 - бюджет муниципального района</t>
  </si>
  <si>
    <t>* 04 - бюджет городского округа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</si>
  <si>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</si>
  <si>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Приложение 10</t>
  </si>
  <si>
    <t>Наименование муниципальной программы</t>
  </si>
  <si>
    <t>Обучение, переподготовка, повышение квалификации для выборных должностных лиц местного самоуправления и муниципальных служащих МР "Кызылский кожуун" на 2021-2023 гг.</t>
  </si>
  <si>
    <t>Обеспечение общественного порядка и противодействие преступности в Кызылском кожууне на 2021-2023 гг.</t>
  </si>
  <si>
    <t>Создание условий для устойчивого экономического развития на территории Кызылского кожууна  на 2021-2023 гг</t>
  </si>
  <si>
    <t>Жилищно-коммунальное хозяйство на 2021 – 2023 гг.</t>
  </si>
  <si>
    <t>Развитие системы образования на территории Кызылского кожууна на 2021-2023 гг.</t>
  </si>
  <si>
    <t>Развитие культуры и туризма Кызылского кожууна на 2021-2023 гг.</t>
  </si>
  <si>
    <t xml:space="preserve"> 0910000000                                    0920000000                                          0930000000  0940000000                        0950000000           0960000000  0970000000  0980000000                   08500L5190</t>
  </si>
  <si>
    <t>Поддержка системы здравоохранения  Кызылского кожууна на 2021-2023 гг.</t>
  </si>
  <si>
    <t>Социальная поддержка отдельных категорий граждан Кызылского кожууна на 2021-2023 гг.</t>
  </si>
  <si>
    <t>Обеспечение жителей Кызылского кожууна доступным и комфортным жильем на 2021-2023 годы</t>
  </si>
  <si>
    <t>Развитие физической  культуры и спорта в Кызылском кожууне на 2021-2023 гг.</t>
  </si>
  <si>
    <t>Развитие молодежной политики в Кызылском кожууне на 2021-2023 гг.</t>
  </si>
  <si>
    <t>Территориальное планирование и комплексное развитие территорий на 2021-2025 годы</t>
  </si>
  <si>
    <t>7700070310</t>
  </si>
  <si>
    <t>Развитие земельно-имущественных отношений на территории Кызылского кожууна Республики Тыва на 2022-2025 годы</t>
  </si>
  <si>
    <t>Комплексное развитие сельских территорий</t>
  </si>
  <si>
    <t>1510000000</t>
  </si>
  <si>
    <t xml:space="preserve">	770201А000</t>
  </si>
  <si>
    <t>"Кызылский кожуун "  Республики Тыва на 2023 год</t>
  </si>
  <si>
    <t>Источники внутреннего финансирования дефицита кожуунного  бюджета муниципального района "Кызылский кожуун" Республики Тыва на 2023 год</t>
  </si>
  <si>
    <t>"Кызылский кожуун" Республики Тыва на 2023 год</t>
  </si>
  <si>
    <t xml:space="preserve"> "Кызылский кожуун" Республики Тыва на 2023 год</t>
  </si>
  <si>
    <t xml:space="preserve">                                                                                                                                "Кызылский кожуун" Республики Тыва на 2023 год</t>
  </si>
  <si>
    <t xml:space="preserve">Распределение бюджетных ассигнований из бюджета муниципального района "Кызылский кожуун" Республики Тыва на 2023 год по разделам и подразделам, целевым статьям и видам расходов                                 </t>
  </si>
  <si>
    <t>Ведомственная структура расходов кожуунного бюджета муниципального района "Кызылский кожуун" Республики Тыва на 2023 год</t>
  </si>
  <si>
    <t>"Кызылский кожуун"  Республики Тыва на 2023 год</t>
  </si>
  <si>
    <t xml:space="preserve">РАСПРЕДЕЛЕНИЕ
бюджетных ассигнований на реализацию муниципальных  программ на 2023 год </t>
  </si>
  <si>
    <t>Иные выплаты текущего характера физическим лицам</t>
  </si>
  <si>
    <t>Закупка энергетических ресурсов</t>
  </si>
  <si>
    <t>77 0 20 51200</t>
  </si>
  <si>
    <t>01 0 00 00000</t>
  </si>
  <si>
    <t>02 0 00 40000</t>
  </si>
  <si>
    <t>02 2 00 40000</t>
  </si>
  <si>
    <t>02 3 00 40000</t>
  </si>
  <si>
    <t>02 4 00 40000</t>
  </si>
  <si>
    <t>02 5 00 40000</t>
  </si>
  <si>
    <t xml:space="preserve">ПП "Профилактика  правонарушений  безнадзорности среди несовершеннолетних на территории Кызылского кожууна" </t>
  </si>
  <si>
    <t>ПП "Обеспечение безопасности дорожного движения на территории Кызылского кожууна"</t>
  </si>
  <si>
    <t>ПП "Противодействие незаконному обороту наркотических средств на территории Кызылского кожууна"</t>
  </si>
  <si>
    <t>ПП "Профилактика экстемизма и ликвидации последствий проявлений терроризма и экстремизма на территории Кызылского кожууна"</t>
  </si>
  <si>
    <t xml:space="preserve">ПП "О противодействии коррупции на территории Кызылского кожууна" </t>
  </si>
  <si>
    <t xml:space="preserve">ПП "Организация обучения и повышения квалификации кадров для органов местного самоуправления" </t>
  </si>
  <si>
    <t>Непр. расходы  - организации мероприятий при осуществлении деятельности по обращению с животными без владельцев</t>
  </si>
  <si>
    <t>Непр.расходы - оказание услуг по транспортировке тел умерших</t>
  </si>
  <si>
    <t xml:space="preserve"> 77 0 20 76140</t>
  </si>
  <si>
    <t xml:space="preserve"> 77 0 20 00000</t>
  </si>
  <si>
    <t>Непр. расходы  - народный картофель</t>
  </si>
  <si>
    <t xml:space="preserve"> 77 0 20 2С000</t>
  </si>
  <si>
    <t xml:space="preserve">ПП "Развитие сельского хозяйства и расширение рынка сельскохозяйственной продукции в Кызылском кожууне"   </t>
  </si>
  <si>
    <t>ПП ""Кыштаг" на территории Кызылского кожууна"</t>
  </si>
  <si>
    <t>ПП "Развитие  и поддержка малого и среднего предпринимательства в Кызылском кожууне"</t>
  </si>
  <si>
    <t>03 1 00 00000</t>
  </si>
  <si>
    <t>03 2 00 00000</t>
  </si>
  <si>
    <t>15 1 00 40000</t>
  </si>
  <si>
    <t>15 1 00 00000</t>
  </si>
  <si>
    <t>77 0 00 70000</t>
  </si>
  <si>
    <t>77 0 00 00000</t>
  </si>
  <si>
    <t>77 0 20 44000</t>
  </si>
  <si>
    <t>77 0 20 45000</t>
  </si>
  <si>
    <t>ПП "Благоустройство"</t>
  </si>
  <si>
    <t>Коммунальное хозяйство</t>
  </si>
  <si>
    <t>Благоустройство</t>
  </si>
  <si>
    <t xml:space="preserve">МП "Комплексное развитие сельских территорий" </t>
  </si>
  <si>
    <t>87 0 00 76150</t>
  </si>
  <si>
    <t>07 2 00 00000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</si>
  <si>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</si>
  <si>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</si>
  <si>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</si>
  <si>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07 2 E2 50970</t>
  </si>
  <si>
    <t>07 2 02 77010</t>
  </si>
  <si>
    <t xml:space="preserve">На организацию бесплатного питания отдельным категориям учащихся государственных и муниципальных образовательных учреждений </t>
  </si>
  <si>
    <t>ПП "Развитие молодежной политики в Кызылском кожууне"</t>
  </si>
  <si>
    <t>Культура (драм.театр)</t>
  </si>
  <si>
    <t xml:space="preserve">Субсидии органам местного самоуправления Республики Тыва 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t>
  </si>
  <si>
    <t>09 1 00 70080</t>
  </si>
  <si>
    <t>Культура (ЦКС)</t>
  </si>
  <si>
    <t>Культура (ЦБС)</t>
  </si>
  <si>
    <t>10 1 00 00000</t>
  </si>
  <si>
    <t>77 0 20 L4970</t>
  </si>
  <si>
    <t>97 0 00 75060</t>
  </si>
  <si>
    <t>97 0 00 75000</t>
  </si>
  <si>
    <t>97 0 00 70080</t>
  </si>
  <si>
    <t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</si>
  <si>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</si>
  <si>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 xml:space="preserve">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t>
  </si>
  <si>
    <t xml:space="preserve">На осуществление государственных полномочий по установлению запрета на розничную продажу алкогольной продукции в Республике Тыва </t>
  </si>
  <si>
    <t xml:space="preserve">Прочие межбюджетные трансферты общего характера </t>
  </si>
  <si>
    <t>97 0 00 00000</t>
  </si>
  <si>
    <t>97 0 00 76060</t>
  </si>
  <si>
    <t>Прочие межбюджетные трансферты общего характера (алк.прод)</t>
  </si>
  <si>
    <t>97 0 00 70000</t>
  </si>
  <si>
    <t>07 4 00 76160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</si>
  <si>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</si>
  <si>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</si>
  <si>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</si>
  <si>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</si>
  <si>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</si>
  <si>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</si>
  <si>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</si>
  <si>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</si>
  <si>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</si>
  <si>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</si>
  <si>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</si>
  <si>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 БЮДЖЕТАМ БЮДЖЕТНОЙ СИСТЕМЫ РФ</t>
  </si>
  <si>
    <t>МП "Обучение, переподготовка, повышение квалификации для выборных должностных лиц местного самоуправления и муниципальных служащих Кызылского кожууна на 2021-2023 гг."</t>
  </si>
  <si>
    <t>МП "Развитие транспортной системы на территории Кызылского кожууна на 2022-2024 гг"</t>
  </si>
  <si>
    <t>МП "Создание условий для устойчивого экономического развития на территории Кызылского кожууна на 2021-2023 гг"</t>
  </si>
  <si>
    <t xml:space="preserve">МП «Развитие и поддержка социально ориентированных некомерческих организаций на 2022-2024 годы» </t>
  </si>
  <si>
    <t xml:space="preserve">МП «Территориальное планирование и комплексное развитие территорий на 2021-2025 годы» </t>
  </si>
  <si>
    <t>ПП "Создание условий для обеспечения допступным и комфортным жильем сельского населения"</t>
  </si>
  <si>
    <t>МП «Формирование комфортной городской среды на  2018-2024 годы на территории Кызылского кожууна»</t>
  </si>
  <si>
    <t xml:space="preserve">МП "Жилищно-коммунальное хозяйство на 2021-2023 гг" </t>
  </si>
  <si>
    <t>МП "Развитие молодежной политики в Кызылском кожууне на 2021-2023 гг"</t>
  </si>
  <si>
    <t>МП "Поддержка системы здравоохранения Кызылского кожууна на 2021-2023 гг.</t>
  </si>
  <si>
    <t>МП "Социальная поддержка отдельных категорий граждан на территории Кызылского кожууна на 2021-2023 гг."</t>
  </si>
  <si>
    <t>МП "Социальная поддержка семей с детьми Кызылского кожууна на 2023-2025 годы"</t>
  </si>
  <si>
    <t>11 1 00 00000</t>
  </si>
  <si>
    <t>11 2 00 00000</t>
  </si>
  <si>
    <t>11 3 00 00000</t>
  </si>
  <si>
    <t>ПП "Социальная поддержка инвалидов"</t>
  </si>
  <si>
    <t>МП «Обеспечение жителей Кызылского кожууна доступным и комфортным жильем на 2021-2023 годы»</t>
  </si>
  <si>
    <t>МП "Развитие физической  культуры и спорта в Кызылском кожууне на 2021-2023 гг."</t>
  </si>
  <si>
    <t>Формирование комфортной городской среды на  2018-2024 годы на территории Кызылского кожууна</t>
  </si>
  <si>
    <t>Развитие и поддержка социально ориентированных некомерческих организаций на 2022-2024 годы</t>
  </si>
  <si>
    <t>Развитие транспортной системы на территории Кызылского кожууна на 2022-2024 годы</t>
  </si>
  <si>
    <t>Социальная поддержка семей с детьми Кызылского кожууна на 2023-2025 годы</t>
  </si>
  <si>
    <t>Содействие занятости несовершеннолетних граждан в возрасте от 14 до 18 лет в Кызылском кожууне на 2023-2025 годы</t>
  </si>
  <si>
    <t>Непр. расходы - АСМО</t>
  </si>
  <si>
    <t>Исполнение судебных актов РФ и мировых соглашений по возмещению вреда, причиненного в результате незаконных действий или бездействия органов государственной власти либо должностных лиц этих органов, а также в результате деятельности казенных учреждений</t>
  </si>
  <si>
    <t>Непр. расходы - содержание ул. Шахтерская пгт. Каа-Хем</t>
  </si>
  <si>
    <t>Непр. расходы - возмещение негативного воздействия на оркужающую среду</t>
  </si>
  <si>
    <t>МП "Содействие занятости несовершеннолетних граждан в возрасте от 14 до 18 лет в Кызылском кожууне на 2023-2025 годы"</t>
  </si>
  <si>
    <t>17 0 30 70000</t>
  </si>
  <si>
    <t>от   декабря 2022 года №__</t>
  </si>
  <si>
    <t>Субвенции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</si>
  <si>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05</t>
  </si>
  <si>
    <t>07 3 00 75020</t>
  </si>
  <si>
    <t xml:space="preserve">Субсидии 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t>
  </si>
  <si>
    <t>09 2 00 75020</t>
  </si>
  <si>
    <t>09 2 00 75060</t>
  </si>
  <si>
    <t>Другие вопросы в области образования (Инсп. труд)</t>
  </si>
  <si>
    <t>853</t>
  </si>
  <si>
    <t>07 1 00 75020</t>
  </si>
  <si>
    <t>07 1 00 75060</t>
  </si>
  <si>
    <t>07 2 00 75020</t>
  </si>
  <si>
    <t>07 2 00 75060</t>
  </si>
  <si>
    <t>Другие вопросы в области образования</t>
  </si>
  <si>
    <t>Межбюджетные трансерты общего характера бюджетам бюджетной системы РФ</t>
  </si>
  <si>
    <t>Образование</t>
  </si>
  <si>
    <t>3.</t>
  </si>
  <si>
    <t>4.</t>
  </si>
  <si>
    <t>5.</t>
  </si>
  <si>
    <t>на долевое финансирование расходов на оплату коммунальных услуг</t>
  </si>
  <si>
    <t>на прочие расходы</t>
  </si>
  <si>
    <t xml:space="preserve">0410040000   0420040000                     </t>
  </si>
  <si>
    <t>ПОСТУПЛЕНИЯ ДОХОДОВ В КОЖУУННЫЙ  БЮДЖЕТ МУНИЦИПАЛЬНОГО РАЙОНА "КЫЗЫЛСКИЙ КОЖУУН" РЕСПУБЛИКИ ТЫВА НА 2023 ГОД</t>
  </si>
  <si>
    <t>Субвенции от других бюджетов бюджетной системы</t>
  </si>
  <si>
    <t>202 30024 05 0000150</t>
  </si>
  <si>
    <t>Субвенции на реализацию Закона Республики Тыва "О предоставлении органам местного самоуправления муниципальных районов и городских округов на территории Республики Тыва субвенций на реализацию основных общеобразовательных программ в области общего образования"</t>
  </si>
  <si>
    <t>Субвенции на реализацию дошкольных образовательных учреждений</t>
  </si>
  <si>
    <t>в том числе по поселениям:</t>
  </si>
  <si>
    <t>поселок городского типа Каа-Хем</t>
  </si>
  <si>
    <t>Администрация сумона Сукпак</t>
  </si>
  <si>
    <t>Администрация сумона Целинное</t>
  </si>
  <si>
    <t>Администрация сумона Кара-Хаак</t>
  </si>
  <si>
    <t>Администрация сумона Черби</t>
  </si>
  <si>
    <t>Администрация сумона Усть-Элегест</t>
  </si>
  <si>
    <t>Администрация сумона Баян-Кол</t>
  </si>
  <si>
    <t>Администрация сумона Шамбалыг</t>
  </si>
  <si>
    <t>Администрация сумон Терлиг-Хая</t>
  </si>
  <si>
    <t>Администрация сумона Ээрбек</t>
  </si>
  <si>
    <t>Администрация сумон Шамбалыг</t>
  </si>
  <si>
    <t xml:space="preserve">Субвенция на обеспечение выполнения передаваемых государственных полномочий в соответствии с действующим законодательством по расчету предоставления гражданам субсидий на оплату жилого помещения и коммунальных услуг </t>
  </si>
  <si>
    <t>Субсидии от других бюджетов бюджетной системы</t>
  </si>
  <si>
    <t>202 02401 05 0000 151</t>
  </si>
  <si>
    <t xml:space="preserve"> Субсидии местным бюджетам на реконструкцию и строительство локальных систем водоснабжения на 2023 год</t>
  </si>
  <si>
    <t>Субсидии органам местного самоуправления Республики Тыва 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на 2023 год</t>
  </si>
  <si>
    <t xml:space="preserve">Иные межбюджетные трансферты общего характера </t>
  </si>
  <si>
    <t>О внесении изменений и дополнений</t>
  </si>
  <si>
    <t>ПРОЕКТ</t>
  </si>
  <si>
    <t>Изменение</t>
  </si>
  <si>
    <t>Сумма с учетом изменений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</si>
  <si>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</si>
  <si>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</si>
  <si>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003 01 05 02 01 05 0000 000</t>
  </si>
  <si>
    <t>Изменение остатков средств на счетах по учету средств бюджета</t>
  </si>
  <si>
    <t>003 01 05 02 01 05 0000 510</t>
  </si>
  <si>
    <t>Увеличение прочих остатков денежных средств бюджетов муниципальных районов</t>
  </si>
  <si>
    <t>003 01 05 02 01 05 0000 610</t>
  </si>
  <si>
    <t>Уменьшение прочих остатков денежных средств бюджетов муниципальных районов</t>
  </si>
  <si>
    <t>изменение (+),(-)</t>
  </si>
  <si>
    <t xml:space="preserve">Иные межбюджетные трансферты на организацию бесплатного питания отдельным категориям учащихся государственных и муниципальных образовательных учреждений </t>
  </si>
  <si>
    <t>2 02 25599 05 0000 150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</si>
  <si>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</si>
  <si>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</si>
  <si>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2 02 25179 05 0000 150</t>
  </si>
  <si>
    <t>в решение Хурала представителей</t>
  </si>
  <si>
    <t xml:space="preserve">в решение Хурала представителей </t>
  </si>
  <si>
    <t>в Решение Хурала представителей</t>
  </si>
  <si>
    <t>6.</t>
  </si>
  <si>
    <t xml:space="preserve">                                                                                        </t>
  </si>
  <si>
    <t>7.</t>
  </si>
  <si>
    <t>8.</t>
  </si>
  <si>
    <t>9.</t>
  </si>
  <si>
    <t>10.</t>
  </si>
  <si>
    <t>РАСПРЕДЕЛЕНИЕ
иных межбюджетных трансфертов бюджетам поселений на 2023 год</t>
  </si>
  <si>
    <t>07 А ЕВ 51790</t>
  </si>
  <si>
    <t>Непр. Расходы - на подготовку проектов межевания земельных участков и на проведение кадастровых работ</t>
  </si>
  <si>
    <t>77 0 20 L5990</t>
  </si>
  <si>
    <t>219 00000 00 0000 000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</si>
  <si>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</si>
  <si>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Возврат остатков субвенции на реализацию Закона Республики Тыва «О погребении и похоронном деле в Республике Тыва» </t>
  </si>
  <si>
    <t>219 60010 05 0000 150</t>
  </si>
  <si>
    <t>13 1 02 76010</t>
  </si>
  <si>
    <t>13 1 00 70010</t>
  </si>
  <si>
    <t>30765</t>
  </si>
  <si>
    <t>12167,2</t>
  </si>
  <si>
    <t>171R1М3940</t>
  </si>
  <si>
    <t>Приведение в нормативное состояние автомобильных дорог и искусственных дорожных сооружений (БК ОФ)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</si>
  <si>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</si>
  <si>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</si>
  <si>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Субсидии на подготовку проектов межжевания земельных участков и на проведение кадастровых работ</t>
  </si>
  <si>
    <t>06 2 00 40000</t>
  </si>
  <si>
    <t xml:space="preserve">Субсидии местным бюджетам на реконструкцию и строительство локальных систем водоснабжения </t>
  </si>
  <si>
    <t>Охрана окружающей среды</t>
  </si>
  <si>
    <t>Иные выплаты персоналу учреждений, за исключением фонда оплаты труда</t>
  </si>
  <si>
    <t>7702047226</t>
  </si>
  <si>
    <t>Непр. расходы - Тех. Присоединение к домам-сирот</t>
  </si>
  <si>
    <t>09</t>
  </si>
  <si>
    <t>00</t>
  </si>
  <si>
    <t>9700077060</t>
  </si>
  <si>
    <t>540</t>
  </si>
  <si>
    <t>770201A226</t>
  </si>
  <si>
    <t>Иные межбюджетные трансферты на 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село-2022"</t>
  </si>
  <si>
    <t>13</t>
  </si>
  <si>
    <t>7702013231</t>
  </si>
  <si>
    <t>231</t>
  </si>
  <si>
    <t>Обслуживание государственного (муниципального) внутреннего долга</t>
  </si>
  <si>
    <t> Обслуживание муниципального долга</t>
  </si>
  <si>
    <t>Уплата прчих налогв, сборов</t>
  </si>
  <si>
    <t>Расходы МКУ "ЦБС"</t>
  </si>
  <si>
    <t>7 70 26 00590</t>
  </si>
  <si>
    <t>07 2 00 08590</t>
  </si>
  <si>
    <t>Субсидии местным бюджетам на софинансирование расходов по содержанию имущества образовательных учреждений</t>
  </si>
  <si>
    <t>07 А EВ 51790</t>
  </si>
  <si>
    <t>На проведение меропрятий по обеспечению деятельности советников директора по воспитанию и взаимодействию с детскими общественными обьединениями в общеобразовательных организациях</t>
  </si>
  <si>
    <t>07 3 00 08590</t>
  </si>
  <si>
    <t>08 1 A2 55190</t>
  </si>
  <si>
    <t>77 0 10 3Б212</t>
  </si>
  <si>
    <t>7703000296</t>
  </si>
  <si>
    <t>Исполнение судебных актов.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</si>
  <si>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Непр. расходы - возмещение ареда, причиненного смертью кормильца</t>
  </si>
  <si>
    <t>7</t>
  </si>
  <si>
    <t>77 0 26 00590</t>
  </si>
  <si>
    <t>72 0 17 5200</t>
  </si>
  <si>
    <t>ОБСЛУЖИВАНИЕ МУНИЦИПАЛЬНОГО ДОЛГА</t>
  </si>
  <si>
    <t>77 0 01 75210</t>
  </si>
  <si>
    <t>05 1 03 75010</t>
  </si>
  <si>
    <t>06 5 00 75100</t>
  </si>
  <si>
    <t>2 02 25399 05 0000 150</t>
  </si>
  <si>
    <t>Приведение в нормативное состояние автомобильных дорог и искусственных сооружений (БК ОФ)</t>
  </si>
  <si>
    <t>Государственная поддержка отросли культуры (поощрение)</t>
  </si>
  <si>
    <t>2 02 25519 05 0000100</t>
  </si>
  <si>
    <t xml:space="preserve">                                                       и плановый период 2024 и 2025 годов" от 15 декабря 2022 года № 33,</t>
  </si>
  <si>
    <t>и на  плановый период 2024 и 2025  годов" от 15 декабря 2022 года № 33,</t>
  </si>
  <si>
    <t>и на плановый период 2024 и 2025 годов" от 15 декабря 2022 года № 33,</t>
  </si>
  <si>
    <t>Изменение (+),(-)</t>
  </si>
  <si>
    <t>Поощрение за достижение наилучших значений показателей по итогам оценки эффективности деятельности органов исполнительной власти</t>
  </si>
  <si>
    <t>77 0 20 55490</t>
  </si>
  <si>
    <t xml:space="preserve"> 77 0 20 40000</t>
  </si>
  <si>
    <t>112</t>
  </si>
  <si>
    <t>Строительство жилья, предоставляемого по договору найма жилого помещения</t>
  </si>
  <si>
    <t>77 0 20 8М226</t>
  </si>
  <si>
    <t>Резервные фонды кожууна</t>
  </si>
  <si>
    <t>Премии и гранты</t>
  </si>
  <si>
    <t>10 3 00 40000</t>
  </si>
  <si>
    <t>Социальное обеспечение и иные выплаты населению</t>
  </si>
  <si>
    <t>Субсидии на возмещение недополученных доходов и возмещение фактически понесенных затрат в связи с прозиводством товаров, выполнением работ, оказанием услуг</t>
  </si>
  <si>
    <t>Возмещение затрат, связанных с проживанием, питанием и проездом во время прохождения учебной практики, участия в спортивных соревнованиях и предметных олимпиадах</t>
  </si>
  <si>
    <t>Иные межбюджетные трансферты на поощрение</t>
  </si>
  <si>
    <t>Прочая закупка товаров, работ и услуг для обеспечения государственных (муниципальных) нужд (Расходы из РФ)</t>
  </si>
  <si>
    <t>002</t>
  </si>
  <si>
    <t>НП.Расходы ( Ликвидация несанкционированных мест размещения отходов)</t>
  </si>
  <si>
    <t>Реервный фонд</t>
  </si>
  <si>
    <t>Приобретение товаров, работ, услуг в пользу граждан в целях их социального обеспечения</t>
  </si>
  <si>
    <t>77 002L5762</t>
  </si>
  <si>
    <t>77020L5990</t>
  </si>
  <si>
    <t>2 02 29999 05 0000 150</t>
  </si>
  <si>
    <t>Субсидии на строительство жилья, предоставляемого по договору найма жилого помещения</t>
  </si>
  <si>
    <t xml:space="preserve">Субвенции на реализацию Закона Республики Тыва «О мерах социальной поддержки ветеранов труда и тружеников тыла» </t>
  </si>
  <si>
    <t>Субсидии местным бюджетам на софинансирование расходов
по содержанию имущества образовательных учреждений</t>
  </si>
  <si>
    <t xml:space="preserve">Субвенции местным бюджетам на содержание специалистов, осуществляющих переданные полномочия Республики </t>
  </si>
  <si>
    <t>на 2023 год и на плановый период 2024 и 2025 годов" от 15 декабря 2022 года № 33</t>
  </si>
  <si>
    <t>Таблица 1</t>
  </si>
  <si>
    <t xml:space="preserve">РАСПРЕДЕЛЕНИЕ                                                                                                                                 дотации на выравнивание бюджетной обеспеченности бюджетам поселений на 2023 год </t>
  </si>
  <si>
    <t>на на обеспечение доступа к сети Интернет социально-значимых объектов</t>
  </si>
  <si>
    <t>11.</t>
  </si>
  <si>
    <t>от 16 февраля 2023 года № 6, от 29.08.20 г. № 27,</t>
  </si>
  <si>
    <t>от 16 февраля 2023 года № 6, от 29 августа 2023 года № 27,</t>
  </si>
  <si>
    <t>к Решению Хурала представителей</t>
  </si>
  <si>
    <t>на 2023 год и на плановый период 2024 и 2025 годов"</t>
  </si>
  <si>
    <t>от 15 декабря  2022 года № 33</t>
  </si>
  <si>
    <t xml:space="preserve">Таблица 3 </t>
  </si>
  <si>
    <t>РАСПРЕДЕЛЕНИЕ                                                                                                                                                                                        на 2023 год субвенции на реализацию Закона Республики Тыва «О наделении органов местного самоуправления муниципальных районов отдельными государственными полномочиями по расчету и предоставлению поселениям Республики Тыва за счет средств республиканского бюджета Республики Тыва»  и на осуществление государственных полномочий по установлению запрета на розничную продажу алкогольной продукции в РТ</t>
  </si>
  <si>
    <t>Субвенции на осуществление полномочий по первичному воинскому учету на территориях, где отсутствуют военные комиссариаты</t>
  </si>
  <si>
    <t xml:space="preserve">Субвенции на осуществление государственных полномочий по установлению запрета на розничную продажу алкогольной продукции в РТ </t>
  </si>
  <si>
    <t>10</t>
  </si>
  <si>
    <t>на поощрение за достижение наилучших значений показателей по итогам оценки эффективности деятельности органов исполнительной власти</t>
  </si>
  <si>
    <t>12.</t>
  </si>
  <si>
    <t>13.</t>
  </si>
  <si>
    <t>14.</t>
  </si>
  <si>
    <t>77 0 20 76170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</si>
  <si>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</si>
  <si>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Исполнение судебных актов</t>
  </si>
  <si>
    <t>Иные выплаты персоналу государственных (муниципальных) органов, за исключением фонда оплаты труда</t>
  </si>
  <si>
    <t>79 0 20 55490</t>
  </si>
  <si>
    <t>80 0 20 55490</t>
  </si>
  <si>
    <t>81 0 20 55490</t>
  </si>
  <si>
    <t>82 0 20 55490</t>
  </si>
  <si>
    <t>83 0 20 55490</t>
  </si>
  <si>
    <t>84 0 20 55490</t>
  </si>
  <si>
    <t>85 0 20 55490</t>
  </si>
  <si>
    <t>86 0 20 55490</t>
  </si>
  <si>
    <t>87 0 20 55490</t>
  </si>
  <si>
    <t xml:space="preserve">от 22.11.2023 г. № 39, от 29.12.2023 г. № 52 </t>
  </si>
  <si>
    <t>от 22.11.2023 г. № 39, от 29.12.2023 г. №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</si>
</sst>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#,##0.0"/>
    <numFmt numFmtId="168" formatCode="000"/>
    <numFmt numFmtId="169" formatCode="00"/>
    <numFmt numFmtId="170" formatCode="0000000"/>
    <numFmt numFmtId="171" formatCode="#,##0.0_ ;[Red]\-#,##0.0\ "/>
    <numFmt numFmtId="172" formatCode="_(* #,##0.00_);_(* \(#,##0.00\);_(* &quot;-&quot;??_);_(@_)"/>
    <numFmt numFmtId="173" formatCode="0000000000"/>
    <numFmt numFmtId="174" formatCode="&quot;Да&quot;;&quot;Да&quot;;&quot;Нет&quot;"/>
    <numFmt numFmtId="175" formatCode="_-* #,##0.0_р_._-;\-* #,##0.0_р_._-;_-* &quot;-&quot;??_р_._-;_-@_-"/>
    <numFmt numFmtId="176" formatCode="_-* #,##0.0\ _₽_-;\-* #,##0.0\ _₽_-;_-* &quot;-&quot;?\ _₽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2">
    <xf numFmtId="0" fontId="0" fillId="0" borderId="0"/>
    <xf numFmtId="165" fontId="4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172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5" applyNumberFormat="0" applyAlignment="0" applyProtection="0"/>
    <xf numFmtId="0" fontId="24" fillId="10" borderId="6" applyNumberFormat="0" applyAlignment="0" applyProtection="0"/>
    <xf numFmtId="0" fontId="25" fillId="10" borderId="5" applyNumberFormat="0" applyAlignment="0" applyProtection="0"/>
    <xf numFmtId="0" fontId="9" fillId="0" borderId="7" applyNumberFormat="0">
      <alignment horizontal="right" vertical="top"/>
      <protection locked="0"/>
    </xf>
    <xf numFmtId="0" fontId="9" fillId="0" borderId="7" applyNumberFormat="0">
      <alignment horizontal="right" vertical="top"/>
    </xf>
    <xf numFmtId="0" fontId="9" fillId="11" borderId="7" applyNumberFormat="0">
      <alignment horizontal="right" vertical="top"/>
      <protection locked="0"/>
    </xf>
    <xf numFmtId="49" fontId="9" fillId="10" borderId="7">
      <alignment horizontal="left" vertical="top"/>
    </xf>
    <xf numFmtId="49" fontId="26" fillId="0" borderId="7">
      <alignment horizontal="left" vertical="top"/>
    </xf>
    <xf numFmtId="0" fontId="27" fillId="0" borderId="8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9" fillId="12" borderId="7">
      <alignment horizontal="left" vertical="top" wrapText="1"/>
    </xf>
    <xf numFmtId="0" fontId="26" fillId="0" borderId="7">
      <alignment horizontal="left" vertical="top" wrapText="1"/>
    </xf>
    <xf numFmtId="0" fontId="9" fillId="13" borderId="7">
      <alignment horizontal="left" vertical="top" wrapText="1"/>
    </xf>
    <xf numFmtId="0" fontId="9" fillId="14" borderId="7">
      <alignment horizontal="left" vertical="top" wrapText="1"/>
    </xf>
    <xf numFmtId="0" fontId="9" fillId="15" borderId="7">
      <alignment horizontal="left" vertical="top" wrapText="1"/>
    </xf>
    <xf numFmtId="0" fontId="9" fillId="16" borderId="7">
      <alignment horizontal="left" vertical="top" wrapText="1"/>
    </xf>
    <xf numFmtId="0" fontId="9" fillId="0" borderId="7">
      <alignment horizontal="left" vertical="top" wrapText="1"/>
    </xf>
    <xf numFmtId="0" fontId="30" fillId="0" borderId="0">
      <alignment horizontal="left" vertical="top"/>
    </xf>
    <xf numFmtId="0" fontId="31" fillId="0" borderId="11" applyNumberFormat="0" applyFill="0" applyAlignment="0" applyProtection="0"/>
    <xf numFmtId="0" fontId="32" fillId="17" borderId="12" applyNumberFormat="0" applyAlignment="0" applyProtection="0"/>
    <xf numFmtId="0" fontId="33" fillId="0" borderId="0" applyNumberFormat="0" applyFill="0" applyBorder="0" applyAlignment="0" applyProtection="0"/>
    <xf numFmtId="0" fontId="34" fillId="18" borderId="0" applyNumberFormat="0" applyBorder="0" applyAlignment="0" applyProtection="0"/>
    <xf numFmtId="0" fontId="9" fillId="0" borderId="0"/>
    <xf numFmtId="0" fontId="3" fillId="0" borderId="0"/>
    <xf numFmtId="0" fontId="3" fillId="0" borderId="0"/>
    <xf numFmtId="0" fontId="9" fillId="0" borderId="0"/>
    <xf numFmtId="0" fontId="35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35" fillId="0" borderId="0"/>
    <xf numFmtId="0" fontId="36" fillId="0" borderId="0"/>
    <xf numFmtId="0" fontId="36" fillId="0" borderId="0"/>
    <xf numFmtId="0" fontId="8" fillId="0" borderId="0"/>
    <xf numFmtId="0" fontId="36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7" fillId="0" borderId="0"/>
    <xf numFmtId="0" fontId="8" fillId="0" borderId="0"/>
    <xf numFmtId="0" fontId="8" fillId="0" borderId="0"/>
    <xf numFmtId="0" fontId="9" fillId="12" borderId="13" applyNumberFormat="0">
      <alignment horizontal="right" vertical="top"/>
    </xf>
    <xf numFmtId="0" fontId="9" fillId="13" borderId="13" applyNumberFormat="0">
      <alignment horizontal="right" vertical="top"/>
    </xf>
    <xf numFmtId="0" fontId="9" fillId="0" borderId="7" applyNumberFormat="0">
      <alignment horizontal="right" vertical="top"/>
    </xf>
    <xf numFmtId="0" fontId="9" fillId="0" borderId="7" applyNumberFormat="0">
      <alignment horizontal="right" vertical="top"/>
    </xf>
    <xf numFmtId="0" fontId="9" fillId="14" borderId="13" applyNumberFormat="0">
      <alignment horizontal="right" vertical="top"/>
      <protection locked="0"/>
    </xf>
    <xf numFmtId="0" fontId="9" fillId="0" borderId="7" applyNumberFormat="0">
      <alignment horizontal="right" vertical="top"/>
      <protection locked="0"/>
    </xf>
    <xf numFmtId="0" fontId="38" fillId="19" borderId="0" applyNumberFormat="0" applyBorder="0" applyAlignment="0" applyProtection="0"/>
    <xf numFmtId="0" fontId="39" fillId="0" borderId="0" applyNumberFormat="0" applyFill="0" applyBorder="0" applyAlignment="0" applyProtection="0"/>
    <xf numFmtId="0" fontId="9" fillId="20" borderId="14" applyNumberFormat="0" applyFont="0" applyAlignment="0" applyProtection="0"/>
    <xf numFmtId="49" fontId="40" fillId="18" borderId="7">
      <alignment horizontal="left" vertical="top" wrapText="1"/>
    </xf>
    <xf numFmtId="49" fontId="9" fillId="0" borderId="7">
      <alignment horizontal="left" vertical="top" wrapText="1"/>
    </xf>
    <xf numFmtId="0" fontId="41" fillId="0" borderId="15" applyNumberFormat="0" applyFill="0" applyAlignment="0" applyProtection="0"/>
    <xf numFmtId="0" fontId="42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9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43" fillId="21" borderId="0" applyNumberFormat="0" applyBorder="0" applyAlignment="0" applyProtection="0"/>
    <xf numFmtId="0" fontId="9" fillId="16" borderId="7">
      <alignment horizontal="left" vertical="top" wrapText="1"/>
    </xf>
    <xf numFmtId="0" fontId="9" fillId="0" borderId="7">
      <alignment horizontal="left" vertical="top" wrapText="1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</cellStyleXfs>
  <cellXfs count="350">
    <xf numFmtId="0" fontId="0" fillId="0" borderId="0" xfId="0"/>
    <xf numFmtId="0" fontId="11" fillId="2" borderId="1" xfId="0" applyFont="1" applyFill="1" applyBorder="1" applyAlignment="1">
      <alignment horizontal="left" vertical="center" wrapText="1"/>
    </xf>
    <xf numFmtId="0" fontId="11" fillId="2" borderId="1" xfId="3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168" fontId="11" fillId="2" borderId="1" xfId="3" applyNumberFormat="1" applyFont="1" applyFill="1" applyBorder="1" applyAlignment="1" applyProtection="1">
      <alignment horizontal="left" vertical="center" wrapText="1"/>
      <protection hidden="1"/>
    </xf>
    <xf numFmtId="0" fontId="10" fillId="0" borderId="1" xfId="2" applyFont="1" applyBorder="1" applyAlignment="1">
      <alignment horizontal="center" vertical="center"/>
    </xf>
    <xf numFmtId="167" fontId="10" fillId="0" borderId="1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1" xfId="7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7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5" fontId="11" fillId="2" borderId="0" xfId="1" applyFont="1" applyFill="1" applyAlignment="1">
      <alignment vertical="center"/>
    </xf>
    <xf numFmtId="169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70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69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70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68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>
      <alignment horizontal="center" vertical="center" wrapText="1"/>
    </xf>
    <xf numFmtId="49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 applyAlignment="1">
      <alignment horizontal="center" vertical="center"/>
    </xf>
    <xf numFmtId="167" fontId="5" fillId="0" borderId="1" xfId="2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67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166" fontId="10" fillId="0" borderId="0" xfId="2" applyNumberFormat="1" applyFont="1" applyAlignment="1">
      <alignment vertical="center"/>
    </xf>
    <xf numFmtId="173" fontId="11" fillId="0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Alignment="1">
      <alignment horizontal="center" vertical="center" wrapText="1"/>
    </xf>
    <xf numFmtId="167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0" fontId="11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7" fillId="0" borderId="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15" fillId="0" borderId="1" xfId="4" applyFont="1" applyFill="1" applyBorder="1" applyAlignment="1">
      <alignment horizontal="left" vertical="center" wrapText="1"/>
    </xf>
    <xf numFmtId="0" fontId="17" fillId="0" borderId="1" xfId="4" applyFont="1" applyFill="1" applyBorder="1" applyAlignment="1">
      <alignment horizontal="left" vertical="center" wrapText="1"/>
    </xf>
    <xf numFmtId="0" fontId="15" fillId="0" borderId="1" xfId="4" applyFont="1" applyFill="1" applyBorder="1" applyAlignment="1">
      <alignment vertical="center" wrapText="1"/>
    </xf>
    <xf numFmtId="0" fontId="17" fillId="0" borderId="1" xfId="4" applyFont="1" applyFill="1" applyBorder="1" applyAlignment="1">
      <alignment horizontal="left" vertical="center"/>
    </xf>
    <xf numFmtId="0" fontId="15" fillId="0" borderId="1" xfId="4" applyFont="1" applyFill="1" applyBorder="1" applyAlignment="1">
      <alignment horizontal="left" vertical="center"/>
    </xf>
    <xf numFmtId="0" fontId="17" fillId="0" borderId="1" xfId="5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99" applyNumberFormat="1" applyFont="1" applyFill="1" applyBorder="1" applyAlignment="1">
      <alignment horizontal="justify" vertical="center" wrapText="1"/>
    </xf>
    <xf numFmtId="167" fontId="12" fillId="0" borderId="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175" fontId="11" fillId="0" borderId="1" xfId="0" applyNumberFormat="1" applyFont="1" applyFill="1" applyBorder="1" applyAlignment="1">
      <alignment vertical="center" wrapText="1"/>
    </xf>
    <xf numFmtId="0" fontId="11" fillId="2" borderId="0" xfId="0" applyFont="1" applyFill="1" applyAlignment="1">
      <alignment horizontal="right" vertical="center"/>
    </xf>
    <xf numFmtId="4" fontId="1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" xfId="2" applyFont="1" applyBorder="1" applyAlignment="1">
      <alignment horizontal="center" vertical="center"/>
    </xf>
    <xf numFmtId="175" fontId="19" fillId="2" borderId="1" xfId="7" applyNumberFormat="1" applyFont="1" applyFill="1" applyBorder="1" applyAlignment="1">
      <alignment vertical="center" wrapText="1"/>
    </xf>
    <xf numFmtId="171" fontId="6" fillId="0" borderId="0" xfId="4" applyNumberFormat="1" applyFont="1" applyFill="1" applyAlignment="1">
      <alignment horizontal="left" vertical="center"/>
    </xf>
    <xf numFmtId="167" fontId="6" fillId="0" borderId="1" xfId="101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 wrapText="1"/>
    </xf>
    <xf numFmtId="167" fontId="12" fillId="0" borderId="1" xfId="2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67" fontId="11" fillId="0" borderId="1" xfId="2" applyNumberFormat="1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67" fontId="12" fillId="0" borderId="1" xfId="2" applyNumberFormat="1" applyFont="1" applyFill="1" applyBorder="1" applyAlignment="1">
      <alignment horizontal="center" vertical="center"/>
    </xf>
    <xf numFmtId="0" fontId="44" fillId="0" borderId="1" xfId="2" applyFont="1" applyBorder="1" applyAlignment="1">
      <alignment horizontal="left" vertical="center" wrapText="1"/>
    </xf>
    <xf numFmtId="49" fontId="11" fillId="0" borderId="1" xfId="2" applyNumberFormat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167" fontId="6" fillId="0" borderId="1" xfId="5" applyNumberFormat="1" applyFont="1" applyFill="1" applyBorder="1" applyAlignment="1">
      <alignment horizontal="center" vertical="center"/>
    </xf>
    <xf numFmtId="171" fontId="6" fillId="0" borderId="1" xfId="5" applyNumberFormat="1" applyFont="1" applyFill="1" applyBorder="1" applyAlignment="1">
      <alignment horizontal="center" vertical="center"/>
    </xf>
    <xf numFmtId="171" fontId="6" fillId="0" borderId="1" xfId="4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67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>
      <alignment vertical="center"/>
    </xf>
    <xf numFmtId="167" fontId="12" fillId="0" borderId="1" xfId="3" applyNumberFormat="1" applyFont="1" applyFill="1" applyBorder="1" applyAlignment="1">
      <alignment horizontal="center" vertical="center" wrapText="1"/>
    </xf>
    <xf numFmtId="168" fontId="12" fillId="0" borderId="1" xfId="3" applyNumberFormat="1" applyFont="1" applyFill="1" applyBorder="1" applyAlignment="1" applyProtection="1">
      <alignment vertical="center" wrapText="1"/>
      <protection hidden="1"/>
    </xf>
    <xf numFmtId="0" fontId="12" fillId="0" borderId="1" xfId="0" applyFont="1" applyFill="1" applyBorder="1" applyAlignment="1">
      <alignment vertical="center" wrapText="1"/>
    </xf>
    <xf numFmtId="168" fontId="11" fillId="0" borderId="1" xfId="3" applyNumberFormat="1" applyFont="1" applyFill="1" applyBorder="1" applyAlignment="1" applyProtection="1">
      <alignment vertical="center" wrapText="1"/>
      <protection hidden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/>
    </xf>
    <xf numFmtId="0" fontId="12" fillId="0" borderId="1" xfId="3" applyNumberFormat="1" applyFont="1" applyFill="1" applyBorder="1" applyAlignment="1" applyProtection="1">
      <alignment horizontal="left" vertical="center" wrapText="1"/>
      <protection hidden="1"/>
    </xf>
    <xf numFmtId="0" fontId="11" fillId="0" borderId="1" xfId="3" applyNumberFormat="1" applyFont="1" applyFill="1" applyBorder="1" applyAlignment="1" applyProtection="1">
      <alignment horizontal="left" vertical="center" wrapText="1"/>
      <protection hidden="1"/>
    </xf>
    <xf numFmtId="2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2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>
      <alignment horizontal="left" vertical="center"/>
    </xf>
    <xf numFmtId="167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75" fontId="11" fillId="0" borderId="1" xfId="1" applyNumberFormat="1" applyFont="1" applyFill="1" applyBorder="1" applyAlignment="1">
      <alignment vertical="center" shrinkToFit="1"/>
    </xf>
    <xf numFmtId="175" fontId="11" fillId="0" borderId="1" xfId="1" applyNumberFormat="1" applyFont="1" applyFill="1" applyBorder="1" applyAlignment="1">
      <alignment vertical="center"/>
    </xf>
    <xf numFmtId="175" fontId="11" fillId="2" borderId="1" xfId="1" applyNumberFormat="1" applyFont="1" applyFill="1" applyBorder="1" applyAlignment="1">
      <alignment vertical="center"/>
    </xf>
    <xf numFmtId="165" fontId="11" fillId="2" borderId="1" xfId="1" applyFont="1" applyFill="1" applyBorder="1" applyAlignment="1">
      <alignment vertical="center"/>
    </xf>
    <xf numFmtId="175" fontId="11" fillId="2" borderId="1" xfId="0" applyNumberFormat="1" applyFont="1" applyFill="1" applyBorder="1" applyAlignment="1">
      <alignment horizontal="center" vertical="center"/>
    </xf>
    <xf numFmtId="168" fontId="12" fillId="0" borderId="1" xfId="4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left" vertical="center" wrapText="1"/>
    </xf>
    <xf numFmtId="0" fontId="11" fillId="0" borderId="1" xfId="4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right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/>
    </xf>
    <xf numFmtId="4" fontId="12" fillId="0" borderId="1" xfId="3" applyNumberFormat="1" applyFont="1" applyFill="1" applyBorder="1" applyAlignment="1" applyProtection="1">
      <alignment horizontal="center" vertical="center" wrapText="1"/>
      <protection hidden="1"/>
    </xf>
    <xf numFmtId="4" fontId="12" fillId="0" borderId="0" xfId="0" applyNumberFormat="1" applyFont="1" applyFill="1" applyAlignment="1">
      <alignment vertical="center"/>
    </xf>
    <xf numFmtId="4" fontId="11" fillId="0" borderId="1" xfId="3" applyNumberFormat="1" applyFont="1" applyFill="1" applyBorder="1" applyAlignment="1" applyProtection="1">
      <alignment horizontal="center" vertical="center" wrapText="1"/>
      <protection hidden="1"/>
    </xf>
    <xf numFmtId="167" fontId="12" fillId="0" borderId="1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4" fontId="14" fillId="0" borderId="0" xfId="0" applyNumberFormat="1" applyFont="1" applyFill="1" applyAlignment="1">
      <alignment vertical="center"/>
    </xf>
    <xf numFmtId="49" fontId="11" fillId="2" borderId="17" xfId="7" applyNumberFormat="1" applyFont="1" applyFill="1" applyBorder="1" applyAlignment="1">
      <alignment horizontal="center" vertical="center" wrapText="1"/>
    </xf>
    <xf numFmtId="175" fontId="19" fillId="2" borderId="1" xfId="7" applyNumberFormat="1" applyFont="1" applyFill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167" fontId="11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167" fontId="11" fillId="0" borderId="0" xfId="3" applyNumberFormat="1" applyFont="1" applyFill="1" applyBorder="1" applyAlignment="1" applyProtection="1">
      <alignment horizontal="center" vertical="center" wrapText="1"/>
      <protection hidden="1"/>
    </xf>
    <xf numFmtId="167" fontId="10" fillId="0" borderId="0" xfId="2" applyNumberFormat="1" applyFont="1" applyAlignment="1">
      <alignment vertical="center"/>
    </xf>
    <xf numFmtId="4" fontId="6" fillId="0" borderId="0" xfId="4" applyNumberFormat="1" applyFont="1" applyFill="1" applyAlignment="1">
      <alignment horizontal="left" vertical="center"/>
    </xf>
    <xf numFmtId="167" fontId="6" fillId="0" borderId="1" xfId="4" applyNumberFormat="1" applyFont="1" applyFill="1" applyBorder="1" applyAlignment="1">
      <alignment horizontal="center" vertical="center"/>
    </xf>
    <xf numFmtId="167" fontId="7" fillId="0" borderId="1" xfId="4" applyNumberFormat="1" applyFont="1" applyFill="1" applyBorder="1" applyAlignment="1">
      <alignment horizontal="center" vertical="center"/>
    </xf>
    <xf numFmtId="167" fontId="7" fillId="0" borderId="1" xfId="8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 applyProtection="1">
      <alignment horizontal="center" vertical="center"/>
    </xf>
    <xf numFmtId="167" fontId="7" fillId="0" borderId="1" xfId="5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/>
    </xf>
    <xf numFmtId="167" fontId="11" fillId="0" borderId="0" xfId="0" applyNumberFormat="1" applyFont="1" applyFill="1" applyAlignment="1">
      <alignment horizontal="righ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6" fillId="0" borderId="0" xfId="4" applyFont="1" applyFill="1" applyAlignment="1">
      <alignment vertical="center"/>
    </xf>
    <xf numFmtId="0" fontId="6" fillId="0" borderId="0" xfId="4" applyFont="1" applyFill="1" applyAlignment="1">
      <alignment horizontal="center" vertical="center"/>
    </xf>
    <xf numFmtId="4" fontId="6" fillId="0" borderId="0" xfId="4" applyNumberFormat="1" applyFont="1" applyFill="1" applyAlignment="1">
      <alignment horizontal="center" vertical="center"/>
    </xf>
    <xf numFmtId="4" fontId="6" fillId="0" borderId="0" xfId="4" applyNumberFormat="1" applyFont="1" applyFill="1" applyAlignment="1">
      <alignment vertical="center"/>
    </xf>
    <xf numFmtId="0" fontId="6" fillId="0" borderId="0" xfId="4" applyFont="1" applyFill="1" applyAlignment="1">
      <alignment horizontal="right" vertical="center"/>
    </xf>
    <xf numFmtId="0" fontId="7" fillId="0" borderId="0" xfId="4" applyFont="1" applyFill="1" applyAlignment="1">
      <alignment vertical="center"/>
    </xf>
    <xf numFmtId="4" fontId="18" fillId="0" borderId="0" xfId="5" applyNumberFormat="1" applyFont="1" applyFill="1" applyAlignment="1">
      <alignment vertical="center"/>
    </xf>
    <xf numFmtId="4" fontId="7" fillId="0" borderId="0" xfId="5" applyNumberFormat="1" applyFont="1" applyFill="1" applyAlignment="1">
      <alignment vertical="center"/>
    </xf>
    <xf numFmtId="0" fontId="7" fillId="0" borderId="0" xfId="5" applyFont="1" applyFill="1" applyAlignment="1">
      <alignment vertical="center"/>
    </xf>
    <xf numFmtId="4" fontId="6" fillId="0" borderId="0" xfId="5" applyNumberFormat="1" applyFont="1" applyFill="1" applyAlignment="1">
      <alignment vertical="center"/>
    </xf>
    <xf numFmtId="0" fontId="6" fillId="0" borderId="0" xfId="5" applyFont="1" applyFill="1" applyAlignment="1">
      <alignment vertical="center"/>
    </xf>
    <xf numFmtId="0" fontId="18" fillId="0" borderId="0" xfId="5" applyFont="1" applyFill="1" applyAlignment="1">
      <alignment vertical="center"/>
    </xf>
    <xf numFmtId="4" fontId="7" fillId="0" borderId="0" xfId="4" applyNumberFormat="1" applyFont="1" applyFill="1" applyAlignment="1">
      <alignment vertical="center"/>
    </xf>
    <xf numFmtId="171" fontId="11" fillId="0" borderId="0" xfId="2" applyNumberFormat="1" applyFont="1" applyFill="1" applyAlignment="1">
      <alignment vertical="center"/>
    </xf>
    <xf numFmtId="4" fontId="6" fillId="0" borderId="0" xfId="4" applyNumberFormat="1" applyFont="1" applyFill="1" applyAlignment="1">
      <alignment horizontal="justify" vertical="center"/>
    </xf>
    <xf numFmtId="4" fontId="14" fillId="0" borderId="0" xfId="4" applyNumberFormat="1" applyFont="1" applyFill="1" applyAlignment="1">
      <alignment vertical="center"/>
    </xf>
    <xf numFmtId="0" fontId="6" fillId="0" borderId="0" xfId="4" applyFont="1" applyFill="1" applyAlignment="1">
      <alignment horizontal="justify" vertical="center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5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/>
    </xf>
    <xf numFmtId="4" fontId="11" fillId="0" borderId="0" xfId="4" applyNumberFormat="1" applyFont="1" applyFill="1" applyAlignment="1">
      <alignment horizontal="left" vertical="center"/>
    </xf>
    <xf numFmtId="171" fontId="11" fillId="0" borderId="0" xfId="4" applyNumberFormat="1" applyFont="1" applyFill="1" applyAlignment="1">
      <alignment horizontal="left" vertical="center"/>
    </xf>
    <xf numFmtId="0" fontId="11" fillId="0" borderId="0" xfId="4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4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1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" fontId="6" fillId="0" borderId="1" xfId="4" applyNumberFormat="1" applyFont="1" applyFill="1" applyBorder="1" applyAlignment="1">
      <alignment horizontal="center" vertical="center" wrapText="1"/>
    </xf>
    <xf numFmtId="167" fontId="6" fillId="0" borderId="1" xfId="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 applyProtection="1">
      <alignment horizontal="center" vertical="center"/>
    </xf>
    <xf numFmtId="0" fontId="15" fillId="0" borderId="1" xfId="5" applyFont="1" applyFill="1" applyBorder="1" applyAlignment="1">
      <alignment horizontal="left" vertical="center" wrapText="1"/>
    </xf>
    <xf numFmtId="167" fontId="6" fillId="0" borderId="1" xfId="61" applyNumberFormat="1" applyFont="1" applyFill="1" applyBorder="1" applyAlignment="1">
      <alignment horizontal="center" vertical="center" wrapText="1"/>
    </xf>
    <xf numFmtId="0" fontId="15" fillId="0" borderId="1" xfId="5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167" fontId="11" fillId="0" borderId="1" xfId="61" applyNumberFormat="1" applyFont="1" applyFill="1" applyBorder="1" applyAlignment="1">
      <alignment horizontal="center" vertical="center" wrapText="1"/>
    </xf>
    <xf numFmtId="0" fontId="6" fillId="0" borderId="1" xfId="5" applyFont="1" applyFill="1" applyBorder="1" applyAlignment="1" applyProtection="1">
      <alignment horizontal="left" vertical="center" wrapText="1"/>
      <protection locked="0"/>
    </xf>
    <xf numFmtId="0" fontId="6" fillId="0" borderId="1" xfId="4" applyFont="1" applyFill="1" applyBorder="1" applyAlignment="1" applyProtection="1">
      <alignment horizontal="center" vertical="center" wrapText="1"/>
      <protection locked="0"/>
    </xf>
    <xf numFmtId="0" fontId="11" fillId="0" borderId="1" xfId="4" applyFont="1" applyFill="1" applyBorder="1" applyAlignment="1" applyProtection="1">
      <alignment horizontal="center" vertical="center" wrapText="1"/>
      <protection locked="0"/>
    </xf>
    <xf numFmtId="0" fontId="6" fillId="0" borderId="1" xfId="4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171" fontId="11" fillId="0" borderId="0" xfId="2" applyNumberFormat="1" applyFont="1" applyFill="1" applyAlignment="1">
      <alignment horizontal="center" vertical="center"/>
    </xf>
    <xf numFmtId="4" fontId="11" fillId="0" borderId="0" xfId="2" applyNumberFormat="1" applyFont="1" applyFill="1" applyAlignment="1">
      <alignment horizontal="center" vertical="center"/>
    </xf>
    <xf numFmtId="4" fontId="11" fillId="0" borderId="0" xfId="2" applyNumberFormat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right" vertical="center"/>
    </xf>
    <xf numFmtId="167" fontId="19" fillId="2" borderId="1" xfId="7" applyNumberFormat="1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vertical="center"/>
    </xf>
    <xf numFmtId="167" fontId="12" fillId="0" borderId="0" xfId="3" applyNumberFormat="1" applyFont="1" applyFill="1" applyBorder="1" applyAlignment="1" applyProtection="1">
      <alignment horizontal="center" vertical="center" wrapText="1"/>
      <protection hidden="1"/>
    </xf>
    <xf numFmtId="4" fontId="11" fillId="0" borderId="1" xfId="4" applyNumberFormat="1" applyFont="1" applyFill="1" applyBorder="1" applyAlignment="1">
      <alignment horizontal="center" vertical="center"/>
    </xf>
    <xf numFmtId="167" fontId="18" fillId="0" borderId="1" xfId="5" applyNumberFormat="1" applyFont="1" applyFill="1" applyBorder="1" applyAlignment="1">
      <alignment horizontal="center" vertical="center"/>
    </xf>
    <xf numFmtId="167" fontId="18" fillId="0" borderId="0" xfId="5" applyNumberFormat="1" applyFont="1" applyFill="1" applyAlignment="1">
      <alignment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5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0" fillId="2" borderId="0" xfId="2" applyFont="1" applyFill="1" applyAlignment="1">
      <alignment horizontal="right" vertical="center"/>
    </xf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167" fontId="10" fillId="2" borderId="1" xfId="2" applyNumberFormat="1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vertical="center"/>
    </xf>
    <xf numFmtId="167" fontId="10" fillId="0" borderId="1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vertical="center"/>
    </xf>
    <xf numFmtId="166" fontId="5" fillId="2" borderId="1" xfId="2" applyNumberFormat="1" applyFont="1" applyFill="1" applyBorder="1" applyAlignment="1">
      <alignment horizontal="center" vertical="center"/>
    </xf>
    <xf numFmtId="166" fontId="10" fillId="2" borderId="0" xfId="2" applyNumberFormat="1" applyFont="1" applyFill="1" applyAlignment="1">
      <alignment vertical="center"/>
    </xf>
    <xf numFmtId="167" fontId="5" fillId="2" borderId="1" xfId="2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10" fillId="2" borderId="0" xfId="2" applyFont="1" applyFill="1" applyAlignment="1">
      <alignment horizontal="right" vertical="center"/>
    </xf>
    <xf numFmtId="0" fontId="21" fillId="0" borderId="1" xfId="4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0" xfId="2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" fontId="10" fillId="0" borderId="0" xfId="2" applyNumberFormat="1" applyFont="1" applyAlignment="1">
      <alignment vertical="center"/>
    </xf>
    <xf numFmtId="4" fontId="11" fillId="0" borderId="0" xfId="2" applyNumberFormat="1" applyFont="1" applyAlignment="1">
      <alignment vertical="center"/>
    </xf>
    <xf numFmtId="4" fontId="10" fillId="0" borderId="0" xfId="2" applyNumberFormat="1" applyFont="1" applyBorder="1" applyAlignment="1">
      <alignment vertical="center"/>
    </xf>
    <xf numFmtId="4" fontId="5" fillId="0" borderId="0" xfId="2" applyNumberFormat="1" applyFont="1" applyAlignment="1">
      <alignment vertical="center"/>
    </xf>
    <xf numFmtId="4" fontId="47" fillId="0" borderId="0" xfId="4" applyNumberFormat="1" applyFont="1" applyFill="1" applyAlignment="1">
      <alignment horizontal="center" vertical="center"/>
    </xf>
    <xf numFmtId="167" fontId="10" fillId="2" borderId="0" xfId="2" applyNumberFormat="1" applyFont="1" applyFill="1" applyAlignment="1">
      <alignment vertical="center"/>
    </xf>
    <xf numFmtId="167" fontId="11" fillId="2" borderId="0" xfId="0" applyNumberFormat="1" applyFont="1" applyFill="1" applyAlignment="1">
      <alignment vertical="center"/>
    </xf>
    <xf numFmtId="0" fontId="11" fillId="2" borderId="0" xfId="2" applyFont="1" applyFill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167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center" vertical="center"/>
    </xf>
    <xf numFmtId="4" fontId="48" fillId="0" borderId="0" xfId="4" applyNumberFormat="1" applyFont="1" applyFill="1" applyAlignment="1">
      <alignment horizontal="center" vertical="center"/>
    </xf>
    <xf numFmtId="0" fontId="11" fillId="0" borderId="2" xfId="0" applyFont="1" applyBorder="1" applyAlignment="1">
      <alignment vertical="center"/>
    </xf>
    <xf numFmtId="167" fontId="12" fillId="2" borderId="0" xfId="0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167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right" vertical="center"/>
    </xf>
    <xf numFmtId="0" fontId="12" fillId="2" borderId="1" xfId="7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20" fillId="2" borderId="0" xfId="7" applyFont="1" applyFill="1" applyAlignment="1">
      <alignment horizontal="center" vertical="center" wrapText="1"/>
    </xf>
    <xf numFmtId="165" fontId="12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5" fillId="2" borderId="4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right" vertical="center"/>
    </xf>
    <xf numFmtId="0" fontId="20" fillId="2" borderId="0" xfId="2" applyFont="1" applyFill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167" fontId="10" fillId="2" borderId="4" xfId="2" applyNumberFormat="1" applyFont="1" applyFill="1" applyBorder="1" applyAlignment="1">
      <alignment horizontal="center" vertical="center"/>
    </xf>
    <xf numFmtId="167" fontId="10" fillId="2" borderId="3" xfId="2" applyNumberFormat="1" applyFont="1" applyFill="1" applyBorder="1" applyAlignment="1">
      <alignment horizontal="center" vertical="center"/>
    </xf>
    <xf numFmtId="167" fontId="46" fillId="2" borderId="0" xfId="2" applyNumberFormat="1" applyFont="1" applyFill="1" applyAlignment="1">
      <alignment horizontal="center" vertical="center"/>
    </xf>
    <xf numFmtId="0" fontId="46" fillId="2" borderId="0" xfId="2" applyFont="1" applyFill="1" applyAlignment="1">
      <alignment horizontal="center" vertical="center"/>
    </xf>
    <xf numFmtId="0" fontId="21" fillId="2" borderId="4" xfId="4" applyFont="1" applyFill="1" applyBorder="1" applyAlignment="1">
      <alignment horizontal="center" vertical="center" wrapText="1"/>
    </xf>
    <xf numFmtId="0" fontId="21" fillId="2" borderId="3" xfId="4" applyFont="1" applyFill="1" applyBorder="1" applyAlignment="1">
      <alignment horizontal="center" vertical="center" wrapText="1"/>
    </xf>
    <xf numFmtId="167" fontId="45" fillId="2" borderId="4" xfId="2" applyNumberFormat="1" applyFont="1" applyFill="1" applyBorder="1" applyAlignment="1">
      <alignment horizontal="center" vertical="center"/>
    </xf>
    <xf numFmtId="167" fontId="45" fillId="2" borderId="3" xfId="2" applyNumberFormat="1" applyFont="1" applyFill="1" applyBorder="1" applyAlignment="1">
      <alignment horizontal="center" vertical="center"/>
    </xf>
    <xf numFmtId="0" fontId="46" fillId="2" borderId="18" xfId="2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0" xfId="2" applyFont="1" applyAlignment="1">
      <alignment horizontal="right" vertical="center"/>
    </xf>
    <xf numFmtId="0" fontId="21" fillId="0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0" fillId="0" borderId="0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</cellXfs>
  <cellStyles count="102">
    <cellStyle name="Акцент1 2" xfId="10"/>
    <cellStyle name="Акцент2 2" xfId="11"/>
    <cellStyle name="Акцент3 2" xfId="12"/>
    <cellStyle name="Акцент4 2" xfId="13"/>
    <cellStyle name="Акцент5 2" xfId="14"/>
    <cellStyle name="Акцент6 2" xfId="15"/>
    <cellStyle name="Ввод  2" xfId="16"/>
    <cellStyle name="Вывод 2" xfId="17"/>
    <cellStyle name="Вычисление 2" xfId="18"/>
    <cellStyle name="Данные (редактируемые)" xfId="19"/>
    <cellStyle name="Данные (только для чтения)" xfId="20"/>
    <cellStyle name="Данные для удаления" xfId="21"/>
    <cellStyle name="Заголовки полей" xfId="22"/>
    <cellStyle name="Заголовки полей [печать]" xfId="23"/>
    <cellStyle name="Заголовок 1 2" xfId="24"/>
    <cellStyle name="Заголовок 2 2" xfId="25"/>
    <cellStyle name="Заголовок 3 2" xfId="26"/>
    <cellStyle name="Заголовок 4 2" xfId="27"/>
    <cellStyle name="Заголовок меры" xfId="28"/>
    <cellStyle name="Заголовок показателя [печать]" xfId="29"/>
    <cellStyle name="Заголовок показателя константы" xfId="30"/>
    <cellStyle name="Заголовок результата расчета" xfId="31"/>
    <cellStyle name="Заголовок свободного показателя" xfId="32"/>
    <cellStyle name="Значение фильтра" xfId="33"/>
    <cellStyle name="Значение фильтра [печать]" xfId="34"/>
    <cellStyle name="Информация о задаче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99"/>
    <cellStyle name="Обычный 11" xfId="100"/>
    <cellStyle name="Обычный 2" xfId="5"/>
    <cellStyle name="Обычный 2 2" xfId="40"/>
    <cellStyle name="Обычный 2 3" xfId="41"/>
    <cellStyle name="Обычный 2 3 2" xfId="42"/>
    <cellStyle name="Обычный 2 3 2 2" xfId="90"/>
    <cellStyle name="Обычный 2 3 3" xfId="43"/>
    <cellStyle name="Обычный 2 3 4" xfId="89"/>
    <cellStyle name="Обычный 2 3_Лист2" xfId="44"/>
    <cellStyle name="Обычный 2 4" xfId="45"/>
    <cellStyle name="Обычный 2 4 2" xfId="46"/>
    <cellStyle name="Обычный 2 4 3" xfId="91"/>
    <cellStyle name="Обычный 2 5" xfId="47"/>
    <cellStyle name="Обычный 2 5 2" xfId="48"/>
    <cellStyle name="Обычный 2 5 3" xfId="92"/>
    <cellStyle name="Обычный 2_Лист2" xfId="49"/>
    <cellStyle name="Обычный 3" xfId="6"/>
    <cellStyle name="Обычный 3 2" xfId="50"/>
    <cellStyle name="Обычный 3 3" xfId="51"/>
    <cellStyle name="Обычный 4" xfId="52"/>
    <cellStyle name="Обычный 4 2" xfId="53"/>
    <cellStyle name="Обычный 5" xfId="54"/>
    <cellStyle name="Обычный 5 2" xfId="55"/>
    <cellStyle name="Обычный 6" xfId="56"/>
    <cellStyle name="Обычный 7" xfId="57"/>
    <cellStyle name="Обычный 7 2" xfId="93"/>
    <cellStyle name="Обычный 8" xfId="58"/>
    <cellStyle name="Обычный 8 2" xfId="94"/>
    <cellStyle name="Обычный 8 3" xfId="88"/>
    <cellStyle name="Обычный 9" xfId="59"/>
    <cellStyle name="Обычный_tmp" xfId="3"/>
    <cellStyle name="Обычный_Взаимные Москв 9мес2006" xfId="60"/>
    <cellStyle name="Обычный_военкомат-2" xfId="101"/>
    <cellStyle name="Обычный_Инвестиц.программа на 2005г. для Минфина по новой структк" xfId="7"/>
    <cellStyle name="Обычный_прил.финпом" xfId="2"/>
    <cellStyle name="Обычный_Проект бюджета 2005г" xfId="61"/>
    <cellStyle name="Обычный_республиканский  2005 г" xfId="4"/>
    <cellStyle name="Отдельная ячейка" xfId="62"/>
    <cellStyle name="Отдельная ячейка - константа" xfId="63"/>
    <cellStyle name="Отдельная ячейка - константа [печать]" xfId="64"/>
    <cellStyle name="Отдельная ячейка [печать]" xfId="65"/>
    <cellStyle name="Отдельная ячейка-результат" xfId="66"/>
    <cellStyle name="Отдельная ячейка-результат [печать]" xfId="67"/>
    <cellStyle name="Плохой 2" xfId="68"/>
    <cellStyle name="Пояснение 2" xfId="69"/>
    <cellStyle name="Примечание 2" xfId="70"/>
    <cellStyle name="Свойства элементов измерения" xfId="71"/>
    <cellStyle name="Свойства элементов измерения [печать]" xfId="72"/>
    <cellStyle name="Связанная ячейка 2" xfId="73"/>
    <cellStyle name="Текст предупреждения 2" xfId="74"/>
    <cellStyle name="Финансовый" xfId="1" builtinId="3"/>
    <cellStyle name="Финансовый 2" xfId="9"/>
    <cellStyle name="Финансовый 2 2" xfId="75"/>
    <cellStyle name="Финансовый 2 3" xfId="76"/>
    <cellStyle name="Финансовый 3" xfId="77"/>
    <cellStyle name="Финансовый 3 2" xfId="78"/>
    <cellStyle name="Финансовый 3 2 2" xfId="79"/>
    <cellStyle name="Финансовый 3 2 2 2" xfId="97"/>
    <cellStyle name="Финансовый 3 2 3" xfId="96"/>
    <cellStyle name="Финансовый 3 3" xfId="80"/>
    <cellStyle name="Финансовый 3 3 2" xfId="98"/>
    <cellStyle name="Финансовый 3 4" xfId="81"/>
    <cellStyle name="Финансовый 3 5" xfId="95"/>
    <cellStyle name="Финансовый 4" xfId="82"/>
    <cellStyle name="Финансовый 4 2" xfId="83"/>
    <cellStyle name="Финансовый 5" xfId="8"/>
    <cellStyle name="Финансовый 5 2" xfId="84"/>
    <cellStyle name="Хороший 2" xfId="85"/>
    <cellStyle name="Элементы осей" xfId="86"/>
    <cellStyle name="Элементы осей [печать]" xfId="8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102;&#1076;&#1078;&#1077;&#1090;&#1085;&#1099;&#1081;%20&#1086;&#1090;&#1076;&#1077;&#1083;/2023/&#1054;&#1090;&#1095;&#1077;&#1090;%20&#1080;&#1089;&#1087;&#1086;&#1083;&#1085;&#1077;&#1085;&#1080;&#1103;/&#1079;&#1072;%203%20&#1082;&#1074;&#1072;&#1088;&#1090;&#1072;&#1083;/&#1048;&#1089;&#1087;&#1086;&#1083;&#1085;&#1077;&#1085;&#1080;&#1077;%20&#1073;&#1102;&#1076;&#1078;&#1077;&#1090;&#1072;%20&#1079;&#1072;%203%20&#1082;&#1074;.%202023%20&#1075;.%20&#1087;&#1088;&#1080;&#1083;&#1086;&#1078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бл.обяз"/>
      <sheetName val="пр1"/>
      <sheetName val="2"/>
      <sheetName val="3"/>
      <sheetName val="4"/>
      <sheetName val="5"/>
      <sheetName val="6.1"/>
      <sheetName val="6.3"/>
      <sheetName val="6.4"/>
    </sheetNames>
    <sheetDataSet>
      <sheetData sheetId="0"/>
      <sheetData sheetId="1"/>
      <sheetData sheetId="2"/>
      <sheetData sheetId="3">
        <row r="31">
          <cell r="F31">
            <v>912.35847999999999</v>
          </cell>
        </row>
        <row r="32">
          <cell r="F32">
            <v>283.70499999999998</v>
          </cell>
        </row>
        <row r="312">
          <cell r="F312">
            <v>0</v>
          </cell>
        </row>
        <row r="411">
          <cell r="F411">
            <v>50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BreakPreview" zoomScale="90" zoomScaleNormal="100" zoomScaleSheetLayoutView="90" workbookViewId="0">
      <selection activeCell="K24" sqref="K24"/>
    </sheetView>
  </sheetViews>
  <sheetFormatPr defaultColWidth="9.140625" defaultRowHeight="12.75" x14ac:dyDescent="0.25"/>
  <cols>
    <col min="1" max="1" width="24.5703125" style="39" customWidth="1"/>
    <col min="2" max="2" width="36.7109375" style="39" customWidth="1"/>
    <col min="3" max="3" width="8.85546875" style="39" hidden="1" customWidth="1"/>
    <col min="4" max="4" width="9.7109375" style="39" hidden="1" customWidth="1"/>
    <col min="5" max="5" width="10.7109375" style="39" customWidth="1"/>
    <col min="6" max="6" width="9.140625" style="39"/>
    <col min="7" max="7" width="12" style="39" bestFit="1" customWidth="1"/>
    <col min="8" max="8" width="12" style="163" bestFit="1" customWidth="1"/>
    <col min="9" max="9" width="15.140625" style="163" customWidth="1"/>
    <col min="10" max="256" width="9.140625" style="39"/>
    <col min="257" max="257" width="30" style="39" customWidth="1"/>
    <col min="258" max="258" width="52.140625" style="39" customWidth="1"/>
    <col min="259" max="259" width="8.85546875" style="39" customWidth="1"/>
    <col min="260" max="512" width="9.140625" style="39"/>
    <col min="513" max="513" width="30" style="39" customWidth="1"/>
    <col min="514" max="514" width="52.140625" style="39" customWidth="1"/>
    <col min="515" max="515" width="8.85546875" style="39" customWidth="1"/>
    <col min="516" max="768" width="9.140625" style="39"/>
    <col min="769" max="769" width="30" style="39" customWidth="1"/>
    <col min="770" max="770" width="52.140625" style="39" customWidth="1"/>
    <col min="771" max="771" width="8.85546875" style="39" customWidth="1"/>
    <col min="772" max="1024" width="9.140625" style="39"/>
    <col min="1025" max="1025" width="30" style="39" customWidth="1"/>
    <col min="1026" max="1026" width="52.140625" style="39" customWidth="1"/>
    <col min="1027" max="1027" width="8.85546875" style="39" customWidth="1"/>
    <col min="1028" max="1280" width="9.140625" style="39"/>
    <col min="1281" max="1281" width="30" style="39" customWidth="1"/>
    <col min="1282" max="1282" width="52.140625" style="39" customWidth="1"/>
    <col min="1283" max="1283" width="8.85546875" style="39" customWidth="1"/>
    <col min="1284" max="1536" width="9.140625" style="39"/>
    <col min="1537" max="1537" width="30" style="39" customWidth="1"/>
    <col min="1538" max="1538" width="52.140625" style="39" customWidth="1"/>
    <col min="1539" max="1539" width="8.85546875" style="39" customWidth="1"/>
    <col min="1540" max="1792" width="9.140625" style="39"/>
    <col min="1793" max="1793" width="30" style="39" customWidth="1"/>
    <col min="1794" max="1794" width="52.140625" style="39" customWidth="1"/>
    <col min="1795" max="1795" width="8.85546875" style="39" customWidth="1"/>
    <col min="1796" max="2048" width="9.140625" style="39"/>
    <col min="2049" max="2049" width="30" style="39" customWidth="1"/>
    <col min="2050" max="2050" width="52.140625" style="39" customWidth="1"/>
    <col min="2051" max="2051" width="8.85546875" style="39" customWidth="1"/>
    <col min="2052" max="2304" width="9.140625" style="39"/>
    <col min="2305" max="2305" width="30" style="39" customWidth="1"/>
    <col min="2306" max="2306" width="52.140625" style="39" customWidth="1"/>
    <col min="2307" max="2307" width="8.85546875" style="39" customWidth="1"/>
    <col min="2308" max="2560" width="9.140625" style="39"/>
    <col min="2561" max="2561" width="30" style="39" customWidth="1"/>
    <col min="2562" max="2562" width="52.140625" style="39" customWidth="1"/>
    <col min="2563" max="2563" width="8.85546875" style="39" customWidth="1"/>
    <col min="2564" max="2816" width="9.140625" style="39"/>
    <col min="2817" max="2817" width="30" style="39" customWidth="1"/>
    <col min="2818" max="2818" width="52.140625" style="39" customWidth="1"/>
    <col min="2819" max="2819" width="8.85546875" style="39" customWidth="1"/>
    <col min="2820" max="3072" width="9.140625" style="39"/>
    <col min="3073" max="3073" width="30" style="39" customWidth="1"/>
    <col min="3074" max="3074" width="52.140625" style="39" customWidth="1"/>
    <col min="3075" max="3075" width="8.85546875" style="39" customWidth="1"/>
    <col min="3076" max="3328" width="9.140625" style="39"/>
    <col min="3329" max="3329" width="30" style="39" customWidth="1"/>
    <col min="3330" max="3330" width="52.140625" style="39" customWidth="1"/>
    <col min="3331" max="3331" width="8.85546875" style="39" customWidth="1"/>
    <col min="3332" max="3584" width="9.140625" style="39"/>
    <col min="3585" max="3585" width="30" style="39" customWidth="1"/>
    <col min="3586" max="3586" width="52.140625" style="39" customWidth="1"/>
    <col min="3587" max="3587" width="8.85546875" style="39" customWidth="1"/>
    <col min="3588" max="3840" width="9.140625" style="39"/>
    <col min="3841" max="3841" width="30" style="39" customWidth="1"/>
    <col min="3842" max="3842" width="52.140625" style="39" customWidth="1"/>
    <col min="3843" max="3843" width="8.85546875" style="39" customWidth="1"/>
    <col min="3844" max="4096" width="9.140625" style="39"/>
    <col min="4097" max="4097" width="30" style="39" customWidth="1"/>
    <col min="4098" max="4098" width="52.140625" style="39" customWidth="1"/>
    <col min="4099" max="4099" width="8.85546875" style="39" customWidth="1"/>
    <col min="4100" max="4352" width="9.140625" style="39"/>
    <col min="4353" max="4353" width="30" style="39" customWidth="1"/>
    <col min="4354" max="4354" width="52.140625" style="39" customWidth="1"/>
    <col min="4355" max="4355" width="8.85546875" style="39" customWidth="1"/>
    <col min="4356" max="4608" width="9.140625" style="39"/>
    <col min="4609" max="4609" width="30" style="39" customWidth="1"/>
    <col min="4610" max="4610" width="52.140625" style="39" customWidth="1"/>
    <col min="4611" max="4611" width="8.85546875" style="39" customWidth="1"/>
    <col min="4612" max="4864" width="9.140625" style="39"/>
    <col min="4865" max="4865" width="30" style="39" customWidth="1"/>
    <col min="4866" max="4866" width="52.140625" style="39" customWidth="1"/>
    <col min="4867" max="4867" width="8.85546875" style="39" customWidth="1"/>
    <col min="4868" max="5120" width="9.140625" style="39"/>
    <col min="5121" max="5121" width="30" style="39" customWidth="1"/>
    <col min="5122" max="5122" width="52.140625" style="39" customWidth="1"/>
    <col min="5123" max="5123" width="8.85546875" style="39" customWidth="1"/>
    <col min="5124" max="5376" width="9.140625" style="39"/>
    <col min="5377" max="5377" width="30" style="39" customWidth="1"/>
    <col min="5378" max="5378" width="52.140625" style="39" customWidth="1"/>
    <col min="5379" max="5379" width="8.85546875" style="39" customWidth="1"/>
    <col min="5380" max="5632" width="9.140625" style="39"/>
    <col min="5633" max="5633" width="30" style="39" customWidth="1"/>
    <col min="5634" max="5634" width="52.140625" style="39" customWidth="1"/>
    <col min="5635" max="5635" width="8.85546875" style="39" customWidth="1"/>
    <col min="5636" max="5888" width="9.140625" style="39"/>
    <col min="5889" max="5889" width="30" style="39" customWidth="1"/>
    <col min="5890" max="5890" width="52.140625" style="39" customWidth="1"/>
    <col min="5891" max="5891" width="8.85546875" style="39" customWidth="1"/>
    <col min="5892" max="6144" width="9.140625" style="39"/>
    <col min="6145" max="6145" width="30" style="39" customWidth="1"/>
    <col min="6146" max="6146" width="52.140625" style="39" customWidth="1"/>
    <col min="6147" max="6147" width="8.85546875" style="39" customWidth="1"/>
    <col min="6148" max="6400" width="9.140625" style="39"/>
    <col min="6401" max="6401" width="30" style="39" customWidth="1"/>
    <col min="6402" max="6402" width="52.140625" style="39" customWidth="1"/>
    <col min="6403" max="6403" width="8.85546875" style="39" customWidth="1"/>
    <col min="6404" max="6656" width="9.140625" style="39"/>
    <col min="6657" max="6657" width="30" style="39" customWidth="1"/>
    <col min="6658" max="6658" width="52.140625" style="39" customWidth="1"/>
    <col min="6659" max="6659" width="8.85546875" style="39" customWidth="1"/>
    <col min="6660" max="6912" width="9.140625" style="39"/>
    <col min="6913" max="6913" width="30" style="39" customWidth="1"/>
    <col min="6914" max="6914" width="52.140625" style="39" customWidth="1"/>
    <col min="6915" max="6915" width="8.85546875" style="39" customWidth="1"/>
    <col min="6916" max="7168" width="9.140625" style="39"/>
    <col min="7169" max="7169" width="30" style="39" customWidth="1"/>
    <col min="7170" max="7170" width="52.140625" style="39" customWidth="1"/>
    <col min="7171" max="7171" width="8.85546875" style="39" customWidth="1"/>
    <col min="7172" max="7424" width="9.140625" style="39"/>
    <col min="7425" max="7425" width="30" style="39" customWidth="1"/>
    <col min="7426" max="7426" width="52.140625" style="39" customWidth="1"/>
    <col min="7427" max="7427" width="8.85546875" style="39" customWidth="1"/>
    <col min="7428" max="7680" width="9.140625" style="39"/>
    <col min="7681" max="7681" width="30" style="39" customWidth="1"/>
    <col min="7682" max="7682" width="52.140625" style="39" customWidth="1"/>
    <col min="7683" max="7683" width="8.85546875" style="39" customWidth="1"/>
    <col min="7684" max="7936" width="9.140625" style="39"/>
    <col min="7937" max="7937" width="30" style="39" customWidth="1"/>
    <col min="7938" max="7938" width="52.140625" style="39" customWidth="1"/>
    <col min="7939" max="7939" width="8.85546875" style="39" customWidth="1"/>
    <col min="7940" max="8192" width="9.140625" style="39"/>
    <col min="8193" max="8193" width="30" style="39" customWidth="1"/>
    <col min="8194" max="8194" width="52.140625" style="39" customWidth="1"/>
    <col min="8195" max="8195" width="8.85546875" style="39" customWidth="1"/>
    <col min="8196" max="8448" width="9.140625" style="39"/>
    <col min="8449" max="8449" width="30" style="39" customWidth="1"/>
    <col min="8450" max="8450" width="52.140625" style="39" customWidth="1"/>
    <col min="8451" max="8451" width="8.85546875" style="39" customWidth="1"/>
    <col min="8452" max="8704" width="9.140625" style="39"/>
    <col min="8705" max="8705" width="30" style="39" customWidth="1"/>
    <col min="8706" max="8706" width="52.140625" style="39" customWidth="1"/>
    <col min="8707" max="8707" width="8.85546875" style="39" customWidth="1"/>
    <col min="8708" max="8960" width="9.140625" style="39"/>
    <col min="8961" max="8961" width="30" style="39" customWidth="1"/>
    <col min="8962" max="8962" width="52.140625" style="39" customWidth="1"/>
    <col min="8963" max="8963" width="8.85546875" style="39" customWidth="1"/>
    <col min="8964" max="9216" width="9.140625" style="39"/>
    <col min="9217" max="9217" width="30" style="39" customWidth="1"/>
    <col min="9218" max="9218" width="52.140625" style="39" customWidth="1"/>
    <col min="9219" max="9219" width="8.85546875" style="39" customWidth="1"/>
    <col min="9220" max="9472" width="9.140625" style="39"/>
    <col min="9473" max="9473" width="30" style="39" customWidth="1"/>
    <col min="9474" max="9474" width="52.140625" style="39" customWidth="1"/>
    <col min="9475" max="9475" width="8.85546875" style="39" customWidth="1"/>
    <col min="9476" max="9728" width="9.140625" style="39"/>
    <col min="9729" max="9729" width="30" style="39" customWidth="1"/>
    <col min="9730" max="9730" width="52.140625" style="39" customWidth="1"/>
    <col min="9731" max="9731" width="8.85546875" style="39" customWidth="1"/>
    <col min="9732" max="9984" width="9.140625" style="39"/>
    <col min="9985" max="9985" width="30" style="39" customWidth="1"/>
    <col min="9986" max="9986" width="52.140625" style="39" customWidth="1"/>
    <col min="9987" max="9987" width="8.85546875" style="39" customWidth="1"/>
    <col min="9988" max="10240" width="9.140625" style="39"/>
    <col min="10241" max="10241" width="30" style="39" customWidth="1"/>
    <col min="10242" max="10242" width="52.140625" style="39" customWidth="1"/>
    <col min="10243" max="10243" width="8.85546875" style="39" customWidth="1"/>
    <col min="10244" max="10496" width="9.140625" style="39"/>
    <col min="10497" max="10497" width="30" style="39" customWidth="1"/>
    <col min="10498" max="10498" width="52.140625" style="39" customWidth="1"/>
    <col min="10499" max="10499" width="8.85546875" style="39" customWidth="1"/>
    <col min="10500" max="10752" width="9.140625" style="39"/>
    <col min="10753" max="10753" width="30" style="39" customWidth="1"/>
    <col min="10754" max="10754" width="52.140625" style="39" customWidth="1"/>
    <col min="10755" max="10755" width="8.85546875" style="39" customWidth="1"/>
    <col min="10756" max="11008" width="9.140625" style="39"/>
    <col min="11009" max="11009" width="30" style="39" customWidth="1"/>
    <col min="11010" max="11010" width="52.140625" style="39" customWidth="1"/>
    <col min="11011" max="11011" width="8.85546875" style="39" customWidth="1"/>
    <col min="11012" max="11264" width="9.140625" style="39"/>
    <col min="11265" max="11265" width="30" style="39" customWidth="1"/>
    <col min="11266" max="11266" width="52.140625" style="39" customWidth="1"/>
    <col min="11267" max="11267" width="8.85546875" style="39" customWidth="1"/>
    <col min="11268" max="11520" width="9.140625" style="39"/>
    <col min="11521" max="11521" width="30" style="39" customWidth="1"/>
    <col min="11522" max="11522" width="52.140625" style="39" customWidth="1"/>
    <col min="11523" max="11523" width="8.85546875" style="39" customWidth="1"/>
    <col min="11524" max="11776" width="9.140625" style="39"/>
    <col min="11777" max="11777" width="30" style="39" customWidth="1"/>
    <col min="11778" max="11778" width="52.140625" style="39" customWidth="1"/>
    <col min="11779" max="11779" width="8.85546875" style="39" customWidth="1"/>
    <col min="11780" max="12032" width="9.140625" style="39"/>
    <col min="12033" max="12033" width="30" style="39" customWidth="1"/>
    <col min="12034" max="12034" width="52.140625" style="39" customWidth="1"/>
    <col min="12035" max="12035" width="8.85546875" style="39" customWidth="1"/>
    <col min="12036" max="12288" width="9.140625" style="39"/>
    <col min="12289" max="12289" width="30" style="39" customWidth="1"/>
    <col min="12290" max="12290" width="52.140625" style="39" customWidth="1"/>
    <col min="12291" max="12291" width="8.85546875" style="39" customWidth="1"/>
    <col min="12292" max="12544" width="9.140625" style="39"/>
    <col min="12545" max="12545" width="30" style="39" customWidth="1"/>
    <col min="12546" max="12546" width="52.140625" style="39" customWidth="1"/>
    <col min="12547" max="12547" width="8.85546875" style="39" customWidth="1"/>
    <col min="12548" max="12800" width="9.140625" style="39"/>
    <col min="12801" max="12801" width="30" style="39" customWidth="1"/>
    <col min="12802" max="12802" width="52.140625" style="39" customWidth="1"/>
    <col min="12803" max="12803" width="8.85546875" style="39" customWidth="1"/>
    <col min="12804" max="13056" width="9.140625" style="39"/>
    <col min="13057" max="13057" width="30" style="39" customWidth="1"/>
    <col min="13058" max="13058" width="52.140625" style="39" customWidth="1"/>
    <col min="13059" max="13059" width="8.85546875" style="39" customWidth="1"/>
    <col min="13060" max="13312" width="9.140625" style="39"/>
    <col min="13313" max="13313" width="30" style="39" customWidth="1"/>
    <col min="13314" max="13314" width="52.140625" style="39" customWidth="1"/>
    <col min="13315" max="13315" width="8.85546875" style="39" customWidth="1"/>
    <col min="13316" max="13568" width="9.140625" style="39"/>
    <col min="13569" max="13569" width="30" style="39" customWidth="1"/>
    <col min="13570" max="13570" width="52.140625" style="39" customWidth="1"/>
    <col min="13571" max="13571" width="8.85546875" style="39" customWidth="1"/>
    <col min="13572" max="13824" width="9.140625" style="39"/>
    <col min="13825" max="13825" width="30" style="39" customWidth="1"/>
    <col min="13826" max="13826" width="52.140625" style="39" customWidth="1"/>
    <col min="13827" max="13827" width="8.85546875" style="39" customWidth="1"/>
    <col min="13828" max="14080" width="9.140625" style="39"/>
    <col min="14081" max="14081" width="30" style="39" customWidth="1"/>
    <col min="14082" max="14082" width="52.140625" style="39" customWidth="1"/>
    <col min="14083" max="14083" width="8.85546875" style="39" customWidth="1"/>
    <col min="14084" max="14336" width="9.140625" style="39"/>
    <col min="14337" max="14337" width="30" style="39" customWidth="1"/>
    <col min="14338" max="14338" width="52.140625" style="39" customWidth="1"/>
    <col min="14339" max="14339" width="8.85546875" style="39" customWidth="1"/>
    <col min="14340" max="14592" width="9.140625" style="39"/>
    <col min="14593" max="14593" width="30" style="39" customWidth="1"/>
    <col min="14594" max="14594" width="52.140625" style="39" customWidth="1"/>
    <col min="14595" max="14595" width="8.85546875" style="39" customWidth="1"/>
    <col min="14596" max="14848" width="9.140625" style="39"/>
    <col min="14849" max="14849" width="30" style="39" customWidth="1"/>
    <col min="14850" max="14850" width="52.140625" style="39" customWidth="1"/>
    <col min="14851" max="14851" width="8.85546875" style="39" customWidth="1"/>
    <col min="14852" max="15104" width="9.140625" style="39"/>
    <col min="15105" max="15105" width="30" style="39" customWidth="1"/>
    <col min="15106" max="15106" width="52.140625" style="39" customWidth="1"/>
    <col min="15107" max="15107" width="8.85546875" style="39" customWidth="1"/>
    <col min="15108" max="15360" width="9.140625" style="39"/>
    <col min="15361" max="15361" width="30" style="39" customWidth="1"/>
    <col min="15362" max="15362" width="52.140625" style="39" customWidth="1"/>
    <col min="15363" max="15363" width="8.85546875" style="39" customWidth="1"/>
    <col min="15364" max="15616" width="9.140625" style="39"/>
    <col min="15617" max="15617" width="30" style="39" customWidth="1"/>
    <col min="15618" max="15618" width="52.140625" style="39" customWidth="1"/>
    <col min="15619" max="15619" width="8.85546875" style="39" customWidth="1"/>
    <col min="15620" max="15872" width="9.140625" style="39"/>
    <col min="15873" max="15873" width="30" style="39" customWidth="1"/>
    <col min="15874" max="15874" width="52.140625" style="39" customWidth="1"/>
    <col min="15875" max="15875" width="8.85546875" style="39" customWidth="1"/>
    <col min="15876" max="16128" width="9.140625" style="39"/>
    <col min="16129" max="16129" width="30" style="39" customWidth="1"/>
    <col min="16130" max="16130" width="52.140625" style="39" customWidth="1"/>
    <col min="16131" max="16131" width="8.85546875" style="39" customWidth="1"/>
    <col min="16132" max="16384" width="9.140625" style="39"/>
  </cols>
  <sheetData>
    <row r="1" spans="1:10" x14ac:dyDescent="0.25">
      <c r="A1" s="291"/>
      <c r="B1" s="292" t="s">
        <v>3</v>
      </c>
      <c r="C1" s="292"/>
      <c r="D1" s="292"/>
      <c r="E1" s="292"/>
      <c r="F1" s="292"/>
      <c r="G1" s="292"/>
    </row>
    <row r="2" spans="1:10" x14ac:dyDescent="0.25">
      <c r="A2" s="291"/>
      <c r="B2" s="292" t="s">
        <v>585</v>
      </c>
      <c r="C2" s="292"/>
      <c r="D2" s="292"/>
      <c r="E2" s="292"/>
      <c r="F2" s="292"/>
      <c r="G2" s="292"/>
    </row>
    <row r="3" spans="1:10" x14ac:dyDescent="0.25">
      <c r="A3" s="291"/>
      <c r="B3" s="292" t="s">
        <v>604</v>
      </c>
      <c r="C3" s="292"/>
      <c r="D3" s="292"/>
      <c r="E3" s="292"/>
      <c r="F3" s="292"/>
      <c r="G3" s="292"/>
    </row>
    <row r="4" spans="1:10" x14ac:dyDescent="0.25">
      <c r="A4" s="291"/>
      <c r="B4" s="292" t="s">
        <v>13</v>
      </c>
      <c r="C4" s="292"/>
      <c r="D4" s="292"/>
      <c r="E4" s="292"/>
      <c r="F4" s="292"/>
      <c r="G4" s="292"/>
    </row>
    <row r="5" spans="1:10" x14ac:dyDescent="0.25">
      <c r="A5" s="292" t="s">
        <v>4</v>
      </c>
      <c r="B5" s="292"/>
      <c r="C5" s="292"/>
      <c r="D5" s="292"/>
      <c r="E5" s="292"/>
      <c r="F5" s="292"/>
      <c r="G5" s="292"/>
    </row>
    <row r="6" spans="1:10" x14ac:dyDescent="0.25">
      <c r="A6" s="292" t="s">
        <v>425</v>
      </c>
      <c r="B6" s="292"/>
      <c r="C6" s="292"/>
      <c r="D6" s="292"/>
      <c r="E6" s="292"/>
      <c r="F6" s="292"/>
      <c r="G6" s="292"/>
    </row>
    <row r="7" spans="1:10" x14ac:dyDescent="0.25">
      <c r="A7" s="292" t="s">
        <v>670</v>
      </c>
      <c r="B7" s="292"/>
      <c r="C7" s="292"/>
      <c r="D7" s="292"/>
      <c r="E7" s="292"/>
      <c r="F7" s="292"/>
      <c r="G7" s="292"/>
    </row>
    <row r="8" spans="1:10" x14ac:dyDescent="0.25">
      <c r="A8" s="291"/>
      <c r="B8" s="292" t="s">
        <v>705</v>
      </c>
      <c r="C8" s="292"/>
      <c r="D8" s="292"/>
      <c r="E8" s="292"/>
      <c r="F8" s="292"/>
      <c r="G8" s="292"/>
    </row>
    <row r="9" spans="1:10" ht="15" customHeight="1" x14ac:dyDescent="0.25">
      <c r="A9" s="291"/>
      <c r="B9" s="292" t="s">
        <v>731</v>
      </c>
      <c r="C9" s="292"/>
      <c r="D9" s="292"/>
      <c r="E9" s="292"/>
      <c r="F9" s="292"/>
      <c r="G9" s="292"/>
    </row>
    <row r="10" spans="1:10" hidden="1" x14ac:dyDescent="0.25">
      <c r="A10" s="83"/>
      <c r="G10" s="24" t="s">
        <v>586</v>
      </c>
      <c r="H10" s="143"/>
      <c r="I10" s="143"/>
      <c r="J10" s="24"/>
    </row>
    <row r="11" spans="1:10" ht="34.5" customHeight="1" x14ac:dyDescent="0.25">
      <c r="A11" s="293" t="s">
        <v>426</v>
      </c>
      <c r="B11" s="293"/>
      <c r="C11" s="293"/>
      <c r="D11" s="293"/>
      <c r="E11" s="293"/>
      <c r="F11" s="293"/>
      <c r="G11" s="293"/>
    </row>
    <row r="12" spans="1:10" x14ac:dyDescent="0.25">
      <c r="G12" s="280" t="s">
        <v>5</v>
      </c>
      <c r="H12" s="289"/>
      <c r="I12" s="289"/>
      <c r="J12" s="289"/>
    </row>
    <row r="13" spans="1:10" ht="38.25" x14ac:dyDescent="0.25">
      <c r="A13" s="89" t="s">
        <v>6</v>
      </c>
      <c r="B13" s="89" t="s">
        <v>7</v>
      </c>
      <c r="C13" s="89" t="s">
        <v>8</v>
      </c>
      <c r="D13" s="166" t="s">
        <v>673</v>
      </c>
      <c r="E13" s="89" t="s">
        <v>8</v>
      </c>
      <c r="F13" s="265" t="s">
        <v>673</v>
      </c>
      <c r="G13" s="265" t="s">
        <v>588</v>
      </c>
    </row>
    <row r="14" spans="1:10" ht="25.5" x14ac:dyDescent="0.25">
      <c r="A14" s="90" t="s">
        <v>9</v>
      </c>
      <c r="B14" s="91" t="s">
        <v>10</v>
      </c>
      <c r="C14" s="92">
        <f>SUM(C15:C16)</f>
        <v>0</v>
      </c>
      <c r="D14" s="92">
        <f t="shared" ref="D14:G14" si="0">SUM(D15:D16)</f>
        <v>0</v>
      </c>
      <c r="E14" s="92">
        <f t="shared" si="0"/>
        <v>0</v>
      </c>
      <c r="F14" s="92">
        <f t="shared" si="0"/>
        <v>0</v>
      </c>
      <c r="G14" s="92">
        <f t="shared" si="0"/>
        <v>0</v>
      </c>
    </row>
    <row r="15" spans="1:10" ht="51" x14ac:dyDescent="0.25">
      <c r="A15" s="93" t="s">
        <v>11</v>
      </c>
      <c r="B15" s="94" t="s">
        <v>589</v>
      </c>
      <c r="C15" s="95"/>
      <c r="D15" s="96"/>
      <c r="E15" s="96">
        <f>C15+D15</f>
        <v>0</v>
      </c>
      <c r="F15" s="96"/>
      <c r="G15" s="96">
        <v>0</v>
      </c>
    </row>
    <row r="16" spans="1:10" ht="54.75" customHeight="1" x14ac:dyDescent="0.25">
      <c r="A16" s="93" t="s">
        <v>12</v>
      </c>
      <c r="B16" s="94" t="s">
        <v>590</v>
      </c>
      <c r="C16" s="95"/>
      <c r="D16" s="96"/>
      <c r="E16" s="96">
        <f>C16+D16</f>
        <v>0</v>
      </c>
      <c r="F16" s="96"/>
      <c r="G16" s="96">
        <v>0</v>
      </c>
    </row>
    <row r="17" spans="1:7" ht="25.5" x14ac:dyDescent="0.25">
      <c r="A17" s="84" t="s">
        <v>591</v>
      </c>
      <c r="B17" s="97" t="s">
        <v>592</v>
      </c>
      <c r="C17" s="98">
        <f>C18+C19</f>
        <v>10014.52728</v>
      </c>
      <c r="D17" s="98">
        <f>D18+D19</f>
        <v>3980.8058699996222</v>
      </c>
      <c r="E17" s="98">
        <f>E18+E19</f>
        <v>13995.105869999621</v>
      </c>
      <c r="F17" s="98">
        <f t="shared" ref="F17:G17" si="1">F18+F19</f>
        <v>-30.909999999621462</v>
      </c>
      <c r="G17" s="98">
        <f t="shared" si="1"/>
        <v>13964.19587</v>
      </c>
    </row>
    <row r="18" spans="1:7" ht="25.5" x14ac:dyDescent="0.25">
      <c r="A18" s="84" t="s">
        <v>593</v>
      </c>
      <c r="B18" s="99" t="s">
        <v>594</v>
      </c>
      <c r="C18" s="95">
        <v>10005.52728</v>
      </c>
      <c r="D18" s="96">
        <v>3958.9385900000002</v>
      </c>
      <c r="E18" s="96">
        <v>13964.238589999999</v>
      </c>
      <c r="F18" s="96">
        <f>G18-E18</f>
        <v>-4.2719999999462743E-2</v>
      </c>
      <c r="G18" s="96">
        <v>13964.19587</v>
      </c>
    </row>
    <row r="19" spans="1:7" ht="25.5" x14ac:dyDescent="0.25">
      <c r="A19" s="93" t="s">
        <v>595</v>
      </c>
      <c r="B19" s="94" t="s">
        <v>596</v>
      </c>
      <c r="C19" s="95">
        <v>9</v>
      </c>
      <c r="D19" s="96">
        <f>E19-C19</f>
        <v>21.867279999621999</v>
      </c>
      <c r="E19" s="96">
        <v>30.867279999621999</v>
      </c>
      <c r="F19" s="96">
        <f>G19-E19</f>
        <v>-30.867279999621999</v>
      </c>
      <c r="G19" s="96">
        <v>0</v>
      </c>
    </row>
    <row r="20" spans="1:7" x14ac:dyDescent="0.25">
      <c r="A20" s="100"/>
      <c r="B20" s="101" t="s">
        <v>1</v>
      </c>
      <c r="C20" s="92">
        <f>C14+C17</f>
        <v>10014.52728</v>
      </c>
      <c r="D20" s="92">
        <f>D14+D17</f>
        <v>3980.8058699996222</v>
      </c>
      <c r="E20" s="92">
        <f>E14+E17</f>
        <v>13995.105869999621</v>
      </c>
      <c r="F20" s="92">
        <f t="shared" ref="F20" si="2">F14+F17</f>
        <v>-30.909999999621462</v>
      </c>
      <c r="G20" s="92">
        <f>G14+G17</f>
        <v>13964.19587</v>
      </c>
    </row>
    <row r="22" spans="1:7" s="163" customFormat="1" x14ac:dyDescent="0.25"/>
    <row r="23" spans="1:7" s="163" customFormat="1" x14ac:dyDescent="0.25">
      <c r="C23" s="164"/>
    </row>
    <row r="24" spans="1:7" s="163" customFormat="1" x14ac:dyDescent="0.25"/>
    <row r="25" spans="1:7" s="163" customFormat="1" x14ac:dyDescent="0.25"/>
    <row r="26" spans="1:7" x14ac:dyDescent="0.25">
      <c r="E26" s="163"/>
      <c r="G26" s="163"/>
    </row>
    <row r="27" spans="1:7" x14ac:dyDescent="0.25">
      <c r="E27" s="165"/>
      <c r="G27" s="163"/>
    </row>
    <row r="28" spans="1:7" x14ac:dyDescent="0.25">
      <c r="G28" s="163"/>
    </row>
  </sheetData>
  <mergeCells count="10">
    <mergeCell ref="B1:G1"/>
    <mergeCell ref="B2:G2"/>
    <mergeCell ref="B3:G3"/>
    <mergeCell ref="B4:G4"/>
    <mergeCell ref="A5:G5"/>
    <mergeCell ref="A7:G7"/>
    <mergeCell ref="B8:G8"/>
    <mergeCell ref="A11:G11"/>
    <mergeCell ref="B9:G9"/>
    <mergeCell ref="A6:G6"/>
  </mergeCells>
  <pageMargins left="0.78740157480314965" right="0.39370078740157483" top="0.39370078740157483" bottom="0.39370078740157483" header="0.31496062992125984" footer="0.31496062992125984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89"/>
  <sheetViews>
    <sheetView view="pageBreakPreview" zoomScale="70" zoomScaleNormal="100" zoomScaleSheetLayoutView="70" workbookViewId="0">
      <selection activeCell="U19" sqref="U19"/>
    </sheetView>
  </sheetViews>
  <sheetFormatPr defaultRowHeight="15" x14ac:dyDescent="0.25"/>
  <cols>
    <col min="1" max="1" width="25.140625" style="172" customWidth="1"/>
    <col min="2" max="2" width="64.85546875" style="172" customWidth="1"/>
    <col min="3" max="3" width="13.28515625" style="173" hidden="1" customWidth="1"/>
    <col min="4" max="5" width="13.28515625" style="172" hidden="1" customWidth="1"/>
    <col min="6" max="6" width="11.85546875" style="172" hidden="1" customWidth="1"/>
    <col min="7" max="7" width="14.28515625" style="172" hidden="1" customWidth="1"/>
    <col min="8" max="8" width="13.85546875" style="173" hidden="1" customWidth="1"/>
    <col min="9" max="9" width="17.7109375" style="174" customWidth="1"/>
    <col min="10" max="10" width="14.140625" style="174" customWidth="1"/>
    <col min="11" max="11" width="17.42578125" style="174" customWidth="1"/>
    <col min="12" max="12" width="18.42578125" style="175" customWidth="1"/>
    <col min="13" max="13" width="17.85546875" style="172" customWidth="1"/>
    <col min="14" max="14" width="18.140625" style="172" customWidth="1"/>
    <col min="15" max="250" width="9.140625" style="172"/>
    <col min="251" max="251" width="21.5703125" style="172" customWidth="1"/>
    <col min="252" max="252" width="67.28515625" style="172" customWidth="1"/>
    <col min="253" max="253" width="18" style="172" customWidth="1"/>
    <col min="254" max="506" width="9.140625" style="172"/>
    <col min="507" max="507" width="21.5703125" style="172" customWidth="1"/>
    <col min="508" max="508" width="67.28515625" style="172" customWidth="1"/>
    <col min="509" max="509" width="18" style="172" customWidth="1"/>
    <col min="510" max="762" width="9.140625" style="172"/>
    <col min="763" max="763" width="21.5703125" style="172" customWidth="1"/>
    <col min="764" max="764" width="67.28515625" style="172" customWidth="1"/>
    <col min="765" max="765" width="18" style="172" customWidth="1"/>
    <col min="766" max="1018" width="9.140625" style="172"/>
    <col min="1019" max="1019" width="21.5703125" style="172" customWidth="1"/>
    <col min="1020" max="1020" width="67.28515625" style="172" customWidth="1"/>
    <col min="1021" max="1021" width="18" style="172" customWidth="1"/>
    <col min="1022" max="1274" width="9.140625" style="172"/>
    <col min="1275" max="1275" width="21.5703125" style="172" customWidth="1"/>
    <col min="1276" max="1276" width="67.28515625" style="172" customWidth="1"/>
    <col min="1277" max="1277" width="18" style="172" customWidth="1"/>
    <col min="1278" max="1530" width="9.140625" style="172"/>
    <col min="1531" max="1531" width="21.5703125" style="172" customWidth="1"/>
    <col min="1532" max="1532" width="67.28515625" style="172" customWidth="1"/>
    <col min="1533" max="1533" width="18" style="172" customWidth="1"/>
    <col min="1534" max="1786" width="9.140625" style="172"/>
    <col min="1787" max="1787" width="21.5703125" style="172" customWidth="1"/>
    <col min="1788" max="1788" width="67.28515625" style="172" customWidth="1"/>
    <col min="1789" max="1789" width="18" style="172" customWidth="1"/>
    <col min="1790" max="2042" width="9.140625" style="172"/>
    <col min="2043" max="2043" width="21.5703125" style="172" customWidth="1"/>
    <col min="2044" max="2044" width="67.28515625" style="172" customWidth="1"/>
    <col min="2045" max="2045" width="18" style="172" customWidth="1"/>
    <col min="2046" max="2298" width="9.140625" style="172"/>
    <col min="2299" max="2299" width="21.5703125" style="172" customWidth="1"/>
    <col min="2300" max="2300" width="67.28515625" style="172" customWidth="1"/>
    <col min="2301" max="2301" width="18" style="172" customWidth="1"/>
    <col min="2302" max="2554" width="9.140625" style="172"/>
    <col min="2555" max="2555" width="21.5703125" style="172" customWidth="1"/>
    <col min="2556" max="2556" width="67.28515625" style="172" customWidth="1"/>
    <col min="2557" max="2557" width="18" style="172" customWidth="1"/>
    <col min="2558" max="2810" width="9.140625" style="172"/>
    <col min="2811" max="2811" width="21.5703125" style="172" customWidth="1"/>
    <col min="2812" max="2812" width="67.28515625" style="172" customWidth="1"/>
    <col min="2813" max="2813" width="18" style="172" customWidth="1"/>
    <col min="2814" max="3066" width="9.140625" style="172"/>
    <col min="3067" max="3067" width="21.5703125" style="172" customWidth="1"/>
    <col min="3068" max="3068" width="67.28515625" style="172" customWidth="1"/>
    <col min="3069" max="3069" width="18" style="172" customWidth="1"/>
    <col min="3070" max="3322" width="9.140625" style="172"/>
    <col min="3323" max="3323" width="21.5703125" style="172" customWidth="1"/>
    <col min="3324" max="3324" width="67.28515625" style="172" customWidth="1"/>
    <col min="3325" max="3325" width="18" style="172" customWidth="1"/>
    <col min="3326" max="3578" width="9.140625" style="172"/>
    <col min="3579" max="3579" width="21.5703125" style="172" customWidth="1"/>
    <col min="3580" max="3580" width="67.28515625" style="172" customWidth="1"/>
    <col min="3581" max="3581" width="18" style="172" customWidth="1"/>
    <col min="3582" max="3834" width="9.140625" style="172"/>
    <col min="3835" max="3835" width="21.5703125" style="172" customWidth="1"/>
    <col min="3836" max="3836" width="67.28515625" style="172" customWidth="1"/>
    <col min="3837" max="3837" width="18" style="172" customWidth="1"/>
    <col min="3838" max="4090" width="9.140625" style="172"/>
    <col min="4091" max="4091" width="21.5703125" style="172" customWidth="1"/>
    <col min="4092" max="4092" width="67.28515625" style="172" customWidth="1"/>
    <col min="4093" max="4093" width="18" style="172" customWidth="1"/>
    <col min="4094" max="4346" width="9.140625" style="172"/>
    <col min="4347" max="4347" width="21.5703125" style="172" customWidth="1"/>
    <col min="4348" max="4348" width="67.28515625" style="172" customWidth="1"/>
    <col min="4349" max="4349" width="18" style="172" customWidth="1"/>
    <col min="4350" max="4602" width="9.140625" style="172"/>
    <col min="4603" max="4603" width="21.5703125" style="172" customWidth="1"/>
    <col min="4604" max="4604" width="67.28515625" style="172" customWidth="1"/>
    <col min="4605" max="4605" width="18" style="172" customWidth="1"/>
    <col min="4606" max="4858" width="9.140625" style="172"/>
    <col min="4859" max="4859" width="21.5703125" style="172" customWidth="1"/>
    <col min="4860" max="4860" width="67.28515625" style="172" customWidth="1"/>
    <col min="4861" max="4861" width="18" style="172" customWidth="1"/>
    <col min="4862" max="5114" width="9.140625" style="172"/>
    <col min="5115" max="5115" width="21.5703125" style="172" customWidth="1"/>
    <col min="5116" max="5116" width="67.28515625" style="172" customWidth="1"/>
    <col min="5117" max="5117" width="18" style="172" customWidth="1"/>
    <col min="5118" max="5370" width="9.140625" style="172"/>
    <col min="5371" max="5371" width="21.5703125" style="172" customWidth="1"/>
    <col min="5372" max="5372" width="67.28515625" style="172" customWidth="1"/>
    <col min="5373" max="5373" width="18" style="172" customWidth="1"/>
    <col min="5374" max="5626" width="9.140625" style="172"/>
    <col min="5627" max="5627" width="21.5703125" style="172" customWidth="1"/>
    <col min="5628" max="5628" width="67.28515625" style="172" customWidth="1"/>
    <col min="5629" max="5629" width="18" style="172" customWidth="1"/>
    <col min="5630" max="5882" width="9.140625" style="172"/>
    <col min="5883" max="5883" width="21.5703125" style="172" customWidth="1"/>
    <col min="5884" max="5884" width="67.28515625" style="172" customWidth="1"/>
    <col min="5885" max="5885" width="18" style="172" customWidth="1"/>
    <col min="5886" max="6138" width="9.140625" style="172"/>
    <col min="6139" max="6139" width="21.5703125" style="172" customWidth="1"/>
    <col min="6140" max="6140" width="67.28515625" style="172" customWidth="1"/>
    <col min="6141" max="6141" width="18" style="172" customWidth="1"/>
    <col min="6142" max="6394" width="9.140625" style="172"/>
    <col min="6395" max="6395" width="21.5703125" style="172" customWidth="1"/>
    <col min="6396" max="6396" width="67.28515625" style="172" customWidth="1"/>
    <col min="6397" max="6397" width="18" style="172" customWidth="1"/>
    <col min="6398" max="6650" width="9.140625" style="172"/>
    <col min="6651" max="6651" width="21.5703125" style="172" customWidth="1"/>
    <col min="6652" max="6652" width="67.28515625" style="172" customWidth="1"/>
    <col min="6653" max="6653" width="18" style="172" customWidth="1"/>
    <col min="6654" max="6906" width="9.140625" style="172"/>
    <col min="6907" max="6907" width="21.5703125" style="172" customWidth="1"/>
    <col min="6908" max="6908" width="67.28515625" style="172" customWidth="1"/>
    <col min="6909" max="6909" width="18" style="172" customWidth="1"/>
    <col min="6910" max="7162" width="9.140625" style="172"/>
    <col min="7163" max="7163" width="21.5703125" style="172" customWidth="1"/>
    <col min="7164" max="7164" width="67.28515625" style="172" customWidth="1"/>
    <col min="7165" max="7165" width="18" style="172" customWidth="1"/>
    <col min="7166" max="7418" width="9.140625" style="172"/>
    <col min="7419" max="7419" width="21.5703125" style="172" customWidth="1"/>
    <col min="7420" max="7420" width="67.28515625" style="172" customWidth="1"/>
    <col min="7421" max="7421" width="18" style="172" customWidth="1"/>
    <col min="7422" max="7674" width="9.140625" style="172"/>
    <col min="7675" max="7675" width="21.5703125" style="172" customWidth="1"/>
    <col min="7676" max="7676" width="67.28515625" style="172" customWidth="1"/>
    <col min="7677" max="7677" width="18" style="172" customWidth="1"/>
    <col min="7678" max="7930" width="9.140625" style="172"/>
    <col min="7931" max="7931" width="21.5703125" style="172" customWidth="1"/>
    <col min="7932" max="7932" width="67.28515625" style="172" customWidth="1"/>
    <col min="7933" max="7933" width="18" style="172" customWidth="1"/>
    <col min="7934" max="8186" width="9.140625" style="172"/>
    <col min="8187" max="8187" width="21.5703125" style="172" customWidth="1"/>
    <col min="8188" max="8188" width="67.28515625" style="172" customWidth="1"/>
    <col min="8189" max="8189" width="18" style="172" customWidth="1"/>
    <col min="8190" max="8442" width="9.140625" style="172"/>
    <col min="8443" max="8443" width="21.5703125" style="172" customWidth="1"/>
    <col min="8444" max="8444" width="67.28515625" style="172" customWidth="1"/>
    <col min="8445" max="8445" width="18" style="172" customWidth="1"/>
    <col min="8446" max="8698" width="9.140625" style="172"/>
    <col min="8699" max="8699" width="21.5703125" style="172" customWidth="1"/>
    <col min="8700" max="8700" width="67.28515625" style="172" customWidth="1"/>
    <col min="8701" max="8701" width="18" style="172" customWidth="1"/>
    <col min="8702" max="8954" width="9.140625" style="172"/>
    <col min="8955" max="8955" width="21.5703125" style="172" customWidth="1"/>
    <col min="8956" max="8956" width="67.28515625" style="172" customWidth="1"/>
    <col min="8957" max="8957" width="18" style="172" customWidth="1"/>
    <col min="8958" max="9210" width="9.140625" style="172"/>
    <col min="9211" max="9211" width="21.5703125" style="172" customWidth="1"/>
    <col min="9212" max="9212" width="67.28515625" style="172" customWidth="1"/>
    <col min="9213" max="9213" width="18" style="172" customWidth="1"/>
    <col min="9214" max="9466" width="9.140625" style="172"/>
    <col min="9467" max="9467" width="21.5703125" style="172" customWidth="1"/>
    <col min="9468" max="9468" width="67.28515625" style="172" customWidth="1"/>
    <col min="9469" max="9469" width="18" style="172" customWidth="1"/>
    <col min="9470" max="9722" width="9.140625" style="172"/>
    <col min="9723" max="9723" width="21.5703125" style="172" customWidth="1"/>
    <col min="9724" max="9724" width="67.28515625" style="172" customWidth="1"/>
    <col min="9725" max="9725" width="18" style="172" customWidth="1"/>
    <col min="9726" max="9978" width="9.140625" style="172"/>
    <col min="9979" max="9979" width="21.5703125" style="172" customWidth="1"/>
    <col min="9980" max="9980" width="67.28515625" style="172" customWidth="1"/>
    <col min="9981" max="9981" width="18" style="172" customWidth="1"/>
    <col min="9982" max="10234" width="9.140625" style="172"/>
    <col min="10235" max="10235" width="21.5703125" style="172" customWidth="1"/>
    <col min="10236" max="10236" width="67.28515625" style="172" customWidth="1"/>
    <col min="10237" max="10237" width="18" style="172" customWidth="1"/>
    <col min="10238" max="10490" width="9.140625" style="172"/>
    <col min="10491" max="10491" width="21.5703125" style="172" customWidth="1"/>
    <col min="10492" max="10492" width="67.28515625" style="172" customWidth="1"/>
    <col min="10493" max="10493" width="18" style="172" customWidth="1"/>
    <col min="10494" max="10746" width="9.140625" style="172"/>
    <col min="10747" max="10747" width="21.5703125" style="172" customWidth="1"/>
    <col min="10748" max="10748" width="67.28515625" style="172" customWidth="1"/>
    <col min="10749" max="10749" width="18" style="172" customWidth="1"/>
    <col min="10750" max="11002" width="9.140625" style="172"/>
    <col min="11003" max="11003" width="21.5703125" style="172" customWidth="1"/>
    <col min="11004" max="11004" width="67.28515625" style="172" customWidth="1"/>
    <col min="11005" max="11005" width="18" style="172" customWidth="1"/>
    <col min="11006" max="11258" width="9.140625" style="172"/>
    <col min="11259" max="11259" width="21.5703125" style="172" customWidth="1"/>
    <col min="11260" max="11260" width="67.28515625" style="172" customWidth="1"/>
    <col min="11261" max="11261" width="18" style="172" customWidth="1"/>
    <col min="11262" max="11514" width="9.140625" style="172"/>
    <col min="11515" max="11515" width="21.5703125" style="172" customWidth="1"/>
    <col min="11516" max="11516" width="67.28515625" style="172" customWidth="1"/>
    <col min="11517" max="11517" width="18" style="172" customWidth="1"/>
    <col min="11518" max="11770" width="9.140625" style="172"/>
    <col min="11771" max="11771" width="21.5703125" style="172" customWidth="1"/>
    <col min="11772" max="11772" width="67.28515625" style="172" customWidth="1"/>
    <col min="11773" max="11773" width="18" style="172" customWidth="1"/>
    <col min="11774" max="12026" width="9.140625" style="172"/>
    <col min="12027" max="12027" width="21.5703125" style="172" customWidth="1"/>
    <col min="12028" max="12028" width="67.28515625" style="172" customWidth="1"/>
    <col min="12029" max="12029" width="18" style="172" customWidth="1"/>
    <col min="12030" max="12282" width="9.140625" style="172"/>
    <col min="12283" max="12283" width="21.5703125" style="172" customWidth="1"/>
    <col min="12284" max="12284" width="67.28515625" style="172" customWidth="1"/>
    <col min="12285" max="12285" width="18" style="172" customWidth="1"/>
    <col min="12286" max="12538" width="9.140625" style="172"/>
    <col min="12539" max="12539" width="21.5703125" style="172" customWidth="1"/>
    <col min="12540" max="12540" width="67.28515625" style="172" customWidth="1"/>
    <col min="12541" max="12541" width="18" style="172" customWidth="1"/>
    <col min="12542" max="12794" width="9.140625" style="172"/>
    <col min="12795" max="12795" width="21.5703125" style="172" customWidth="1"/>
    <col min="12796" max="12796" width="67.28515625" style="172" customWidth="1"/>
    <col min="12797" max="12797" width="18" style="172" customWidth="1"/>
    <col min="12798" max="13050" width="9.140625" style="172"/>
    <col min="13051" max="13051" width="21.5703125" style="172" customWidth="1"/>
    <col min="13052" max="13052" width="67.28515625" style="172" customWidth="1"/>
    <col min="13053" max="13053" width="18" style="172" customWidth="1"/>
    <col min="13054" max="13306" width="9.140625" style="172"/>
    <col min="13307" max="13307" width="21.5703125" style="172" customWidth="1"/>
    <col min="13308" max="13308" width="67.28515625" style="172" customWidth="1"/>
    <col min="13309" max="13309" width="18" style="172" customWidth="1"/>
    <col min="13310" max="13562" width="9.140625" style="172"/>
    <col min="13563" max="13563" width="21.5703125" style="172" customWidth="1"/>
    <col min="13564" max="13564" width="67.28515625" style="172" customWidth="1"/>
    <col min="13565" max="13565" width="18" style="172" customWidth="1"/>
    <col min="13566" max="13818" width="9.140625" style="172"/>
    <col min="13819" max="13819" width="21.5703125" style="172" customWidth="1"/>
    <col min="13820" max="13820" width="67.28515625" style="172" customWidth="1"/>
    <col min="13821" max="13821" width="18" style="172" customWidth="1"/>
    <col min="13822" max="14074" width="9.140625" style="172"/>
    <col min="14075" max="14075" width="21.5703125" style="172" customWidth="1"/>
    <col min="14076" max="14076" width="67.28515625" style="172" customWidth="1"/>
    <col min="14077" max="14077" width="18" style="172" customWidth="1"/>
    <col min="14078" max="14330" width="9.140625" style="172"/>
    <col min="14331" max="14331" width="21.5703125" style="172" customWidth="1"/>
    <col min="14332" max="14332" width="67.28515625" style="172" customWidth="1"/>
    <col min="14333" max="14333" width="18" style="172" customWidth="1"/>
    <col min="14334" max="14586" width="9.140625" style="172"/>
    <col min="14587" max="14587" width="21.5703125" style="172" customWidth="1"/>
    <col min="14588" max="14588" width="67.28515625" style="172" customWidth="1"/>
    <col min="14589" max="14589" width="18" style="172" customWidth="1"/>
    <col min="14590" max="14842" width="9.140625" style="172"/>
    <col min="14843" max="14843" width="21.5703125" style="172" customWidth="1"/>
    <col min="14844" max="14844" width="67.28515625" style="172" customWidth="1"/>
    <col min="14845" max="14845" width="18" style="172" customWidth="1"/>
    <col min="14846" max="15098" width="9.140625" style="172"/>
    <col min="15099" max="15099" width="21.5703125" style="172" customWidth="1"/>
    <col min="15100" max="15100" width="67.28515625" style="172" customWidth="1"/>
    <col min="15101" max="15101" width="18" style="172" customWidth="1"/>
    <col min="15102" max="15354" width="9.140625" style="172"/>
    <col min="15355" max="15355" width="21.5703125" style="172" customWidth="1"/>
    <col min="15356" max="15356" width="67.28515625" style="172" customWidth="1"/>
    <col min="15357" max="15357" width="18" style="172" customWidth="1"/>
    <col min="15358" max="15610" width="9.140625" style="172"/>
    <col min="15611" max="15611" width="21.5703125" style="172" customWidth="1"/>
    <col min="15612" max="15612" width="67.28515625" style="172" customWidth="1"/>
    <col min="15613" max="15613" width="18" style="172" customWidth="1"/>
    <col min="15614" max="15866" width="9.140625" style="172"/>
    <col min="15867" max="15867" width="21.5703125" style="172" customWidth="1"/>
    <col min="15868" max="15868" width="67.28515625" style="172" customWidth="1"/>
    <col min="15869" max="15869" width="18" style="172" customWidth="1"/>
    <col min="15870" max="16122" width="9.140625" style="172"/>
    <col min="16123" max="16123" width="21.5703125" style="172" customWidth="1"/>
    <col min="16124" max="16124" width="67.28515625" style="172" customWidth="1"/>
    <col min="16125" max="16125" width="18" style="172" customWidth="1"/>
    <col min="16126" max="16384" width="9.140625" style="172"/>
  </cols>
  <sheetData>
    <row r="1" spans="1:18" ht="15.75" x14ac:dyDescent="0.25">
      <c r="A1" s="294" t="s">
        <v>310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8" ht="15.75" x14ac:dyDescent="0.25">
      <c r="A2" s="281"/>
      <c r="B2" s="294" t="s">
        <v>585</v>
      </c>
      <c r="C2" s="294"/>
      <c r="D2" s="294"/>
      <c r="E2" s="294"/>
      <c r="F2" s="294"/>
      <c r="G2" s="294"/>
      <c r="H2" s="294"/>
      <c r="I2" s="294"/>
      <c r="J2" s="294"/>
      <c r="K2" s="294"/>
    </row>
    <row r="3" spans="1:18" ht="15.75" x14ac:dyDescent="0.25">
      <c r="A3" s="294" t="s">
        <v>603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</row>
    <row r="4" spans="1:18" ht="15.75" x14ac:dyDescent="0.25">
      <c r="A4" s="294" t="s">
        <v>13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</row>
    <row r="5" spans="1:18" ht="15" customHeight="1" x14ac:dyDescent="0.25">
      <c r="A5" s="297" t="s">
        <v>28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</row>
    <row r="6" spans="1:18" ht="15" customHeight="1" x14ac:dyDescent="0.25">
      <c r="A6" s="297" t="s">
        <v>428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</row>
    <row r="7" spans="1:18" ht="15" customHeight="1" x14ac:dyDescent="0.25">
      <c r="A7" s="297" t="s">
        <v>671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</row>
    <row r="8" spans="1:18" ht="18.600000000000001" customHeight="1" x14ac:dyDescent="0.25">
      <c r="A8" s="294" t="s">
        <v>705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</row>
    <row r="9" spans="1:18" ht="18.600000000000001" customHeight="1" x14ac:dyDescent="0.25">
      <c r="A9" s="281"/>
      <c r="B9" s="281"/>
      <c r="C9" s="281"/>
      <c r="D9" s="281"/>
      <c r="E9" s="281"/>
      <c r="F9" s="281"/>
      <c r="G9" s="281"/>
      <c r="H9" s="281"/>
      <c r="I9" s="294" t="s">
        <v>732</v>
      </c>
      <c r="J9" s="294"/>
      <c r="K9" s="294"/>
    </row>
    <row r="10" spans="1:18" ht="12.75" hidden="1" customHeight="1" x14ac:dyDescent="0.25">
      <c r="A10" s="298" t="s">
        <v>586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</row>
    <row r="11" spans="1:18" ht="12.75" customHeight="1" x14ac:dyDescent="0.25">
      <c r="A11" s="281"/>
      <c r="B11" s="281"/>
      <c r="C11" s="281"/>
      <c r="D11" s="197"/>
      <c r="E11" s="176"/>
    </row>
    <row r="12" spans="1:18" ht="36" customHeight="1" x14ac:dyDescent="0.25">
      <c r="A12" s="296" t="s">
        <v>562</v>
      </c>
      <c r="B12" s="296"/>
      <c r="C12" s="296"/>
      <c r="D12" s="296"/>
      <c r="E12" s="296"/>
      <c r="F12" s="296"/>
      <c r="G12" s="296"/>
      <c r="H12" s="296"/>
      <c r="I12" s="296"/>
      <c r="J12" s="296"/>
      <c r="K12" s="296"/>
    </row>
    <row r="13" spans="1:18" x14ac:dyDescent="0.25">
      <c r="A13" s="177"/>
      <c r="B13" s="177"/>
      <c r="E13" s="176" t="s">
        <v>171</v>
      </c>
      <c r="K13" s="280" t="s">
        <v>5</v>
      </c>
    </row>
    <row r="14" spans="1:18" ht="36" customHeight="1" x14ac:dyDescent="0.25">
      <c r="A14" s="60" t="s">
        <v>207</v>
      </c>
      <c r="B14" s="60" t="s">
        <v>208</v>
      </c>
      <c r="C14" s="60" t="s">
        <v>209</v>
      </c>
      <c r="D14" s="60" t="s">
        <v>597</v>
      </c>
      <c r="E14" s="82" t="s">
        <v>8</v>
      </c>
      <c r="F14" s="60" t="s">
        <v>597</v>
      </c>
      <c r="G14" s="82" t="s">
        <v>8</v>
      </c>
      <c r="H14" s="60" t="s">
        <v>597</v>
      </c>
      <c r="I14" s="82" t="s">
        <v>8</v>
      </c>
      <c r="J14" s="60" t="s">
        <v>597</v>
      </c>
      <c r="K14" s="60" t="s">
        <v>588</v>
      </c>
    </row>
    <row r="15" spans="1:18" s="196" customFormat="1" ht="12.75" x14ac:dyDescent="0.25">
      <c r="A15" s="189" t="s">
        <v>191</v>
      </c>
      <c r="B15" s="192" t="s">
        <v>193</v>
      </c>
      <c r="C15" s="192">
        <v>3</v>
      </c>
      <c r="D15" s="192">
        <v>4</v>
      </c>
      <c r="E15" s="192">
        <v>3</v>
      </c>
      <c r="F15" s="193">
        <v>4</v>
      </c>
      <c r="G15" s="193">
        <v>5</v>
      </c>
      <c r="H15" s="193">
        <v>6</v>
      </c>
      <c r="I15" s="193" t="s">
        <v>556</v>
      </c>
      <c r="J15" s="229" t="s">
        <v>557</v>
      </c>
      <c r="K15" s="229" t="s">
        <v>558</v>
      </c>
      <c r="L15" s="194"/>
      <c r="M15" s="195"/>
      <c r="N15" s="195"/>
      <c r="O15" s="195"/>
      <c r="P15" s="195"/>
      <c r="Q15" s="195"/>
      <c r="R15" s="195"/>
    </row>
    <row r="16" spans="1:18" ht="21" customHeight="1" x14ac:dyDescent="0.25">
      <c r="A16" s="60" t="s">
        <v>15</v>
      </c>
      <c r="B16" s="62" t="s">
        <v>210</v>
      </c>
      <c r="C16" s="159">
        <f>C17+C18+C23+C28+C30+C33+C34+C39+C42+C45+C47+C48</f>
        <v>195884</v>
      </c>
      <c r="D16" s="159">
        <f t="shared" ref="D16:K16" si="0">D17+D18+D23+D28+D30+D33+D34+D39+D42+D45+D47+D48</f>
        <v>0</v>
      </c>
      <c r="E16" s="159">
        <f t="shared" si="0"/>
        <v>195884</v>
      </c>
      <c r="F16" s="159">
        <f t="shared" si="0"/>
        <v>0</v>
      </c>
      <c r="G16" s="159">
        <f t="shared" si="0"/>
        <v>195884</v>
      </c>
      <c r="H16" s="159">
        <f t="shared" si="0"/>
        <v>10402</v>
      </c>
      <c r="I16" s="159">
        <f t="shared" si="0"/>
        <v>206286</v>
      </c>
      <c r="J16" s="159">
        <f ca="1">J17+J18+J23+J28+J30+J33+J34+J39+J42+J45+J47+J48</f>
        <v>756</v>
      </c>
      <c r="K16" s="159">
        <f t="shared" ca="1" si="0"/>
        <v>207042</v>
      </c>
      <c r="L16" s="156"/>
      <c r="M16" s="86"/>
      <c r="N16" s="86"/>
      <c r="O16" s="86"/>
      <c r="P16" s="86"/>
      <c r="Q16" s="86"/>
      <c r="R16" s="86"/>
    </row>
    <row r="17" spans="1:18" ht="19.5" customHeight="1" x14ac:dyDescent="0.25">
      <c r="A17" s="198" t="s">
        <v>311</v>
      </c>
      <c r="B17" s="63" t="s">
        <v>312</v>
      </c>
      <c r="C17" s="199">
        <v>109279</v>
      </c>
      <c r="D17" s="104"/>
      <c r="E17" s="157">
        <f t="shared" ref="E17" si="1">C17+D17</f>
        <v>109279</v>
      </c>
      <c r="F17" s="157"/>
      <c r="G17" s="157">
        <f>E17</f>
        <v>109279</v>
      </c>
      <c r="H17" s="157">
        <v>7723</v>
      </c>
      <c r="I17" s="157">
        <f>G17+H17</f>
        <v>117002</v>
      </c>
      <c r="J17" s="157">
        <f>K17-I17</f>
        <v>4288</v>
      </c>
      <c r="K17" s="157">
        <v>121290</v>
      </c>
      <c r="L17" s="156"/>
      <c r="M17" s="86"/>
      <c r="N17" s="86"/>
      <c r="O17" s="86"/>
      <c r="P17" s="86"/>
      <c r="Q17" s="86"/>
      <c r="R17" s="86"/>
    </row>
    <row r="18" spans="1:18" ht="34.5" customHeight="1" x14ac:dyDescent="0.25">
      <c r="A18" s="60" t="s">
        <v>211</v>
      </c>
      <c r="B18" s="62" t="s">
        <v>313</v>
      </c>
      <c r="C18" s="160">
        <f>SUM(C19:C22)</f>
        <v>4009</v>
      </c>
      <c r="D18" s="160">
        <f t="shared" ref="D18:K18" si="2">SUM(D19:D22)</f>
        <v>0</v>
      </c>
      <c r="E18" s="160">
        <f t="shared" si="2"/>
        <v>4009</v>
      </c>
      <c r="F18" s="160">
        <f t="shared" si="2"/>
        <v>0</v>
      </c>
      <c r="G18" s="160">
        <f t="shared" si="2"/>
        <v>4009</v>
      </c>
      <c r="H18" s="160">
        <f t="shared" si="2"/>
        <v>483</v>
      </c>
      <c r="I18" s="160">
        <f t="shared" si="2"/>
        <v>4492</v>
      </c>
      <c r="J18" s="160">
        <f t="shared" ca="1" si="2"/>
        <v>175</v>
      </c>
      <c r="K18" s="160">
        <f t="shared" ca="1" si="2"/>
        <v>4667</v>
      </c>
      <c r="L18" s="156"/>
      <c r="M18" s="86"/>
      <c r="N18" s="86"/>
      <c r="O18" s="86"/>
      <c r="P18" s="86"/>
      <c r="Q18" s="86"/>
      <c r="R18" s="86"/>
    </row>
    <row r="19" spans="1:18" ht="60" x14ac:dyDescent="0.25">
      <c r="A19" s="198" t="s">
        <v>314</v>
      </c>
      <c r="B19" s="63" t="s">
        <v>212</v>
      </c>
      <c r="C19" s="200">
        <v>1899</v>
      </c>
      <c r="D19" s="104"/>
      <c r="E19" s="157">
        <f t="shared" ref="E19:E22" si="3">C19+D19</f>
        <v>1899</v>
      </c>
      <c r="F19" s="157"/>
      <c r="G19" s="157">
        <f>E19+F19</f>
        <v>1899</v>
      </c>
      <c r="H19" s="157">
        <v>383</v>
      </c>
      <c r="I19" s="157">
        <f>G19+H19</f>
        <v>2282</v>
      </c>
      <c r="J19" s="157">
        <f ca="1">K19-I19</f>
        <v>175</v>
      </c>
      <c r="K19" s="157">
        <f ca="1">I19+J19</f>
        <v>2457</v>
      </c>
      <c r="L19" s="156"/>
      <c r="M19" s="86"/>
      <c r="N19" s="86"/>
      <c r="O19" s="86"/>
      <c r="P19" s="86"/>
      <c r="Q19" s="86"/>
      <c r="R19" s="86"/>
    </row>
    <row r="20" spans="1:18" ht="75" x14ac:dyDescent="0.25">
      <c r="A20" s="198" t="s">
        <v>315</v>
      </c>
      <c r="B20" s="63" t="s">
        <v>213</v>
      </c>
      <c r="C20" s="200">
        <v>13</v>
      </c>
      <c r="D20" s="104"/>
      <c r="E20" s="157">
        <f t="shared" si="3"/>
        <v>13</v>
      </c>
      <c r="F20" s="157"/>
      <c r="G20" s="157">
        <f t="shared" ref="G20:G83" si="4">E20+F20</f>
        <v>13</v>
      </c>
      <c r="H20" s="157"/>
      <c r="I20" s="157">
        <f t="shared" ref="I20:I83" si="5">G20+H20</f>
        <v>13</v>
      </c>
      <c r="J20" s="157"/>
      <c r="K20" s="157">
        <f t="shared" ref="K20:K22" si="6">I20+J20</f>
        <v>13</v>
      </c>
      <c r="L20" s="156"/>
      <c r="M20" s="86"/>
      <c r="N20" s="86"/>
      <c r="O20" s="86"/>
      <c r="P20" s="86"/>
      <c r="Q20" s="86"/>
      <c r="R20" s="86"/>
    </row>
    <row r="21" spans="1:18" ht="60" x14ac:dyDescent="0.25">
      <c r="A21" s="198" t="s">
        <v>316</v>
      </c>
      <c r="B21" s="63" t="s">
        <v>214</v>
      </c>
      <c r="C21" s="200">
        <v>2347</v>
      </c>
      <c r="D21" s="104"/>
      <c r="E21" s="157">
        <f t="shared" si="3"/>
        <v>2347</v>
      </c>
      <c r="F21" s="157"/>
      <c r="G21" s="157">
        <f t="shared" si="4"/>
        <v>2347</v>
      </c>
      <c r="H21" s="157">
        <v>100</v>
      </c>
      <c r="I21" s="157">
        <f t="shared" si="5"/>
        <v>2447</v>
      </c>
      <c r="J21" s="157"/>
      <c r="K21" s="157">
        <f t="shared" si="6"/>
        <v>2447</v>
      </c>
      <c r="L21" s="156"/>
      <c r="M21" s="86"/>
      <c r="N21" s="86"/>
      <c r="O21" s="86"/>
      <c r="P21" s="86"/>
      <c r="Q21" s="86"/>
      <c r="R21" s="86"/>
    </row>
    <row r="22" spans="1:18" ht="60" x14ac:dyDescent="0.25">
      <c r="A22" s="198" t="s">
        <v>317</v>
      </c>
      <c r="B22" s="63" t="s">
        <v>215</v>
      </c>
      <c r="C22" s="200">
        <v>-250</v>
      </c>
      <c r="D22" s="104"/>
      <c r="E22" s="157">
        <f t="shared" si="3"/>
        <v>-250</v>
      </c>
      <c r="F22" s="157"/>
      <c r="G22" s="157">
        <f t="shared" si="4"/>
        <v>-250</v>
      </c>
      <c r="H22" s="157"/>
      <c r="I22" s="157">
        <f t="shared" si="5"/>
        <v>-250</v>
      </c>
      <c r="J22" s="157"/>
      <c r="K22" s="157">
        <f t="shared" si="6"/>
        <v>-250</v>
      </c>
      <c r="L22" s="156"/>
      <c r="M22" s="86"/>
      <c r="N22" s="86"/>
      <c r="O22" s="86"/>
      <c r="P22" s="86"/>
      <c r="Q22" s="86"/>
      <c r="R22" s="86"/>
    </row>
    <row r="23" spans="1:18" ht="20.25" customHeight="1" x14ac:dyDescent="0.25">
      <c r="A23" s="60" t="s">
        <v>216</v>
      </c>
      <c r="B23" s="62" t="s">
        <v>217</v>
      </c>
      <c r="C23" s="161">
        <f>SUM(C24:C27)</f>
        <v>46702</v>
      </c>
      <c r="D23" s="161">
        <f t="shared" ref="D23:K23" si="7">SUM(D24:D27)</f>
        <v>0</v>
      </c>
      <c r="E23" s="161">
        <f t="shared" si="7"/>
        <v>46702</v>
      </c>
      <c r="F23" s="161">
        <f t="shared" si="7"/>
        <v>0</v>
      </c>
      <c r="G23" s="161">
        <f t="shared" si="7"/>
        <v>46702</v>
      </c>
      <c r="H23" s="161">
        <f t="shared" si="7"/>
        <v>-3476</v>
      </c>
      <c r="I23" s="161">
        <f t="shared" si="7"/>
        <v>43226</v>
      </c>
      <c r="J23" s="161">
        <f ca="1">SUM(J24:J27)</f>
        <v>206</v>
      </c>
      <c r="K23" s="161">
        <f t="shared" ca="1" si="7"/>
        <v>43432</v>
      </c>
      <c r="L23" s="156"/>
      <c r="M23" s="86"/>
      <c r="N23" s="86"/>
      <c r="O23" s="86"/>
      <c r="P23" s="86"/>
      <c r="Q23" s="86"/>
      <c r="R23" s="86"/>
    </row>
    <row r="24" spans="1:18" ht="30" x14ac:dyDescent="0.25">
      <c r="A24" s="198" t="s">
        <v>379</v>
      </c>
      <c r="B24" s="201" t="s">
        <v>380</v>
      </c>
      <c r="C24" s="160">
        <v>43324</v>
      </c>
      <c r="D24" s="160"/>
      <c r="E24" s="157">
        <f t="shared" ref="E24:E29" si="8">C24+D24</f>
        <v>43324</v>
      </c>
      <c r="F24" s="157"/>
      <c r="G24" s="157">
        <f t="shared" si="4"/>
        <v>43324</v>
      </c>
      <c r="H24" s="157">
        <v>-3928</v>
      </c>
      <c r="I24" s="157">
        <f t="shared" si="5"/>
        <v>39396</v>
      </c>
      <c r="J24" s="157">
        <f ca="1">K24-I24</f>
        <v>1012</v>
      </c>
      <c r="K24" s="157">
        <f ca="1">I24+J24</f>
        <v>40408</v>
      </c>
      <c r="L24" s="156"/>
      <c r="M24" s="86"/>
      <c r="N24" s="86"/>
      <c r="O24" s="86"/>
      <c r="P24" s="86"/>
      <c r="Q24" s="86"/>
      <c r="R24" s="86"/>
    </row>
    <row r="25" spans="1:18" ht="18" customHeight="1" x14ac:dyDescent="0.25">
      <c r="A25" s="198" t="s">
        <v>381</v>
      </c>
      <c r="B25" s="63" t="s">
        <v>382</v>
      </c>
      <c r="C25" s="199"/>
      <c r="D25" s="104"/>
      <c r="E25" s="157">
        <f t="shared" si="8"/>
        <v>0</v>
      </c>
      <c r="F25" s="157"/>
      <c r="G25" s="157">
        <f t="shared" si="4"/>
        <v>0</v>
      </c>
      <c r="H25" s="157"/>
      <c r="I25" s="157">
        <f t="shared" si="5"/>
        <v>0</v>
      </c>
      <c r="J25" s="157"/>
      <c r="K25" s="157">
        <f t="shared" ref="K25:K80" si="9">I25+J25</f>
        <v>0</v>
      </c>
      <c r="L25" s="156"/>
      <c r="M25" s="86"/>
      <c r="N25" s="86"/>
      <c r="O25" s="86"/>
      <c r="P25" s="86"/>
      <c r="Q25" s="86"/>
      <c r="R25" s="86"/>
    </row>
    <row r="26" spans="1:18" ht="18" customHeight="1" x14ac:dyDescent="0.25">
      <c r="A26" s="198" t="s">
        <v>318</v>
      </c>
      <c r="B26" s="63" t="s">
        <v>218</v>
      </c>
      <c r="C26" s="199">
        <v>783</v>
      </c>
      <c r="D26" s="104"/>
      <c r="E26" s="157">
        <f t="shared" si="8"/>
        <v>783</v>
      </c>
      <c r="F26" s="157"/>
      <c r="G26" s="157">
        <f t="shared" si="4"/>
        <v>783</v>
      </c>
      <c r="H26" s="157">
        <v>91</v>
      </c>
      <c r="I26" s="157">
        <f t="shared" si="5"/>
        <v>874</v>
      </c>
      <c r="J26" s="157">
        <f t="shared" ref="J26:J27" ca="1" si="10">K26-I26</f>
        <v>165</v>
      </c>
      <c r="K26" s="157">
        <f t="shared" ca="1" si="9"/>
        <v>1039</v>
      </c>
      <c r="L26" s="156"/>
      <c r="M26" s="86"/>
      <c r="N26" s="86"/>
      <c r="O26" s="86"/>
      <c r="P26" s="86"/>
      <c r="Q26" s="86"/>
      <c r="R26" s="86"/>
    </row>
    <row r="27" spans="1:18" ht="30" x14ac:dyDescent="0.25">
      <c r="A27" s="198" t="s">
        <v>319</v>
      </c>
      <c r="B27" s="63" t="s">
        <v>219</v>
      </c>
      <c r="C27" s="199">
        <v>2595</v>
      </c>
      <c r="D27" s="104"/>
      <c r="E27" s="157">
        <f t="shared" si="8"/>
        <v>2595</v>
      </c>
      <c r="F27" s="157"/>
      <c r="G27" s="157">
        <f t="shared" si="4"/>
        <v>2595</v>
      </c>
      <c r="H27" s="157">
        <v>361</v>
      </c>
      <c r="I27" s="157">
        <f t="shared" si="5"/>
        <v>2956</v>
      </c>
      <c r="J27" s="157">
        <f t="shared" ca="1" si="10"/>
        <v>-971</v>
      </c>
      <c r="K27" s="157">
        <f t="shared" ca="1" si="9"/>
        <v>1985</v>
      </c>
      <c r="L27" s="156"/>
      <c r="M27" s="86"/>
      <c r="N27" s="86"/>
      <c r="O27" s="86"/>
      <c r="P27" s="86"/>
      <c r="Q27" s="86"/>
      <c r="R27" s="86"/>
    </row>
    <row r="28" spans="1:18" ht="20.25" customHeight="1" x14ac:dyDescent="0.25">
      <c r="A28" s="60" t="s">
        <v>320</v>
      </c>
      <c r="B28" s="62" t="s">
        <v>220</v>
      </c>
      <c r="C28" s="159">
        <f>C29</f>
        <v>12066</v>
      </c>
      <c r="D28" s="159">
        <f>D29</f>
        <v>0</v>
      </c>
      <c r="E28" s="159">
        <f>E29</f>
        <v>12066</v>
      </c>
      <c r="F28" s="159">
        <f t="shared" ref="F28:K28" si="11">F29</f>
        <v>0</v>
      </c>
      <c r="G28" s="159">
        <f t="shared" si="11"/>
        <v>12066</v>
      </c>
      <c r="H28" s="159">
        <f t="shared" si="11"/>
        <v>0</v>
      </c>
      <c r="I28" s="159">
        <f t="shared" si="11"/>
        <v>12066</v>
      </c>
      <c r="J28" s="159">
        <f t="shared" ca="1" si="11"/>
        <v>-3650</v>
      </c>
      <c r="K28" s="159">
        <f t="shared" ca="1" si="11"/>
        <v>8416</v>
      </c>
      <c r="L28" s="156"/>
      <c r="M28" s="86"/>
      <c r="N28" s="86"/>
      <c r="O28" s="86"/>
      <c r="P28" s="86"/>
      <c r="Q28" s="86"/>
      <c r="R28" s="86"/>
    </row>
    <row r="29" spans="1:18" x14ac:dyDescent="0.25">
      <c r="A29" s="198" t="s">
        <v>321</v>
      </c>
      <c r="B29" s="63" t="s">
        <v>221</v>
      </c>
      <c r="C29" s="199">
        <v>12066</v>
      </c>
      <c r="D29" s="104"/>
      <c r="E29" s="157">
        <f t="shared" si="8"/>
        <v>12066</v>
      </c>
      <c r="F29" s="157"/>
      <c r="G29" s="157">
        <f t="shared" si="4"/>
        <v>12066</v>
      </c>
      <c r="H29" s="157"/>
      <c r="I29" s="157">
        <f t="shared" si="5"/>
        <v>12066</v>
      </c>
      <c r="J29" s="157">
        <f ca="1">K29-I29</f>
        <v>-3650</v>
      </c>
      <c r="K29" s="157">
        <f t="shared" ca="1" si="9"/>
        <v>8416</v>
      </c>
      <c r="L29" s="156"/>
    </row>
    <row r="30" spans="1:18" ht="31.5" customHeight="1" x14ac:dyDescent="0.25">
      <c r="A30" s="60" t="s">
        <v>222</v>
      </c>
      <c r="B30" s="62" t="s">
        <v>223</v>
      </c>
      <c r="C30" s="161">
        <v>0</v>
      </c>
      <c r="D30" s="161">
        <v>0</v>
      </c>
      <c r="E30" s="161">
        <v>0</v>
      </c>
      <c r="F30" s="157"/>
      <c r="G30" s="157">
        <f t="shared" si="4"/>
        <v>0</v>
      </c>
      <c r="H30" s="157"/>
      <c r="I30" s="157">
        <f t="shared" si="5"/>
        <v>0</v>
      </c>
      <c r="J30" s="157"/>
      <c r="K30" s="157">
        <f t="shared" si="9"/>
        <v>0</v>
      </c>
      <c r="L30" s="156"/>
    </row>
    <row r="31" spans="1:18" ht="18" customHeight="1" x14ac:dyDescent="0.25">
      <c r="A31" s="198" t="s">
        <v>224</v>
      </c>
      <c r="B31" s="63" t="s">
        <v>225</v>
      </c>
      <c r="C31" s="199">
        <v>0</v>
      </c>
      <c r="D31" s="104"/>
      <c r="E31" s="157">
        <f t="shared" ref="E31:E32" si="12">C31+D31</f>
        <v>0</v>
      </c>
      <c r="F31" s="157"/>
      <c r="G31" s="157">
        <f t="shared" si="4"/>
        <v>0</v>
      </c>
      <c r="H31" s="157"/>
      <c r="I31" s="157">
        <f t="shared" si="5"/>
        <v>0</v>
      </c>
      <c r="J31" s="157"/>
      <c r="K31" s="157">
        <f t="shared" si="9"/>
        <v>0</v>
      </c>
      <c r="L31" s="156"/>
    </row>
    <row r="32" spans="1:18" ht="30" x14ac:dyDescent="0.25">
      <c r="A32" s="198" t="s">
        <v>226</v>
      </c>
      <c r="B32" s="64" t="s">
        <v>227</v>
      </c>
      <c r="C32" s="199">
        <v>0</v>
      </c>
      <c r="D32" s="104"/>
      <c r="E32" s="157">
        <f t="shared" si="12"/>
        <v>0</v>
      </c>
      <c r="F32" s="157"/>
      <c r="G32" s="157">
        <f t="shared" si="4"/>
        <v>0</v>
      </c>
      <c r="H32" s="157"/>
      <c r="I32" s="157">
        <f t="shared" si="5"/>
        <v>0</v>
      </c>
      <c r="J32" s="157"/>
      <c r="K32" s="157">
        <f t="shared" si="9"/>
        <v>0</v>
      </c>
      <c r="L32" s="156"/>
    </row>
    <row r="33" spans="1:13" ht="19.5" customHeight="1" x14ac:dyDescent="0.25">
      <c r="A33" s="60" t="s">
        <v>322</v>
      </c>
      <c r="B33" s="65" t="s">
        <v>228</v>
      </c>
      <c r="C33" s="160">
        <v>6130</v>
      </c>
      <c r="D33" s="160"/>
      <c r="E33" s="157">
        <f t="shared" ref="E33" si="13">C33+D33</f>
        <v>6130</v>
      </c>
      <c r="F33" s="157"/>
      <c r="G33" s="157">
        <f t="shared" si="4"/>
        <v>6130</v>
      </c>
      <c r="H33" s="157">
        <v>952</v>
      </c>
      <c r="I33" s="158">
        <f t="shared" si="5"/>
        <v>7082</v>
      </c>
      <c r="J33" s="158">
        <f>K33-I33</f>
        <v>113</v>
      </c>
      <c r="K33" s="158">
        <v>7195</v>
      </c>
      <c r="L33" s="156"/>
    </row>
    <row r="34" spans="1:13" ht="42.75" x14ac:dyDescent="0.25">
      <c r="A34" s="60" t="s">
        <v>323</v>
      </c>
      <c r="B34" s="65" t="s">
        <v>229</v>
      </c>
      <c r="C34" s="159">
        <f>SUM(C35:C38)</f>
        <v>13579</v>
      </c>
      <c r="D34" s="159">
        <f t="shared" ref="D34:K34" si="14">SUM(D35:D38)</f>
        <v>0</v>
      </c>
      <c r="E34" s="159">
        <f t="shared" si="14"/>
        <v>13579</v>
      </c>
      <c r="F34" s="159">
        <f t="shared" si="14"/>
        <v>0</v>
      </c>
      <c r="G34" s="159">
        <f t="shared" si="14"/>
        <v>13579</v>
      </c>
      <c r="H34" s="159">
        <f t="shared" si="14"/>
        <v>3397</v>
      </c>
      <c r="I34" s="159">
        <f t="shared" si="14"/>
        <v>16976</v>
      </c>
      <c r="J34" s="159">
        <f t="shared" ca="1" si="14"/>
        <v>127</v>
      </c>
      <c r="K34" s="159">
        <f t="shared" ca="1" si="14"/>
        <v>17103</v>
      </c>
      <c r="L34" s="156"/>
    </row>
    <row r="35" spans="1:13" ht="60" x14ac:dyDescent="0.25">
      <c r="A35" s="198" t="s">
        <v>324</v>
      </c>
      <c r="B35" s="64" t="s">
        <v>16</v>
      </c>
      <c r="C35" s="199">
        <v>11685</v>
      </c>
      <c r="D35" s="104"/>
      <c r="E35" s="157">
        <f t="shared" ref="E35:E38" si="15">C35+D35</f>
        <v>11685</v>
      </c>
      <c r="F35" s="157"/>
      <c r="G35" s="157">
        <f t="shared" si="4"/>
        <v>11685</v>
      </c>
      <c r="H35" s="157">
        <v>3905</v>
      </c>
      <c r="I35" s="157">
        <f t="shared" si="5"/>
        <v>15590</v>
      </c>
      <c r="J35" s="157">
        <f ca="1">K35-I35</f>
        <v>172</v>
      </c>
      <c r="K35" s="157">
        <f t="shared" ca="1" si="9"/>
        <v>15762</v>
      </c>
      <c r="L35" s="156"/>
    </row>
    <row r="36" spans="1:13" ht="75" x14ac:dyDescent="0.25">
      <c r="A36" s="202" t="s">
        <v>325</v>
      </c>
      <c r="B36" s="66" t="s">
        <v>17</v>
      </c>
      <c r="C36" s="203"/>
      <c r="D36" s="104"/>
      <c r="E36" s="157">
        <f t="shared" si="15"/>
        <v>0</v>
      </c>
      <c r="F36" s="157"/>
      <c r="G36" s="157">
        <f t="shared" si="4"/>
        <v>0</v>
      </c>
      <c r="H36" s="157"/>
      <c r="I36" s="157">
        <f t="shared" si="5"/>
        <v>0</v>
      </c>
      <c r="J36" s="157"/>
      <c r="K36" s="157">
        <f t="shared" si="9"/>
        <v>0</v>
      </c>
      <c r="L36" s="156"/>
    </row>
    <row r="37" spans="1:13" ht="60" x14ac:dyDescent="0.25">
      <c r="A37" s="204" t="s">
        <v>18</v>
      </c>
      <c r="B37" s="205" t="s">
        <v>19</v>
      </c>
      <c r="C37" s="199">
        <v>792</v>
      </c>
      <c r="D37" s="104"/>
      <c r="E37" s="157">
        <f t="shared" si="15"/>
        <v>792</v>
      </c>
      <c r="F37" s="157"/>
      <c r="G37" s="157">
        <f t="shared" si="4"/>
        <v>792</v>
      </c>
      <c r="H37" s="157">
        <v>594</v>
      </c>
      <c r="I37" s="157">
        <f t="shared" si="5"/>
        <v>1386</v>
      </c>
      <c r="J37" s="157">
        <f t="shared" ref="J37" ca="1" si="16">K37-I37</f>
        <v>-45</v>
      </c>
      <c r="K37" s="157">
        <f t="shared" ca="1" si="9"/>
        <v>1341</v>
      </c>
      <c r="L37" s="156"/>
    </row>
    <row r="38" spans="1:13" ht="32.25" customHeight="1" x14ac:dyDescent="0.25">
      <c r="A38" s="204" t="s">
        <v>326</v>
      </c>
      <c r="B38" s="205" t="s">
        <v>230</v>
      </c>
      <c r="C38" s="199">
        <v>1102</v>
      </c>
      <c r="D38" s="104"/>
      <c r="E38" s="157">
        <f t="shared" si="15"/>
        <v>1102</v>
      </c>
      <c r="F38" s="157"/>
      <c r="G38" s="157">
        <f t="shared" si="4"/>
        <v>1102</v>
      </c>
      <c r="H38" s="157">
        <v>-1102</v>
      </c>
      <c r="I38" s="157">
        <f t="shared" si="5"/>
        <v>0</v>
      </c>
      <c r="J38" s="157"/>
      <c r="K38" s="157">
        <f t="shared" si="9"/>
        <v>0</v>
      </c>
      <c r="L38" s="156"/>
    </row>
    <row r="39" spans="1:13" ht="21" customHeight="1" x14ac:dyDescent="0.25">
      <c r="A39" s="60" t="s">
        <v>327</v>
      </c>
      <c r="B39" s="65" t="s">
        <v>328</v>
      </c>
      <c r="C39" s="159">
        <f>SUM(C40:C41)</f>
        <v>1430</v>
      </c>
      <c r="D39" s="159">
        <f t="shared" ref="D39:K39" si="17">SUM(D40:D41)</f>
        <v>0</v>
      </c>
      <c r="E39" s="159">
        <f t="shared" si="17"/>
        <v>1430</v>
      </c>
      <c r="F39" s="159">
        <f t="shared" si="17"/>
        <v>0</v>
      </c>
      <c r="G39" s="159">
        <f t="shared" si="17"/>
        <v>1430</v>
      </c>
      <c r="H39" s="159">
        <f t="shared" si="17"/>
        <v>673</v>
      </c>
      <c r="I39" s="159">
        <f t="shared" si="17"/>
        <v>2103</v>
      </c>
      <c r="J39" s="159">
        <f t="shared" ca="1" si="17"/>
        <v>-413</v>
      </c>
      <c r="K39" s="159">
        <f t="shared" ca="1" si="17"/>
        <v>1690</v>
      </c>
      <c r="L39" s="156"/>
    </row>
    <row r="40" spans="1:13" ht="30" x14ac:dyDescent="0.25">
      <c r="A40" s="198" t="s">
        <v>231</v>
      </c>
      <c r="B40" s="64" t="s">
        <v>232</v>
      </c>
      <c r="C40" s="206">
        <v>1430</v>
      </c>
      <c r="D40" s="104"/>
      <c r="E40" s="157">
        <f t="shared" ref="E40" si="18">C40+D40</f>
        <v>1430</v>
      </c>
      <c r="F40" s="157"/>
      <c r="G40" s="157">
        <f t="shared" si="4"/>
        <v>1430</v>
      </c>
      <c r="H40" s="157">
        <v>673</v>
      </c>
      <c r="I40" s="157">
        <f t="shared" si="5"/>
        <v>2103</v>
      </c>
      <c r="J40" s="157">
        <f ca="1">K40-I40</f>
        <v>-413</v>
      </c>
      <c r="K40" s="157">
        <f t="shared" ca="1" si="9"/>
        <v>1690</v>
      </c>
      <c r="L40" s="156"/>
      <c r="M40" s="175"/>
    </row>
    <row r="41" spans="1:13" ht="16.5" customHeight="1" x14ac:dyDescent="0.25">
      <c r="A41" s="198" t="s">
        <v>233</v>
      </c>
      <c r="B41" s="64" t="s">
        <v>234</v>
      </c>
      <c r="C41" s="203"/>
      <c r="D41" s="104"/>
      <c r="E41" s="157"/>
      <c r="F41" s="157"/>
      <c r="G41" s="157">
        <f t="shared" si="4"/>
        <v>0</v>
      </c>
      <c r="H41" s="157"/>
      <c r="I41" s="157">
        <f t="shared" si="5"/>
        <v>0</v>
      </c>
      <c r="J41" s="157"/>
      <c r="K41" s="157">
        <f t="shared" si="9"/>
        <v>0</v>
      </c>
      <c r="L41" s="156"/>
    </row>
    <row r="42" spans="1:13" ht="31.5" customHeight="1" x14ac:dyDescent="0.25">
      <c r="A42" s="60" t="s">
        <v>235</v>
      </c>
      <c r="B42" s="65" t="s">
        <v>329</v>
      </c>
      <c r="C42" s="159">
        <f>C43+C44</f>
        <v>248</v>
      </c>
      <c r="D42" s="159">
        <f t="shared" ref="D42:K42" si="19">D43+D44</f>
        <v>0</v>
      </c>
      <c r="E42" s="159">
        <f t="shared" si="19"/>
        <v>248</v>
      </c>
      <c r="F42" s="159">
        <f t="shared" si="19"/>
        <v>0</v>
      </c>
      <c r="G42" s="159">
        <f t="shared" si="19"/>
        <v>248</v>
      </c>
      <c r="H42" s="159">
        <f t="shared" si="19"/>
        <v>0</v>
      </c>
      <c r="I42" s="159">
        <f t="shared" si="19"/>
        <v>248</v>
      </c>
      <c r="J42" s="159">
        <f t="shared" ca="1" si="19"/>
        <v>-25</v>
      </c>
      <c r="K42" s="159">
        <f t="shared" ca="1" si="19"/>
        <v>223</v>
      </c>
      <c r="L42" s="156"/>
    </row>
    <row r="43" spans="1:13" ht="30" x14ac:dyDescent="0.25">
      <c r="A43" s="198" t="s">
        <v>236</v>
      </c>
      <c r="B43" s="64" t="s">
        <v>206</v>
      </c>
      <c r="C43" s="203"/>
      <c r="D43" s="104"/>
      <c r="E43" s="157"/>
      <c r="F43" s="157"/>
      <c r="G43" s="157">
        <f t="shared" si="4"/>
        <v>0</v>
      </c>
      <c r="H43" s="157"/>
      <c r="I43" s="157">
        <f t="shared" si="5"/>
        <v>0</v>
      </c>
      <c r="J43" s="157"/>
      <c r="K43" s="157">
        <f t="shared" si="9"/>
        <v>0</v>
      </c>
      <c r="L43" s="156"/>
    </row>
    <row r="44" spans="1:13" ht="30" x14ac:dyDescent="0.25">
      <c r="A44" s="198" t="s">
        <v>237</v>
      </c>
      <c r="B44" s="64" t="s">
        <v>29</v>
      </c>
      <c r="C44" s="199">
        <v>248</v>
      </c>
      <c r="D44" s="104"/>
      <c r="E44" s="157">
        <f t="shared" ref="E44" si="20">C44+D44</f>
        <v>248</v>
      </c>
      <c r="F44" s="157"/>
      <c r="G44" s="157">
        <f t="shared" si="4"/>
        <v>248</v>
      </c>
      <c r="H44" s="157"/>
      <c r="I44" s="157">
        <f t="shared" si="5"/>
        <v>248</v>
      </c>
      <c r="J44" s="157">
        <f ca="1">K44-I44</f>
        <v>-25</v>
      </c>
      <c r="K44" s="157">
        <f t="shared" ca="1" si="9"/>
        <v>223</v>
      </c>
      <c r="L44" s="156"/>
    </row>
    <row r="45" spans="1:13" ht="30" customHeight="1" x14ac:dyDescent="0.25">
      <c r="A45" s="60" t="s">
        <v>20</v>
      </c>
      <c r="B45" s="65" t="s">
        <v>238</v>
      </c>
      <c r="C45" s="159">
        <f>C46</f>
        <v>1706</v>
      </c>
      <c r="D45" s="159">
        <f t="shared" ref="D45:K45" si="21">D46</f>
        <v>0</v>
      </c>
      <c r="E45" s="159">
        <f t="shared" si="21"/>
        <v>1706</v>
      </c>
      <c r="F45" s="159">
        <f t="shared" si="21"/>
        <v>0</v>
      </c>
      <c r="G45" s="159">
        <f t="shared" si="21"/>
        <v>1706</v>
      </c>
      <c r="H45" s="159">
        <f t="shared" si="21"/>
        <v>650</v>
      </c>
      <c r="I45" s="159">
        <f t="shared" si="21"/>
        <v>2356</v>
      </c>
      <c r="J45" s="159">
        <f t="shared" ca="1" si="21"/>
        <v>221</v>
      </c>
      <c r="K45" s="159">
        <f t="shared" ca="1" si="21"/>
        <v>2577</v>
      </c>
      <c r="L45" s="156"/>
    </row>
    <row r="46" spans="1:13" ht="30" x14ac:dyDescent="0.25">
      <c r="A46" s="202" t="s">
        <v>330</v>
      </c>
      <c r="B46" s="64" t="s">
        <v>21</v>
      </c>
      <c r="C46" s="199">
        <v>1706</v>
      </c>
      <c r="D46" s="104"/>
      <c r="E46" s="157">
        <f t="shared" ref="E46:E48" si="22">C46+D46</f>
        <v>1706</v>
      </c>
      <c r="F46" s="157"/>
      <c r="G46" s="157">
        <f t="shared" si="4"/>
        <v>1706</v>
      </c>
      <c r="H46" s="157">
        <v>650</v>
      </c>
      <c r="I46" s="157">
        <f t="shared" si="5"/>
        <v>2356</v>
      </c>
      <c r="J46" s="157">
        <f ca="1">K46-I46</f>
        <v>221</v>
      </c>
      <c r="K46" s="157">
        <f t="shared" ca="1" si="9"/>
        <v>2577</v>
      </c>
      <c r="L46" s="156"/>
    </row>
    <row r="47" spans="1:13" ht="29.25" customHeight="1" x14ac:dyDescent="0.25">
      <c r="A47" s="60" t="s">
        <v>239</v>
      </c>
      <c r="B47" s="65" t="s">
        <v>22</v>
      </c>
      <c r="C47" s="160">
        <v>735</v>
      </c>
      <c r="D47" s="160"/>
      <c r="E47" s="157">
        <f t="shared" si="22"/>
        <v>735</v>
      </c>
      <c r="F47" s="157"/>
      <c r="G47" s="157">
        <f t="shared" si="4"/>
        <v>735</v>
      </c>
      <c r="H47" s="157"/>
      <c r="I47" s="157">
        <f t="shared" si="5"/>
        <v>735</v>
      </c>
      <c r="J47" s="157">
        <f ca="1">K47-I47</f>
        <v>-286</v>
      </c>
      <c r="K47" s="157">
        <f t="shared" ca="1" si="9"/>
        <v>449</v>
      </c>
      <c r="L47" s="156"/>
    </row>
    <row r="48" spans="1:13" ht="22.5" customHeight="1" x14ac:dyDescent="0.25">
      <c r="A48" s="60" t="s">
        <v>23</v>
      </c>
      <c r="B48" s="67" t="s">
        <v>24</v>
      </c>
      <c r="C48" s="159">
        <f>C49</f>
        <v>0</v>
      </c>
      <c r="D48" s="104"/>
      <c r="E48" s="157">
        <f t="shared" si="22"/>
        <v>0</v>
      </c>
      <c r="F48" s="157"/>
      <c r="G48" s="157">
        <f t="shared" si="4"/>
        <v>0</v>
      </c>
      <c r="H48" s="157"/>
      <c r="I48" s="157">
        <f t="shared" si="5"/>
        <v>0</v>
      </c>
      <c r="J48" s="157"/>
      <c r="K48" s="157">
        <f t="shared" si="9"/>
        <v>0</v>
      </c>
      <c r="L48" s="156"/>
    </row>
    <row r="49" spans="1:14" ht="18" customHeight="1" x14ac:dyDescent="0.25">
      <c r="A49" s="198" t="s">
        <v>30</v>
      </c>
      <c r="B49" s="68" t="s">
        <v>14</v>
      </c>
      <c r="C49" s="159"/>
      <c r="D49" s="104"/>
      <c r="E49" s="157"/>
      <c r="F49" s="157"/>
      <c r="G49" s="157">
        <f t="shared" si="4"/>
        <v>0</v>
      </c>
      <c r="H49" s="157"/>
      <c r="I49" s="157">
        <f t="shared" si="5"/>
        <v>0</v>
      </c>
      <c r="J49" s="157"/>
      <c r="K49" s="157">
        <f t="shared" si="9"/>
        <v>0</v>
      </c>
      <c r="M49" s="175"/>
    </row>
    <row r="50" spans="1:14" x14ac:dyDescent="0.25">
      <c r="A50" s="198"/>
      <c r="B50" s="67" t="s">
        <v>331</v>
      </c>
      <c r="C50" s="159"/>
      <c r="D50" s="104"/>
      <c r="E50" s="157"/>
      <c r="F50" s="157"/>
      <c r="G50" s="157">
        <f t="shared" si="4"/>
        <v>0</v>
      </c>
      <c r="H50" s="157"/>
      <c r="I50" s="157">
        <f t="shared" si="5"/>
        <v>0</v>
      </c>
      <c r="J50" s="157"/>
      <c r="K50" s="157">
        <f t="shared" si="9"/>
        <v>0</v>
      </c>
      <c r="M50" s="175"/>
    </row>
    <row r="51" spans="1:14" s="180" customFormat="1" ht="19.5" customHeight="1" x14ac:dyDescent="0.25">
      <c r="A51" s="60" t="s">
        <v>25</v>
      </c>
      <c r="B51" s="69" t="s">
        <v>26</v>
      </c>
      <c r="C51" s="162">
        <f>C52</f>
        <v>1656960.3000000003</v>
      </c>
      <c r="D51" s="162">
        <f t="shared" ref="D51:H51" si="23">D52</f>
        <v>-101294.49999999999</v>
      </c>
      <c r="E51" s="162">
        <f>E52</f>
        <v>1555665.8000000003</v>
      </c>
      <c r="F51" s="162">
        <f t="shared" si="23"/>
        <v>144320.29405</v>
      </c>
      <c r="G51" s="162">
        <f t="shared" si="23"/>
        <v>1699986.0940500004</v>
      </c>
      <c r="H51" s="162">
        <f t="shared" si="23"/>
        <v>44521.026479999993</v>
      </c>
      <c r="I51" s="162">
        <f>I52</f>
        <v>1744507.12053</v>
      </c>
      <c r="J51" s="162">
        <f t="shared" ref="J51:K51" si="24">J52</f>
        <v>156989.19742000001</v>
      </c>
      <c r="K51" s="162">
        <f t="shared" si="24"/>
        <v>1901496.3154800001</v>
      </c>
      <c r="L51" s="179"/>
      <c r="M51" s="179"/>
      <c r="N51" s="179"/>
    </row>
    <row r="52" spans="1:14" s="182" customFormat="1" ht="33" customHeight="1" x14ac:dyDescent="0.25">
      <c r="A52" s="198" t="s">
        <v>27</v>
      </c>
      <c r="B52" s="207" t="s">
        <v>332</v>
      </c>
      <c r="C52" s="102">
        <f>C53+C103+C56+C120</f>
        <v>1656960.3000000003</v>
      </c>
      <c r="D52" s="102">
        <f>D53+D103+D56+D120</f>
        <v>-101294.49999999999</v>
      </c>
      <c r="E52" s="102">
        <f>E53+E103+E56+E120</f>
        <v>1555665.8000000003</v>
      </c>
      <c r="F52" s="102">
        <f t="shared" ref="F52:H52" si="25">F53+F103+F56+F120</f>
        <v>144320.29405</v>
      </c>
      <c r="G52" s="102">
        <f t="shared" si="25"/>
        <v>1699986.0940500004</v>
      </c>
      <c r="H52" s="102">
        <f t="shared" si="25"/>
        <v>44521.026479999993</v>
      </c>
      <c r="I52" s="102">
        <f>I53+I103+I56+I120</f>
        <v>1744507.12053</v>
      </c>
      <c r="J52" s="102">
        <f t="shared" ref="J52" si="26">J53+J103+J56+J120</f>
        <v>156989.19742000001</v>
      </c>
      <c r="K52" s="102">
        <f>K53+K103+K56+K120</f>
        <v>1901496.3154800001</v>
      </c>
      <c r="L52" s="181"/>
      <c r="M52" s="181"/>
      <c r="N52" s="181"/>
    </row>
    <row r="53" spans="1:14" s="183" customFormat="1" ht="20.25" customHeight="1" x14ac:dyDescent="0.25">
      <c r="A53" s="60" t="s">
        <v>383</v>
      </c>
      <c r="B53" s="69" t="s">
        <v>384</v>
      </c>
      <c r="C53" s="162">
        <f>C54+C55</f>
        <v>143004</v>
      </c>
      <c r="D53" s="162">
        <f t="shared" ref="D53:H53" si="27">D54+D55</f>
        <v>0</v>
      </c>
      <c r="E53" s="162">
        <f t="shared" si="27"/>
        <v>143004</v>
      </c>
      <c r="F53" s="162">
        <f t="shared" si="27"/>
        <v>0</v>
      </c>
      <c r="G53" s="162">
        <f t="shared" si="27"/>
        <v>143004</v>
      </c>
      <c r="H53" s="162">
        <f t="shared" si="27"/>
        <v>9000</v>
      </c>
      <c r="I53" s="162">
        <f>I54+I55</f>
        <v>152004</v>
      </c>
      <c r="J53" s="162">
        <f t="shared" ref="J53:K53" si="28">J54+J55</f>
        <v>18248.7</v>
      </c>
      <c r="K53" s="162">
        <f t="shared" si="28"/>
        <v>170252.7</v>
      </c>
      <c r="L53" s="178"/>
      <c r="M53" s="178"/>
      <c r="N53" s="178"/>
    </row>
    <row r="54" spans="1:14" s="182" customFormat="1" ht="35.25" customHeight="1" x14ac:dyDescent="0.25">
      <c r="A54" s="198" t="s">
        <v>240</v>
      </c>
      <c r="B54" s="207" t="s">
        <v>385</v>
      </c>
      <c r="C54" s="208">
        <v>142332</v>
      </c>
      <c r="D54" s="104"/>
      <c r="E54" s="157">
        <f t="shared" ref="E54:E55" si="29">C54+D54</f>
        <v>142332</v>
      </c>
      <c r="F54" s="157"/>
      <c r="G54" s="157">
        <f t="shared" si="4"/>
        <v>142332</v>
      </c>
      <c r="H54" s="157"/>
      <c r="I54" s="157">
        <f t="shared" si="5"/>
        <v>142332</v>
      </c>
      <c r="J54" s="230"/>
      <c r="K54" s="157">
        <f t="shared" si="9"/>
        <v>142332</v>
      </c>
      <c r="L54" s="181"/>
      <c r="M54" s="181"/>
    </row>
    <row r="55" spans="1:14" s="182" customFormat="1" ht="45" x14ac:dyDescent="0.25">
      <c r="A55" s="198" t="s">
        <v>241</v>
      </c>
      <c r="B55" s="207" t="s">
        <v>386</v>
      </c>
      <c r="C55" s="208">
        <v>672</v>
      </c>
      <c r="D55" s="104"/>
      <c r="E55" s="157">
        <f t="shared" si="29"/>
        <v>672</v>
      </c>
      <c r="F55" s="157"/>
      <c r="G55" s="157">
        <f t="shared" si="4"/>
        <v>672</v>
      </c>
      <c r="H55" s="157">
        <v>9000</v>
      </c>
      <c r="I55" s="157">
        <f t="shared" si="5"/>
        <v>9672</v>
      </c>
      <c r="J55" s="102">
        <f>12900+3348.7+2000</f>
        <v>18248.7</v>
      </c>
      <c r="K55" s="157">
        <f t="shared" si="9"/>
        <v>27920.7</v>
      </c>
      <c r="L55" s="181"/>
    </row>
    <row r="56" spans="1:14" s="183" customFormat="1" ht="18.75" customHeight="1" x14ac:dyDescent="0.25">
      <c r="A56" s="295" t="s">
        <v>563</v>
      </c>
      <c r="B56" s="295"/>
      <c r="C56" s="162">
        <f>C57+C61+C62+C74+C75+C76+C77+C78+C79+C80+C91+C92+C93+C94+C95+C96+C97+C98+C99+C100+C101</f>
        <v>1314677.5000000002</v>
      </c>
      <c r="D56" s="162">
        <f t="shared" ref="D56" si="30">D57+D61+D62+D74+D75+D76+D77+D78+D79+D80+D91+D92+D93+D94+D95+D96+D97+D98+D99+D100+D101</f>
        <v>-121511.79999999999</v>
      </c>
      <c r="E56" s="162">
        <f>E57+E61+E62+E74+E75+E76+E77+E78+E79+E80+E91+E92+E93+E94+E95+E96+E97+E98+E99+E100+E101</f>
        <v>1193165.7000000002</v>
      </c>
      <c r="F56" s="162">
        <f t="shared" ref="F56:H56" si="31">F57+F61+F62+F74+F75+F76+F77+F78+F79+F80+F91+F92+F93+F94+F95+F96+F97+F98+F99+F100+F101</f>
        <v>28931.647000000004</v>
      </c>
      <c r="G56" s="162">
        <f t="shared" si="31"/>
        <v>1222097.3470000003</v>
      </c>
      <c r="H56" s="162">
        <f t="shared" si="31"/>
        <v>34367.179999999993</v>
      </c>
      <c r="I56" s="162">
        <f>I57+I61+I62+I74+I75+I76+I77+I78+I79+I80+I91+I92+I93+I94+I95+I96+I97+I98+I99+I100+I101+I102</f>
        <v>1256464.5269999998</v>
      </c>
      <c r="J56" s="162">
        <f t="shared" ref="J56" si="32">J57+J61+J62+J74+J75+J76+J77+J78+J79+J80+J91+J92+J93+J94+J95+J96+J97+J98+J99+J100+J101+J102</f>
        <v>131603.44152000002</v>
      </c>
      <c r="K56" s="162">
        <f>K57+K61+K62+K74+K75+K76+K77+K78+K79+K80+K91+K92+K93+K94+K95+K96+K97+K98+K99+K100+K101+K102</f>
        <v>1388067.96649</v>
      </c>
      <c r="L56" s="178"/>
    </row>
    <row r="57" spans="1:14" s="183" customFormat="1" ht="165" x14ac:dyDescent="0.25">
      <c r="A57" s="198" t="s">
        <v>391</v>
      </c>
      <c r="B57" s="207" t="s">
        <v>339</v>
      </c>
      <c r="C57" s="102">
        <f>SUM(C59:C60)</f>
        <v>911215</v>
      </c>
      <c r="D57" s="102">
        <f t="shared" ref="D57:E57" si="33">SUM(D59:D60)</f>
        <v>-98721</v>
      </c>
      <c r="E57" s="102">
        <f t="shared" si="33"/>
        <v>812494</v>
      </c>
      <c r="F57" s="157"/>
      <c r="G57" s="157">
        <f>E57+F57</f>
        <v>812494</v>
      </c>
      <c r="H57" s="157">
        <f>H59+H60</f>
        <v>31929.15</v>
      </c>
      <c r="I57" s="157">
        <f>I59+I60</f>
        <v>844423.14999999991</v>
      </c>
      <c r="J57" s="230">
        <f>J59+J60</f>
        <v>154257</v>
      </c>
      <c r="K57" s="157">
        <f>I57+J57</f>
        <v>998680.14999999991</v>
      </c>
      <c r="L57" s="178"/>
      <c r="M57" s="231"/>
      <c r="N57" s="231"/>
    </row>
    <row r="58" spans="1:14" s="183" customFormat="1" x14ac:dyDescent="0.25">
      <c r="A58" s="198" t="s">
        <v>2</v>
      </c>
      <c r="B58" s="207"/>
      <c r="C58" s="102"/>
      <c r="D58" s="104"/>
      <c r="E58" s="157"/>
      <c r="F58" s="157"/>
      <c r="G58" s="157">
        <f t="shared" si="4"/>
        <v>0</v>
      </c>
      <c r="H58" s="157"/>
      <c r="I58" s="157">
        <f t="shared" si="5"/>
        <v>0</v>
      </c>
      <c r="J58" s="230"/>
      <c r="K58" s="157">
        <f t="shared" si="9"/>
        <v>0</v>
      </c>
      <c r="L58" s="178"/>
      <c r="M58" s="231"/>
      <c r="N58" s="231"/>
    </row>
    <row r="59" spans="1:14" s="183" customFormat="1" ht="75" x14ac:dyDescent="0.25">
      <c r="A59" s="198" t="s">
        <v>564</v>
      </c>
      <c r="B59" s="209" t="s">
        <v>565</v>
      </c>
      <c r="C59" s="102">
        <v>641317</v>
      </c>
      <c r="D59" s="104">
        <f>-80950+6544</f>
        <v>-74406</v>
      </c>
      <c r="E59" s="157">
        <f>C59+D59</f>
        <v>566911</v>
      </c>
      <c r="F59" s="157"/>
      <c r="G59" s="157">
        <f t="shared" si="4"/>
        <v>566911</v>
      </c>
      <c r="H59" s="157">
        <f>-34792.4+25173</f>
        <v>-9619.4000000000015</v>
      </c>
      <c r="I59" s="157">
        <v>557291.6</v>
      </c>
      <c r="J59" s="102">
        <f>53900+12653+18980</f>
        <v>85533</v>
      </c>
      <c r="K59" s="157">
        <f t="shared" si="9"/>
        <v>642824.6</v>
      </c>
      <c r="L59" s="178"/>
      <c r="M59" s="231"/>
      <c r="N59" s="231"/>
    </row>
    <row r="60" spans="1:14" s="183" customFormat="1" ht="20.25" customHeight="1" x14ac:dyDescent="0.25">
      <c r="A60" s="198"/>
      <c r="B60" s="207" t="s">
        <v>566</v>
      </c>
      <c r="C60" s="102">
        <v>269898</v>
      </c>
      <c r="D60" s="104">
        <v>-24315</v>
      </c>
      <c r="E60" s="157">
        <f t="shared" ref="E60:E122" si="34">C60+D60</f>
        <v>245583</v>
      </c>
      <c r="F60" s="157"/>
      <c r="G60" s="157">
        <f t="shared" si="4"/>
        <v>245583</v>
      </c>
      <c r="H60" s="157">
        <f>35532.55+6016</f>
        <v>41548.550000000003</v>
      </c>
      <c r="I60" s="157">
        <v>287131.55</v>
      </c>
      <c r="J60" s="102">
        <f>11964+11964+44796</f>
        <v>68724</v>
      </c>
      <c r="K60" s="157">
        <f>I60+J60</f>
        <v>355855.55</v>
      </c>
      <c r="L60" s="178"/>
      <c r="M60" s="231"/>
      <c r="N60" s="231"/>
    </row>
    <row r="61" spans="1:14" s="183" customFormat="1" ht="30" x14ac:dyDescent="0.25">
      <c r="A61" s="198" t="s">
        <v>337</v>
      </c>
      <c r="B61" s="207" t="s">
        <v>351</v>
      </c>
      <c r="C61" s="102">
        <v>154369</v>
      </c>
      <c r="D61" s="104"/>
      <c r="E61" s="157">
        <f t="shared" si="34"/>
        <v>154369</v>
      </c>
      <c r="F61" s="157">
        <v>34513.313000000002</v>
      </c>
      <c r="G61" s="157">
        <f t="shared" si="4"/>
        <v>188882.31299999999</v>
      </c>
      <c r="H61" s="157"/>
      <c r="I61" s="157">
        <f t="shared" si="5"/>
        <v>188882.31299999999</v>
      </c>
      <c r="J61" s="102">
        <v>-19299.58554</v>
      </c>
      <c r="K61" s="157">
        <f t="shared" si="9"/>
        <v>169582.72745999999</v>
      </c>
      <c r="L61" s="178"/>
      <c r="M61" s="231"/>
      <c r="N61" s="231"/>
    </row>
    <row r="62" spans="1:14" s="183" customFormat="1" ht="45" x14ac:dyDescent="0.25">
      <c r="A62" s="198" t="s">
        <v>391</v>
      </c>
      <c r="B62" s="207" t="s">
        <v>340</v>
      </c>
      <c r="C62" s="102">
        <v>10</v>
      </c>
      <c r="D62" s="102"/>
      <c r="E62" s="157">
        <f t="shared" si="34"/>
        <v>10</v>
      </c>
      <c r="F62" s="157"/>
      <c r="G62" s="157">
        <f t="shared" si="4"/>
        <v>10</v>
      </c>
      <c r="H62" s="157"/>
      <c r="I62" s="157">
        <f t="shared" si="5"/>
        <v>10</v>
      </c>
      <c r="J62" s="230"/>
      <c r="K62" s="157">
        <f t="shared" si="9"/>
        <v>10</v>
      </c>
      <c r="L62" s="178"/>
      <c r="M62" s="231"/>
      <c r="N62" s="231"/>
    </row>
    <row r="63" spans="1:14" s="183" customFormat="1" x14ac:dyDescent="0.25">
      <c r="A63" s="198"/>
      <c r="B63" s="210" t="s">
        <v>567</v>
      </c>
      <c r="C63" s="102">
        <v>1</v>
      </c>
      <c r="D63" s="104"/>
      <c r="E63" s="157">
        <f t="shared" si="34"/>
        <v>1</v>
      </c>
      <c r="F63" s="157"/>
      <c r="G63" s="157">
        <f t="shared" si="4"/>
        <v>1</v>
      </c>
      <c r="H63" s="157"/>
      <c r="I63" s="157">
        <f t="shared" si="5"/>
        <v>1</v>
      </c>
      <c r="J63" s="230"/>
      <c r="K63" s="157">
        <f t="shared" si="9"/>
        <v>1</v>
      </c>
      <c r="L63" s="178"/>
      <c r="M63" s="231"/>
      <c r="N63" s="231"/>
    </row>
    <row r="64" spans="1:14" s="183" customFormat="1" x14ac:dyDescent="0.25">
      <c r="A64" s="198"/>
      <c r="B64" s="210" t="s">
        <v>568</v>
      </c>
      <c r="C64" s="102">
        <v>1</v>
      </c>
      <c r="D64" s="104"/>
      <c r="E64" s="157">
        <f t="shared" si="34"/>
        <v>1</v>
      </c>
      <c r="F64" s="157"/>
      <c r="G64" s="157">
        <f t="shared" si="4"/>
        <v>1</v>
      </c>
      <c r="H64" s="157"/>
      <c r="I64" s="157">
        <f t="shared" si="5"/>
        <v>1</v>
      </c>
      <c r="J64" s="230"/>
      <c r="K64" s="157">
        <f t="shared" si="9"/>
        <v>1</v>
      </c>
      <c r="L64" s="178"/>
      <c r="M64" s="231"/>
      <c r="N64" s="231"/>
    </row>
    <row r="65" spans="1:14" s="183" customFormat="1" x14ac:dyDescent="0.25">
      <c r="A65" s="198"/>
      <c r="B65" s="211" t="s">
        <v>569</v>
      </c>
      <c r="C65" s="102">
        <v>1</v>
      </c>
      <c r="D65" s="104"/>
      <c r="E65" s="157">
        <f t="shared" si="34"/>
        <v>1</v>
      </c>
      <c r="F65" s="157"/>
      <c r="G65" s="157">
        <f t="shared" si="4"/>
        <v>1</v>
      </c>
      <c r="H65" s="157"/>
      <c r="I65" s="157">
        <f t="shared" si="5"/>
        <v>1</v>
      </c>
      <c r="J65" s="230"/>
      <c r="K65" s="157">
        <f t="shared" si="9"/>
        <v>1</v>
      </c>
      <c r="L65" s="178"/>
      <c r="M65" s="231"/>
      <c r="N65" s="231"/>
    </row>
    <row r="66" spans="1:14" s="183" customFormat="1" x14ac:dyDescent="0.25">
      <c r="A66" s="198"/>
      <c r="B66" s="211" t="s">
        <v>570</v>
      </c>
      <c r="C66" s="102">
        <v>1</v>
      </c>
      <c r="D66" s="104"/>
      <c r="E66" s="157">
        <f t="shared" si="34"/>
        <v>1</v>
      </c>
      <c r="F66" s="157"/>
      <c r="G66" s="157">
        <f t="shared" si="4"/>
        <v>1</v>
      </c>
      <c r="H66" s="157"/>
      <c r="I66" s="157">
        <f t="shared" si="5"/>
        <v>1</v>
      </c>
      <c r="J66" s="230"/>
      <c r="K66" s="157">
        <f t="shared" si="9"/>
        <v>1</v>
      </c>
      <c r="L66" s="178"/>
      <c r="M66" s="231"/>
      <c r="N66" s="231"/>
    </row>
    <row r="67" spans="1:14" s="183" customFormat="1" x14ac:dyDescent="0.25">
      <c r="A67" s="198"/>
      <c r="B67" s="211" t="s">
        <v>571</v>
      </c>
      <c r="C67" s="102">
        <v>1</v>
      </c>
      <c r="D67" s="104"/>
      <c r="E67" s="157">
        <f t="shared" si="34"/>
        <v>1</v>
      </c>
      <c r="F67" s="157"/>
      <c r="G67" s="157">
        <f t="shared" si="4"/>
        <v>1</v>
      </c>
      <c r="H67" s="157"/>
      <c r="I67" s="157">
        <f t="shared" si="5"/>
        <v>1</v>
      </c>
      <c r="J67" s="230"/>
      <c r="K67" s="157">
        <f t="shared" si="9"/>
        <v>1</v>
      </c>
      <c r="L67" s="178"/>
      <c r="M67" s="231"/>
      <c r="N67" s="231"/>
    </row>
    <row r="68" spans="1:14" s="183" customFormat="1" x14ac:dyDescent="0.25">
      <c r="A68" s="198"/>
      <c r="B68" s="211" t="s">
        <v>572</v>
      </c>
      <c r="C68" s="102">
        <v>1</v>
      </c>
      <c r="D68" s="104"/>
      <c r="E68" s="157">
        <f t="shared" si="34"/>
        <v>1</v>
      </c>
      <c r="F68" s="157"/>
      <c r="G68" s="157">
        <f t="shared" si="4"/>
        <v>1</v>
      </c>
      <c r="H68" s="157"/>
      <c r="I68" s="157">
        <f t="shared" si="5"/>
        <v>1</v>
      </c>
      <c r="J68" s="230"/>
      <c r="K68" s="157">
        <f t="shared" si="9"/>
        <v>1</v>
      </c>
      <c r="L68" s="178"/>
      <c r="M68" s="231"/>
      <c r="N68" s="231"/>
    </row>
    <row r="69" spans="1:14" s="183" customFormat="1" x14ac:dyDescent="0.25">
      <c r="A69" s="198"/>
      <c r="B69" s="211" t="s">
        <v>573</v>
      </c>
      <c r="C69" s="102">
        <v>1</v>
      </c>
      <c r="D69" s="104"/>
      <c r="E69" s="157">
        <f t="shared" si="34"/>
        <v>1</v>
      </c>
      <c r="F69" s="157"/>
      <c r="G69" s="157">
        <f t="shared" si="4"/>
        <v>1</v>
      </c>
      <c r="H69" s="157"/>
      <c r="I69" s="157">
        <f t="shared" si="5"/>
        <v>1</v>
      </c>
      <c r="J69" s="230"/>
      <c r="K69" s="157">
        <f t="shared" si="9"/>
        <v>1</v>
      </c>
      <c r="L69" s="178"/>
      <c r="M69" s="231"/>
      <c r="N69" s="231"/>
    </row>
    <row r="70" spans="1:14" s="183" customFormat="1" x14ac:dyDescent="0.25">
      <c r="A70" s="198"/>
      <c r="B70" s="211" t="s">
        <v>574</v>
      </c>
      <c r="C70" s="102">
        <v>1</v>
      </c>
      <c r="D70" s="104"/>
      <c r="E70" s="157">
        <f t="shared" si="34"/>
        <v>1</v>
      </c>
      <c r="F70" s="157"/>
      <c r="G70" s="157">
        <f t="shared" si="4"/>
        <v>1</v>
      </c>
      <c r="H70" s="157"/>
      <c r="I70" s="157">
        <f t="shared" si="5"/>
        <v>1</v>
      </c>
      <c r="J70" s="230"/>
      <c r="K70" s="157">
        <f t="shared" si="9"/>
        <v>1</v>
      </c>
      <c r="L70" s="178"/>
      <c r="M70" s="231"/>
      <c r="N70" s="231"/>
    </row>
    <row r="71" spans="1:14" s="183" customFormat="1" x14ac:dyDescent="0.25">
      <c r="A71" s="198"/>
      <c r="B71" s="211" t="s">
        <v>575</v>
      </c>
      <c r="C71" s="102">
        <v>1</v>
      </c>
      <c r="D71" s="104"/>
      <c r="E71" s="157">
        <f t="shared" si="34"/>
        <v>1</v>
      </c>
      <c r="F71" s="157"/>
      <c r="G71" s="157">
        <f t="shared" si="4"/>
        <v>1</v>
      </c>
      <c r="H71" s="157"/>
      <c r="I71" s="157">
        <f t="shared" si="5"/>
        <v>1</v>
      </c>
      <c r="J71" s="230"/>
      <c r="K71" s="157">
        <f t="shared" si="9"/>
        <v>1</v>
      </c>
      <c r="L71" s="178"/>
      <c r="M71" s="231"/>
      <c r="N71" s="231"/>
    </row>
    <row r="72" spans="1:14" s="183" customFormat="1" x14ac:dyDescent="0.25">
      <c r="A72" s="198"/>
      <c r="B72" s="211" t="s">
        <v>576</v>
      </c>
      <c r="C72" s="102">
        <v>1</v>
      </c>
      <c r="D72" s="104"/>
      <c r="E72" s="157">
        <f t="shared" si="34"/>
        <v>1</v>
      </c>
      <c r="F72" s="157"/>
      <c r="G72" s="157">
        <f t="shared" si="4"/>
        <v>1</v>
      </c>
      <c r="H72" s="157"/>
      <c r="I72" s="157">
        <f t="shared" si="5"/>
        <v>1</v>
      </c>
      <c r="J72" s="102"/>
      <c r="K72" s="157">
        <f t="shared" si="9"/>
        <v>1</v>
      </c>
      <c r="L72" s="178"/>
      <c r="M72" s="231"/>
      <c r="N72" s="231"/>
    </row>
    <row r="73" spans="1:14" s="183" customFormat="1" x14ac:dyDescent="0.25">
      <c r="A73" s="198"/>
      <c r="B73" s="211" t="s">
        <v>577</v>
      </c>
      <c r="C73" s="102">
        <v>1</v>
      </c>
      <c r="D73" s="104"/>
      <c r="E73" s="157">
        <f t="shared" si="34"/>
        <v>1</v>
      </c>
      <c r="F73" s="157"/>
      <c r="G73" s="157">
        <f t="shared" si="4"/>
        <v>1</v>
      </c>
      <c r="H73" s="157"/>
      <c r="I73" s="157">
        <f t="shared" si="5"/>
        <v>1</v>
      </c>
      <c r="J73" s="102"/>
      <c r="K73" s="157">
        <f t="shared" si="9"/>
        <v>1</v>
      </c>
      <c r="L73" s="178"/>
      <c r="M73" s="231"/>
      <c r="N73" s="231"/>
    </row>
    <row r="74" spans="1:14" s="183" customFormat="1" ht="30" x14ac:dyDescent="0.25">
      <c r="A74" s="198" t="s">
        <v>391</v>
      </c>
      <c r="B74" s="207" t="s">
        <v>696</v>
      </c>
      <c r="C74" s="102">
        <v>13332</v>
      </c>
      <c r="D74" s="104"/>
      <c r="E74" s="157">
        <f t="shared" si="34"/>
        <v>13332</v>
      </c>
      <c r="F74" s="157"/>
      <c r="G74" s="157">
        <f t="shared" si="4"/>
        <v>13332</v>
      </c>
      <c r="H74" s="157">
        <f>-500-41.5</f>
        <v>-541.5</v>
      </c>
      <c r="I74" s="157">
        <f t="shared" si="5"/>
        <v>12790.5</v>
      </c>
      <c r="J74" s="102">
        <f>82.1-0.075</f>
        <v>82.024999999999991</v>
      </c>
      <c r="K74" s="157">
        <f t="shared" si="9"/>
        <v>12872.525</v>
      </c>
      <c r="L74" s="178"/>
      <c r="M74" s="231"/>
      <c r="N74" s="231"/>
    </row>
    <row r="75" spans="1:14" s="183" customFormat="1" ht="30" x14ac:dyDescent="0.25">
      <c r="A75" s="198" t="s">
        <v>338</v>
      </c>
      <c r="B75" s="207" t="s">
        <v>341</v>
      </c>
      <c r="C75" s="102">
        <v>6771</v>
      </c>
      <c r="D75" s="104"/>
      <c r="E75" s="157">
        <f t="shared" si="34"/>
        <v>6771</v>
      </c>
      <c r="F75" s="157">
        <v>-6596.2659999999996</v>
      </c>
      <c r="G75" s="157">
        <f t="shared" si="4"/>
        <v>174.73400000000038</v>
      </c>
      <c r="H75" s="157"/>
      <c r="I75" s="157">
        <f t="shared" si="5"/>
        <v>174.73400000000038</v>
      </c>
      <c r="J75" s="102">
        <v>-99.215999999999994</v>
      </c>
      <c r="K75" s="157">
        <f t="shared" si="9"/>
        <v>75.518000000000384</v>
      </c>
      <c r="L75" s="178"/>
      <c r="M75" s="231"/>
      <c r="N75" s="231"/>
    </row>
    <row r="76" spans="1:14" s="183" customFormat="1" ht="45" x14ac:dyDescent="0.25">
      <c r="A76" s="198" t="s">
        <v>245</v>
      </c>
      <c r="B76" s="207" t="s">
        <v>392</v>
      </c>
      <c r="C76" s="208">
        <v>94</v>
      </c>
      <c r="D76" s="104"/>
      <c r="E76" s="157">
        <f t="shared" si="34"/>
        <v>94</v>
      </c>
      <c r="F76" s="157"/>
      <c r="G76" s="157">
        <f t="shared" si="4"/>
        <v>94</v>
      </c>
      <c r="H76" s="157">
        <v>-18.399999999999999</v>
      </c>
      <c r="I76" s="157">
        <f t="shared" si="5"/>
        <v>75.599999999999994</v>
      </c>
      <c r="J76" s="102">
        <v>0.10580000000000001</v>
      </c>
      <c r="K76" s="157">
        <f t="shared" si="9"/>
        <v>75.705799999999996</v>
      </c>
      <c r="L76" s="178"/>
      <c r="M76" s="231"/>
      <c r="N76" s="231"/>
    </row>
    <row r="77" spans="1:14" s="183" customFormat="1" ht="30" x14ac:dyDescent="0.25">
      <c r="A77" s="198" t="s">
        <v>248</v>
      </c>
      <c r="B77" s="207" t="s">
        <v>396</v>
      </c>
      <c r="C77" s="102">
        <v>10465</v>
      </c>
      <c r="D77" s="104"/>
      <c r="E77" s="157">
        <f t="shared" si="34"/>
        <v>10465</v>
      </c>
      <c r="F77" s="157"/>
      <c r="G77" s="157">
        <f t="shared" si="4"/>
        <v>10465</v>
      </c>
      <c r="H77" s="157">
        <v>400</v>
      </c>
      <c r="I77" s="157">
        <f t="shared" si="5"/>
        <v>10865</v>
      </c>
      <c r="J77" s="102">
        <f>3500+60+350</f>
        <v>3910</v>
      </c>
      <c r="K77" s="157">
        <f t="shared" si="9"/>
        <v>14775</v>
      </c>
      <c r="L77" s="178"/>
      <c r="M77" s="231"/>
      <c r="N77" s="231"/>
    </row>
    <row r="78" spans="1:14" s="183" customFormat="1" ht="30" x14ac:dyDescent="0.25">
      <c r="A78" s="198" t="s">
        <v>391</v>
      </c>
      <c r="B78" s="207" t="s">
        <v>342</v>
      </c>
      <c r="C78" s="208">
        <v>3031.8</v>
      </c>
      <c r="D78" s="104"/>
      <c r="E78" s="157">
        <f t="shared" si="34"/>
        <v>3031.8</v>
      </c>
      <c r="F78" s="157"/>
      <c r="G78" s="157">
        <f t="shared" si="4"/>
        <v>3031.8</v>
      </c>
      <c r="H78" s="157"/>
      <c r="I78" s="157">
        <f t="shared" si="5"/>
        <v>3031.8</v>
      </c>
      <c r="J78" s="102">
        <v>-1392.70074</v>
      </c>
      <c r="K78" s="157">
        <f t="shared" si="9"/>
        <v>1639.0992600000002</v>
      </c>
      <c r="L78" s="178"/>
      <c r="M78" s="231"/>
      <c r="N78" s="231"/>
    </row>
    <row r="79" spans="1:14" s="183" customFormat="1" ht="75" x14ac:dyDescent="0.25">
      <c r="A79" s="198" t="s">
        <v>391</v>
      </c>
      <c r="B79" s="207" t="s">
        <v>343</v>
      </c>
      <c r="C79" s="208">
        <v>30765</v>
      </c>
      <c r="D79" s="104"/>
      <c r="E79" s="157">
        <f t="shared" si="34"/>
        <v>30765</v>
      </c>
      <c r="F79" s="157"/>
      <c r="G79" s="157">
        <f t="shared" si="4"/>
        <v>30765</v>
      </c>
      <c r="H79" s="157"/>
      <c r="I79" s="157">
        <f t="shared" si="5"/>
        <v>30765</v>
      </c>
      <c r="J79" s="102"/>
      <c r="K79" s="157">
        <f t="shared" si="9"/>
        <v>30765</v>
      </c>
      <c r="L79" s="178"/>
      <c r="M79" s="231"/>
      <c r="N79" s="231"/>
    </row>
    <row r="80" spans="1:14" s="183" customFormat="1" ht="45" x14ac:dyDescent="0.25">
      <c r="A80" s="198" t="s">
        <v>246</v>
      </c>
      <c r="B80" s="207" t="s">
        <v>394</v>
      </c>
      <c r="C80" s="102">
        <v>2141.6</v>
      </c>
      <c r="D80" s="104"/>
      <c r="E80" s="157">
        <f t="shared" si="34"/>
        <v>2141.6</v>
      </c>
      <c r="F80" s="157"/>
      <c r="G80" s="157">
        <f t="shared" si="4"/>
        <v>2141.6</v>
      </c>
      <c r="H80" s="157"/>
      <c r="I80" s="157">
        <f t="shared" si="5"/>
        <v>2141.6</v>
      </c>
      <c r="J80" s="102">
        <v>0</v>
      </c>
      <c r="K80" s="157">
        <f t="shared" si="9"/>
        <v>2141.6</v>
      </c>
      <c r="L80" s="178"/>
      <c r="M80" s="231"/>
      <c r="N80" s="231"/>
    </row>
    <row r="81" spans="1:14" s="182" customFormat="1" x14ac:dyDescent="0.25">
      <c r="A81" s="198"/>
      <c r="B81" s="211" t="s">
        <v>567</v>
      </c>
      <c r="C81" s="102"/>
      <c r="D81" s="104"/>
      <c r="E81" s="157">
        <f t="shared" si="34"/>
        <v>0</v>
      </c>
      <c r="F81" s="157"/>
      <c r="G81" s="157">
        <f t="shared" si="4"/>
        <v>0</v>
      </c>
      <c r="H81" s="157"/>
      <c r="I81" s="157">
        <f>SUM(I82:I90)</f>
        <v>2141.6000000000004</v>
      </c>
      <c r="J81" s="157">
        <f t="shared" ref="J81:K81" si="35">SUM(J82:J90)</f>
        <v>-5.6843418860808015E-14</v>
      </c>
      <c r="K81" s="157">
        <f t="shared" si="35"/>
        <v>2141.6000000000004</v>
      </c>
      <c r="L81" s="181"/>
      <c r="M81" s="231"/>
      <c r="N81" s="231"/>
    </row>
    <row r="82" spans="1:14" s="182" customFormat="1" x14ac:dyDescent="0.25">
      <c r="A82" s="198"/>
      <c r="B82" s="211" t="s">
        <v>574</v>
      </c>
      <c r="C82" s="87">
        <v>203.9</v>
      </c>
      <c r="D82" s="104"/>
      <c r="E82" s="157">
        <f t="shared" si="34"/>
        <v>203.9</v>
      </c>
      <c r="F82" s="157"/>
      <c r="G82" s="157">
        <f t="shared" si="4"/>
        <v>203.9</v>
      </c>
      <c r="H82" s="157"/>
      <c r="I82" s="157">
        <f t="shared" si="5"/>
        <v>203.9</v>
      </c>
      <c r="J82" s="102">
        <f>K82-I82</f>
        <v>0</v>
      </c>
      <c r="K82" s="157">
        <v>203.9</v>
      </c>
      <c r="L82" s="181"/>
      <c r="M82" s="231"/>
      <c r="N82" s="231"/>
    </row>
    <row r="83" spans="1:14" s="182" customFormat="1" x14ac:dyDescent="0.25">
      <c r="A83" s="198"/>
      <c r="B83" s="211" t="s">
        <v>571</v>
      </c>
      <c r="C83" s="87">
        <v>203.9</v>
      </c>
      <c r="D83" s="104"/>
      <c r="E83" s="157">
        <f t="shared" si="34"/>
        <v>203.9</v>
      </c>
      <c r="F83" s="157"/>
      <c r="G83" s="157">
        <f t="shared" si="4"/>
        <v>203.9</v>
      </c>
      <c r="H83" s="157"/>
      <c r="I83" s="157">
        <f t="shared" si="5"/>
        <v>203.9</v>
      </c>
      <c r="J83" s="102">
        <f t="shared" ref="J83:J90" si="36">K83-I83</f>
        <v>13.059269999999998</v>
      </c>
      <c r="K83" s="157">
        <v>216.95927</v>
      </c>
      <c r="L83" s="181"/>
      <c r="M83" s="231"/>
      <c r="N83" s="231"/>
    </row>
    <row r="84" spans="1:14" s="182" customFormat="1" x14ac:dyDescent="0.25">
      <c r="A84" s="198"/>
      <c r="B84" s="211" t="s">
        <v>569</v>
      </c>
      <c r="C84" s="87">
        <v>510.6</v>
      </c>
      <c r="D84" s="104"/>
      <c r="E84" s="157">
        <f t="shared" si="34"/>
        <v>510.6</v>
      </c>
      <c r="F84" s="157"/>
      <c r="G84" s="157">
        <f t="shared" ref="G84:G126" si="37">E84+F84</f>
        <v>510.6</v>
      </c>
      <c r="H84" s="157"/>
      <c r="I84" s="157">
        <f t="shared" ref="I84:I126" si="38">G84+H84</f>
        <v>510.6</v>
      </c>
      <c r="J84" s="102">
        <f t="shared" si="36"/>
        <v>0</v>
      </c>
      <c r="K84" s="157">
        <v>510.6</v>
      </c>
      <c r="L84" s="181"/>
      <c r="M84" s="231"/>
      <c r="N84" s="231"/>
    </row>
    <row r="85" spans="1:14" s="182" customFormat="1" x14ac:dyDescent="0.25">
      <c r="A85" s="198"/>
      <c r="B85" s="211" t="s">
        <v>576</v>
      </c>
      <c r="C85" s="87">
        <v>152.9</v>
      </c>
      <c r="D85" s="104"/>
      <c r="E85" s="157">
        <f t="shared" si="34"/>
        <v>152.9</v>
      </c>
      <c r="F85" s="157"/>
      <c r="G85" s="157">
        <f t="shared" si="37"/>
        <v>152.9</v>
      </c>
      <c r="H85" s="157"/>
      <c r="I85" s="157">
        <f t="shared" si="38"/>
        <v>152.9</v>
      </c>
      <c r="J85" s="102">
        <f t="shared" si="36"/>
        <v>40.684709999999995</v>
      </c>
      <c r="K85" s="157">
        <v>193.58471</v>
      </c>
      <c r="L85" s="181"/>
      <c r="M85" s="231"/>
      <c r="N85" s="231"/>
    </row>
    <row r="86" spans="1:14" s="182" customFormat="1" x14ac:dyDescent="0.25">
      <c r="A86" s="198"/>
      <c r="B86" s="211" t="s">
        <v>573</v>
      </c>
      <c r="C86" s="87">
        <v>254.8</v>
      </c>
      <c r="D86" s="104"/>
      <c r="E86" s="157">
        <f t="shared" si="34"/>
        <v>254.8</v>
      </c>
      <c r="F86" s="157"/>
      <c r="G86" s="157">
        <f t="shared" si="37"/>
        <v>254.8</v>
      </c>
      <c r="H86" s="157"/>
      <c r="I86" s="157">
        <f t="shared" si="38"/>
        <v>254.8</v>
      </c>
      <c r="J86" s="102">
        <f t="shared" si="36"/>
        <v>-13.043980000000033</v>
      </c>
      <c r="K86" s="157">
        <v>241.75601999999998</v>
      </c>
      <c r="L86" s="181"/>
      <c r="M86" s="231"/>
      <c r="N86" s="231"/>
    </row>
    <row r="87" spans="1:14" s="182" customFormat="1" x14ac:dyDescent="0.25">
      <c r="A87" s="198"/>
      <c r="B87" s="211" t="s">
        <v>570</v>
      </c>
      <c r="C87" s="87">
        <v>203.9</v>
      </c>
      <c r="D87" s="104"/>
      <c r="E87" s="157">
        <f t="shared" si="34"/>
        <v>203.9</v>
      </c>
      <c r="F87" s="157"/>
      <c r="G87" s="157">
        <f t="shared" si="37"/>
        <v>203.9</v>
      </c>
      <c r="H87" s="157"/>
      <c r="I87" s="157">
        <f t="shared" si="38"/>
        <v>203.9</v>
      </c>
      <c r="J87" s="102">
        <f t="shared" si="36"/>
        <v>0</v>
      </c>
      <c r="K87" s="157">
        <v>203.9</v>
      </c>
      <c r="L87" s="181"/>
      <c r="M87" s="231"/>
      <c r="N87" s="231"/>
    </row>
    <row r="88" spans="1:14" s="182" customFormat="1" x14ac:dyDescent="0.25">
      <c r="A88" s="198"/>
      <c r="B88" s="211" t="s">
        <v>572</v>
      </c>
      <c r="C88" s="87">
        <v>203.9</v>
      </c>
      <c r="D88" s="104"/>
      <c r="E88" s="157">
        <f t="shared" si="34"/>
        <v>203.9</v>
      </c>
      <c r="F88" s="157"/>
      <c r="G88" s="157">
        <f t="shared" si="37"/>
        <v>203.9</v>
      </c>
      <c r="H88" s="157"/>
      <c r="I88" s="157">
        <f t="shared" si="38"/>
        <v>203.9</v>
      </c>
      <c r="J88" s="102">
        <f t="shared" si="36"/>
        <v>0</v>
      </c>
      <c r="K88" s="157">
        <v>203.9</v>
      </c>
      <c r="L88" s="181"/>
      <c r="M88" s="231"/>
      <c r="N88" s="231"/>
    </row>
    <row r="89" spans="1:14" s="182" customFormat="1" x14ac:dyDescent="0.25">
      <c r="A89" s="198"/>
      <c r="B89" s="211" t="s">
        <v>578</v>
      </c>
      <c r="C89" s="87">
        <v>152.9</v>
      </c>
      <c r="D89" s="104"/>
      <c r="E89" s="157">
        <f t="shared" si="34"/>
        <v>152.9</v>
      </c>
      <c r="F89" s="157"/>
      <c r="G89" s="157">
        <f t="shared" si="37"/>
        <v>152.9</v>
      </c>
      <c r="H89" s="157"/>
      <c r="I89" s="157">
        <f t="shared" si="38"/>
        <v>152.9</v>
      </c>
      <c r="J89" s="102">
        <f t="shared" si="36"/>
        <v>0</v>
      </c>
      <c r="K89" s="157">
        <v>152.9</v>
      </c>
      <c r="L89" s="181"/>
      <c r="M89" s="231"/>
      <c r="N89" s="231"/>
    </row>
    <row r="90" spans="1:14" s="182" customFormat="1" x14ac:dyDescent="0.25">
      <c r="A90" s="198"/>
      <c r="B90" s="211" t="s">
        <v>577</v>
      </c>
      <c r="C90" s="87">
        <v>254.8</v>
      </c>
      <c r="D90" s="104"/>
      <c r="E90" s="157">
        <f t="shared" si="34"/>
        <v>254.8</v>
      </c>
      <c r="F90" s="157"/>
      <c r="G90" s="157">
        <f t="shared" si="37"/>
        <v>254.8</v>
      </c>
      <c r="H90" s="157"/>
      <c r="I90" s="157">
        <f t="shared" si="38"/>
        <v>254.8</v>
      </c>
      <c r="J90" s="102">
        <f t="shared" si="36"/>
        <v>-40.700000000000017</v>
      </c>
      <c r="K90" s="157">
        <v>214.1</v>
      </c>
      <c r="L90" s="181"/>
      <c r="M90" s="231"/>
      <c r="N90" s="231"/>
    </row>
    <row r="91" spans="1:14" s="182" customFormat="1" ht="60" x14ac:dyDescent="0.25">
      <c r="A91" s="198" t="s">
        <v>247</v>
      </c>
      <c r="B91" s="207" t="s">
        <v>395</v>
      </c>
      <c r="C91" s="102">
        <v>60.1</v>
      </c>
      <c r="D91" s="104"/>
      <c r="E91" s="157">
        <f t="shared" si="34"/>
        <v>60.1</v>
      </c>
      <c r="F91" s="157">
        <v>-9.6</v>
      </c>
      <c r="G91" s="157">
        <f t="shared" si="37"/>
        <v>50.5</v>
      </c>
      <c r="H91" s="157"/>
      <c r="I91" s="157">
        <f t="shared" si="38"/>
        <v>50.5</v>
      </c>
      <c r="J91" s="102"/>
      <c r="K91" s="157">
        <f t="shared" ref="K91:K124" si="39">I91+J91</f>
        <v>50.5</v>
      </c>
      <c r="L91" s="181"/>
      <c r="M91" s="231"/>
      <c r="N91" s="231"/>
    </row>
    <row r="92" spans="1:14" s="182" customFormat="1" ht="75" x14ac:dyDescent="0.25">
      <c r="A92" s="198" t="s">
        <v>391</v>
      </c>
      <c r="B92" s="207" t="s">
        <v>344</v>
      </c>
      <c r="C92" s="102">
        <v>14951</v>
      </c>
      <c r="D92" s="104">
        <v>-1772.9</v>
      </c>
      <c r="E92" s="157">
        <f t="shared" si="34"/>
        <v>13178.1</v>
      </c>
      <c r="F92" s="157"/>
      <c r="G92" s="157">
        <f t="shared" si="37"/>
        <v>13178.1</v>
      </c>
      <c r="H92" s="157">
        <f>4215.4+1335.13</f>
        <v>5550.53</v>
      </c>
      <c r="I92" s="157">
        <f t="shared" si="38"/>
        <v>18728.63</v>
      </c>
      <c r="J92" s="102">
        <v>200</v>
      </c>
      <c r="K92" s="157">
        <f t="shared" si="39"/>
        <v>18928.63</v>
      </c>
      <c r="L92" s="181"/>
      <c r="M92" s="231"/>
      <c r="N92" s="231"/>
    </row>
    <row r="93" spans="1:14" s="182" customFormat="1" ht="60" x14ac:dyDescent="0.25">
      <c r="A93" s="198" t="s">
        <v>391</v>
      </c>
      <c r="B93" s="207" t="s">
        <v>579</v>
      </c>
      <c r="C93" s="102">
        <v>1683</v>
      </c>
      <c r="D93" s="104"/>
      <c r="E93" s="157">
        <f t="shared" si="34"/>
        <v>1683</v>
      </c>
      <c r="F93" s="157"/>
      <c r="G93" s="157">
        <f t="shared" si="37"/>
        <v>1683</v>
      </c>
      <c r="H93" s="157"/>
      <c r="I93" s="157">
        <f t="shared" si="38"/>
        <v>1683</v>
      </c>
      <c r="J93" s="102"/>
      <c r="K93" s="157">
        <f t="shared" si="39"/>
        <v>1683</v>
      </c>
      <c r="L93" s="181"/>
      <c r="M93" s="231"/>
      <c r="N93" s="231"/>
    </row>
    <row r="94" spans="1:14" s="182" customFormat="1" ht="30" x14ac:dyDescent="0.25">
      <c r="A94" s="198" t="s">
        <v>391</v>
      </c>
      <c r="B94" s="207" t="s">
        <v>345</v>
      </c>
      <c r="C94" s="102">
        <v>279</v>
      </c>
      <c r="D94" s="104"/>
      <c r="E94" s="157">
        <f t="shared" si="34"/>
        <v>279</v>
      </c>
      <c r="F94" s="157">
        <v>803.52</v>
      </c>
      <c r="G94" s="157">
        <f t="shared" si="37"/>
        <v>1082.52</v>
      </c>
      <c r="H94" s="157">
        <v>-700</v>
      </c>
      <c r="I94" s="157">
        <f t="shared" si="38"/>
        <v>382.52</v>
      </c>
      <c r="J94" s="102">
        <v>-103</v>
      </c>
      <c r="K94" s="157">
        <f t="shared" si="39"/>
        <v>279.52</v>
      </c>
      <c r="L94" s="181"/>
      <c r="M94" s="231"/>
      <c r="N94" s="231"/>
    </row>
    <row r="95" spans="1:14" s="182" customFormat="1" ht="34.5" customHeight="1" x14ac:dyDescent="0.25">
      <c r="A95" s="198" t="s">
        <v>391</v>
      </c>
      <c r="B95" s="207" t="s">
        <v>346</v>
      </c>
      <c r="C95" s="102">
        <v>539</v>
      </c>
      <c r="D95" s="104"/>
      <c r="E95" s="157">
        <f t="shared" si="34"/>
        <v>539</v>
      </c>
      <c r="F95" s="157"/>
      <c r="G95" s="157">
        <f t="shared" si="37"/>
        <v>539</v>
      </c>
      <c r="H95" s="157"/>
      <c r="I95" s="157">
        <f t="shared" si="38"/>
        <v>539</v>
      </c>
      <c r="J95" s="102">
        <v>-27.454499999999999</v>
      </c>
      <c r="K95" s="157">
        <f t="shared" si="39"/>
        <v>511.5455</v>
      </c>
      <c r="L95" s="181"/>
      <c r="M95" s="231"/>
      <c r="N95" s="231"/>
    </row>
    <row r="96" spans="1:14" s="182" customFormat="1" ht="33" customHeight="1" x14ac:dyDescent="0.25">
      <c r="A96" s="198" t="s">
        <v>391</v>
      </c>
      <c r="B96" s="207" t="s">
        <v>347</v>
      </c>
      <c r="C96" s="102">
        <v>783</v>
      </c>
      <c r="D96" s="104"/>
      <c r="E96" s="157">
        <f t="shared" si="34"/>
        <v>783</v>
      </c>
      <c r="F96" s="157"/>
      <c r="G96" s="157">
        <f t="shared" si="37"/>
        <v>783</v>
      </c>
      <c r="H96" s="157"/>
      <c r="I96" s="157">
        <f t="shared" si="38"/>
        <v>783</v>
      </c>
      <c r="J96" s="102"/>
      <c r="K96" s="157">
        <f t="shared" si="39"/>
        <v>783</v>
      </c>
      <c r="L96" s="181"/>
      <c r="M96" s="231"/>
      <c r="N96" s="231"/>
    </row>
    <row r="97" spans="1:14" s="182" customFormat="1" ht="35.25" customHeight="1" x14ac:dyDescent="0.25">
      <c r="A97" s="198" t="s">
        <v>391</v>
      </c>
      <c r="B97" s="207" t="s">
        <v>393</v>
      </c>
      <c r="C97" s="102">
        <v>4331</v>
      </c>
      <c r="D97" s="104"/>
      <c r="E97" s="157">
        <f t="shared" si="34"/>
        <v>4331</v>
      </c>
      <c r="F97" s="157"/>
      <c r="G97" s="157">
        <f t="shared" si="37"/>
        <v>4331</v>
      </c>
      <c r="H97" s="157">
        <f>-1600-881</f>
        <v>-2481</v>
      </c>
      <c r="I97" s="157">
        <f t="shared" si="38"/>
        <v>1850</v>
      </c>
      <c r="J97" s="102">
        <v>-230.5</v>
      </c>
      <c r="K97" s="157">
        <f t="shared" si="39"/>
        <v>1619.5</v>
      </c>
      <c r="L97" s="181"/>
      <c r="M97" s="231"/>
      <c r="N97" s="231"/>
    </row>
    <row r="98" spans="1:14" s="182" customFormat="1" ht="32.25" customHeight="1" x14ac:dyDescent="0.25">
      <c r="A98" s="198" t="s">
        <v>391</v>
      </c>
      <c r="B98" s="207" t="s">
        <v>348</v>
      </c>
      <c r="C98" s="102">
        <v>567</v>
      </c>
      <c r="D98" s="104"/>
      <c r="E98" s="157">
        <f t="shared" si="34"/>
        <v>567</v>
      </c>
      <c r="F98" s="157"/>
      <c r="G98" s="157">
        <f t="shared" si="37"/>
        <v>567</v>
      </c>
      <c r="H98" s="157">
        <v>71.95</v>
      </c>
      <c r="I98" s="157">
        <f t="shared" si="38"/>
        <v>638.95000000000005</v>
      </c>
      <c r="J98" s="102">
        <v>-69.172499999999999</v>
      </c>
      <c r="K98" s="157">
        <f t="shared" si="39"/>
        <v>569.77750000000003</v>
      </c>
      <c r="L98" s="181"/>
      <c r="M98" s="231"/>
      <c r="N98" s="231"/>
    </row>
    <row r="99" spans="1:14" s="182" customFormat="1" ht="45" x14ac:dyDescent="0.25">
      <c r="A99" s="198" t="s">
        <v>397</v>
      </c>
      <c r="B99" s="207" t="s">
        <v>352</v>
      </c>
      <c r="C99" s="102">
        <v>155626</v>
      </c>
      <c r="D99" s="104">
        <v>-21017.9</v>
      </c>
      <c r="E99" s="157">
        <f t="shared" si="34"/>
        <v>134608.1</v>
      </c>
      <c r="F99" s="157">
        <v>-0.02</v>
      </c>
      <c r="G99" s="157">
        <f t="shared" si="37"/>
        <v>134608.08000000002</v>
      </c>
      <c r="H99" s="157"/>
      <c r="I99" s="157">
        <f t="shared" si="38"/>
        <v>134608.08000000002</v>
      </c>
      <c r="J99" s="102">
        <v>-5880.16</v>
      </c>
      <c r="K99" s="157">
        <v>128727.91796999999</v>
      </c>
      <c r="L99" s="181"/>
      <c r="M99" s="231"/>
      <c r="N99" s="231"/>
    </row>
    <row r="100" spans="1:14" s="182" customFormat="1" ht="19.5" customHeight="1" x14ac:dyDescent="0.25">
      <c r="A100" s="198" t="s">
        <v>391</v>
      </c>
      <c r="B100" s="207" t="s">
        <v>349</v>
      </c>
      <c r="C100" s="102">
        <v>2940</v>
      </c>
      <c r="D100" s="104"/>
      <c r="E100" s="157">
        <f t="shared" si="34"/>
        <v>2940</v>
      </c>
      <c r="F100" s="157">
        <v>220.7</v>
      </c>
      <c r="G100" s="157">
        <f t="shared" si="37"/>
        <v>3160.7</v>
      </c>
      <c r="H100" s="157">
        <v>156.44999999999999</v>
      </c>
      <c r="I100" s="157">
        <f t="shared" si="38"/>
        <v>3317.1499999999996</v>
      </c>
      <c r="J100" s="102"/>
      <c r="K100" s="157">
        <f t="shared" si="39"/>
        <v>3317.1499999999996</v>
      </c>
      <c r="L100" s="181"/>
      <c r="M100" s="231"/>
      <c r="N100" s="231"/>
    </row>
    <row r="101" spans="1:14" s="182" customFormat="1" ht="45" x14ac:dyDescent="0.25">
      <c r="A101" s="198" t="s">
        <v>391</v>
      </c>
      <c r="B101" s="207" t="s">
        <v>350</v>
      </c>
      <c r="C101" s="102">
        <v>724</v>
      </c>
      <c r="D101" s="104"/>
      <c r="E101" s="157">
        <f t="shared" si="34"/>
        <v>724</v>
      </c>
      <c r="F101" s="157"/>
      <c r="G101" s="157">
        <f t="shared" si="37"/>
        <v>724</v>
      </c>
      <c r="H101" s="157"/>
      <c r="I101" s="157">
        <f t="shared" si="38"/>
        <v>724</v>
      </c>
      <c r="J101" s="102"/>
      <c r="K101" s="157">
        <f t="shared" si="39"/>
        <v>724</v>
      </c>
      <c r="L101" s="181"/>
      <c r="M101" s="231"/>
      <c r="N101" s="231"/>
    </row>
    <row r="102" spans="1:14" s="182" customFormat="1" ht="32.25" customHeight="1" x14ac:dyDescent="0.25">
      <c r="A102" s="198" t="s">
        <v>391</v>
      </c>
      <c r="B102" s="207" t="s">
        <v>698</v>
      </c>
      <c r="C102" s="102"/>
      <c r="D102" s="104"/>
      <c r="E102" s="157"/>
      <c r="F102" s="157"/>
      <c r="G102" s="157"/>
      <c r="H102" s="157"/>
      <c r="I102" s="157">
        <v>0</v>
      </c>
      <c r="J102" s="102">
        <f>118.1+69+69</f>
        <v>256.10000000000002</v>
      </c>
      <c r="K102" s="157">
        <f t="shared" si="39"/>
        <v>256.10000000000002</v>
      </c>
      <c r="L102" s="181"/>
      <c r="M102" s="231"/>
      <c r="N102" s="231"/>
    </row>
    <row r="103" spans="1:14" s="183" customFormat="1" ht="18.75" customHeight="1" x14ac:dyDescent="0.25">
      <c r="A103" s="60"/>
      <c r="B103" s="69" t="s">
        <v>580</v>
      </c>
      <c r="C103" s="162">
        <f>SUM(C104:C115)</f>
        <v>148078.79999999999</v>
      </c>
      <c r="D103" s="162">
        <f>SUM(D104:D115)</f>
        <v>20937.7</v>
      </c>
      <c r="E103" s="162">
        <f>SUM(E104:E118)</f>
        <v>169016.49999999997</v>
      </c>
      <c r="F103" s="162">
        <f t="shared" ref="F103" si="40">SUM(F104:F118)</f>
        <v>114388.64705</v>
      </c>
      <c r="G103" s="162">
        <f>SUM(G104:G119)</f>
        <v>283405.14704999997</v>
      </c>
      <c r="H103" s="162">
        <f t="shared" ref="H103:K103" si="41">SUM(H104:H119)</f>
        <v>-264.15351999999984</v>
      </c>
      <c r="I103" s="162">
        <f t="shared" si="41"/>
        <v>283140.99353000004</v>
      </c>
      <c r="J103" s="162">
        <f t="shared" si="41"/>
        <v>7750.5932999999995</v>
      </c>
      <c r="K103" s="162">
        <f t="shared" si="41"/>
        <v>290891.58683000004</v>
      </c>
      <c r="L103" s="178"/>
      <c r="M103" s="231"/>
      <c r="N103" s="231"/>
    </row>
    <row r="104" spans="1:14" s="183" customFormat="1" ht="75" x14ac:dyDescent="0.25">
      <c r="A104" s="198" t="s">
        <v>387</v>
      </c>
      <c r="B104" s="212" t="s">
        <v>353</v>
      </c>
      <c r="C104" s="213">
        <v>51100</v>
      </c>
      <c r="D104" s="104"/>
      <c r="E104" s="157">
        <f t="shared" si="34"/>
        <v>51100</v>
      </c>
      <c r="F104" s="157"/>
      <c r="G104" s="157">
        <f t="shared" si="37"/>
        <v>51100</v>
      </c>
      <c r="H104" s="157"/>
      <c r="I104" s="157">
        <f t="shared" si="38"/>
        <v>51100</v>
      </c>
      <c r="J104" s="230"/>
      <c r="K104" s="157">
        <f t="shared" si="39"/>
        <v>51100</v>
      </c>
      <c r="L104" s="178"/>
      <c r="M104" s="231"/>
      <c r="N104" s="231"/>
    </row>
    <row r="105" spans="1:14" s="183" customFormat="1" ht="45.75" customHeight="1" x14ac:dyDescent="0.25">
      <c r="A105" s="198" t="s">
        <v>387</v>
      </c>
      <c r="B105" s="214" t="s">
        <v>354</v>
      </c>
      <c r="C105" s="102">
        <v>6591</v>
      </c>
      <c r="D105" s="104"/>
      <c r="E105" s="157">
        <f t="shared" si="34"/>
        <v>6591</v>
      </c>
      <c r="F105" s="157"/>
      <c r="G105" s="157">
        <f t="shared" si="37"/>
        <v>6591</v>
      </c>
      <c r="H105" s="157"/>
      <c r="I105" s="157">
        <f t="shared" si="38"/>
        <v>6591</v>
      </c>
      <c r="J105" s="230"/>
      <c r="K105" s="157">
        <f t="shared" si="39"/>
        <v>6591</v>
      </c>
      <c r="L105" s="178"/>
      <c r="M105" s="231"/>
      <c r="N105" s="231"/>
    </row>
    <row r="106" spans="1:14" s="183" customFormat="1" ht="45" x14ac:dyDescent="0.25">
      <c r="A106" s="215" t="s">
        <v>388</v>
      </c>
      <c r="B106" s="214" t="s">
        <v>389</v>
      </c>
      <c r="C106" s="102">
        <v>40002</v>
      </c>
      <c r="D106" s="104"/>
      <c r="E106" s="157">
        <f t="shared" si="34"/>
        <v>40002</v>
      </c>
      <c r="F106" s="157">
        <v>-1</v>
      </c>
      <c r="G106" s="157">
        <f t="shared" si="37"/>
        <v>40001</v>
      </c>
      <c r="H106" s="157"/>
      <c r="I106" s="157">
        <f t="shared" si="38"/>
        <v>40001</v>
      </c>
      <c r="J106" s="102">
        <f>5043.751+138.156</f>
        <v>5181.9070000000002</v>
      </c>
      <c r="K106" s="157">
        <f t="shared" si="39"/>
        <v>45182.906999999999</v>
      </c>
      <c r="L106" s="178"/>
      <c r="M106" s="231"/>
      <c r="N106" s="231"/>
    </row>
    <row r="107" spans="1:14" s="183" customFormat="1" ht="45" x14ac:dyDescent="0.25">
      <c r="A107" s="215" t="s">
        <v>581</v>
      </c>
      <c r="B107" s="212" t="s">
        <v>355</v>
      </c>
      <c r="C107" s="102">
        <v>23110</v>
      </c>
      <c r="D107" s="104"/>
      <c r="E107" s="157">
        <f t="shared" si="34"/>
        <v>23110</v>
      </c>
      <c r="F107" s="157">
        <v>51827.652999999998</v>
      </c>
      <c r="G107" s="157">
        <f t="shared" si="37"/>
        <v>74937.652999999991</v>
      </c>
      <c r="H107" s="157"/>
      <c r="I107" s="157">
        <f t="shared" si="38"/>
        <v>74937.652999999991</v>
      </c>
      <c r="J107" s="102">
        <v>3600</v>
      </c>
      <c r="K107" s="157">
        <f t="shared" si="39"/>
        <v>78537.652999999991</v>
      </c>
      <c r="L107" s="178"/>
      <c r="M107" s="231"/>
      <c r="N107" s="231"/>
    </row>
    <row r="108" spans="1:14" s="183" customFormat="1" ht="45" x14ac:dyDescent="0.25">
      <c r="A108" s="215" t="s">
        <v>242</v>
      </c>
      <c r="B108" s="214" t="s">
        <v>404</v>
      </c>
      <c r="C108" s="102">
        <v>1300</v>
      </c>
      <c r="D108" s="104"/>
      <c r="E108" s="157">
        <f t="shared" si="34"/>
        <v>1300</v>
      </c>
      <c r="F108" s="157">
        <v>100</v>
      </c>
      <c r="G108" s="157">
        <f t="shared" si="37"/>
        <v>1400</v>
      </c>
      <c r="H108" s="157"/>
      <c r="I108" s="157">
        <f t="shared" si="38"/>
        <v>1400</v>
      </c>
      <c r="J108" s="230"/>
      <c r="K108" s="157">
        <f t="shared" si="39"/>
        <v>1400</v>
      </c>
      <c r="L108" s="178"/>
      <c r="M108" s="231"/>
      <c r="N108" s="231"/>
    </row>
    <row r="109" spans="1:14" s="183" customFormat="1" ht="33" customHeight="1" x14ac:dyDescent="0.25">
      <c r="A109" s="215" t="s">
        <v>243</v>
      </c>
      <c r="B109" s="214" t="s">
        <v>390</v>
      </c>
      <c r="C109" s="213">
        <v>20291.8</v>
      </c>
      <c r="D109" s="104"/>
      <c r="E109" s="157">
        <f t="shared" si="34"/>
        <v>20291.8</v>
      </c>
      <c r="F109" s="157">
        <v>-1941.0075400000001</v>
      </c>
      <c r="G109" s="157">
        <f t="shared" si="37"/>
        <v>18350.792460000001</v>
      </c>
      <c r="H109" s="157">
        <v>-4317.8335200000001</v>
      </c>
      <c r="I109" s="157">
        <f t="shared" si="38"/>
        <v>14032.95894</v>
      </c>
      <c r="J109" s="230"/>
      <c r="K109" s="157">
        <f t="shared" si="39"/>
        <v>14032.95894</v>
      </c>
      <c r="L109" s="178"/>
      <c r="M109" s="231"/>
      <c r="N109" s="231"/>
    </row>
    <row r="110" spans="1:14" s="183" customFormat="1" ht="33" customHeight="1" x14ac:dyDescent="0.25">
      <c r="A110" s="198" t="s">
        <v>387</v>
      </c>
      <c r="B110" s="201" t="s">
        <v>582</v>
      </c>
      <c r="C110" s="102">
        <v>2444</v>
      </c>
      <c r="D110" s="104">
        <v>-1222</v>
      </c>
      <c r="E110" s="157">
        <f t="shared" si="34"/>
        <v>1222</v>
      </c>
      <c r="F110" s="157">
        <v>-101</v>
      </c>
      <c r="G110" s="157">
        <f t="shared" si="37"/>
        <v>1121</v>
      </c>
      <c r="H110" s="157"/>
      <c r="I110" s="157">
        <f t="shared" si="38"/>
        <v>1121</v>
      </c>
      <c r="J110" s="230"/>
      <c r="K110" s="157">
        <f t="shared" si="39"/>
        <v>1121</v>
      </c>
      <c r="L110" s="178"/>
      <c r="M110" s="231"/>
      <c r="N110" s="231"/>
    </row>
    <row r="111" spans="1:14" s="183" customFormat="1" ht="30" x14ac:dyDescent="0.25">
      <c r="A111" s="198" t="s">
        <v>387</v>
      </c>
      <c r="B111" s="201" t="s">
        <v>697</v>
      </c>
      <c r="C111" s="102">
        <v>2399</v>
      </c>
      <c r="D111" s="104">
        <v>-529.6</v>
      </c>
      <c r="E111" s="157">
        <f t="shared" si="34"/>
        <v>1869.4</v>
      </c>
      <c r="F111" s="157"/>
      <c r="G111" s="157">
        <f t="shared" si="37"/>
        <v>1869.4</v>
      </c>
      <c r="H111" s="157">
        <v>-307.8</v>
      </c>
      <c r="I111" s="157">
        <f t="shared" si="38"/>
        <v>1561.6000000000001</v>
      </c>
      <c r="J111" s="102">
        <v>-1000</v>
      </c>
      <c r="K111" s="157">
        <f t="shared" si="39"/>
        <v>561.60000000000014</v>
      </c>
      <c r="L111" s="178"/>
      <c r="M111" s="231"/>
      <c r="N111" s="231"/>
    </row>
    <row r="112" spans="1:14" s="183" customFormat="1" ht="60" x14ac:dyDescent="0.25">
      <c r="A112" s="216" t="s">
        <v>602</v>
      </c>
      <c r="B112" s="201" t="s">
        <v>601</v>
      </c>
      <c r="C112" s="102">
        <v>0</v>
      </c>
      <c r="D112" s="104">
        <v>955.9</v>
      </c>
      <c r="E112" s="157">
        <f t="shared" si="34"/>
        <v>955.9</v>
      </c>
      <c r="F112" s="157"/>
      <c r="G112" s="157">
        <f t="shared" si="37"/>
        <v>955.9</v>
      </c>
      <c r="H112" s="157">
        <v>-217.9</v>
      </c>
      <c r="I112" s="157">
        <f t="shared" si="38"/>
        <v>738</v>
      </c>
      <c r="J112" s="230"/>
      <c r="K112" s="157">
        <f t="shared" si="39"/>
        <v>738</v>
      </c>
      <c r="L112" s="178"/>
      <c r="M112" s="231"/>
      <c r="N112" s="231"/>
    </row>
    <row r="113" spans="1:14" s="183" customFormat="1" ht="31.5" customHeight="1" x14ac:dyDescent="0.25">
      <c r="A113" s="216" t="s">
        <v>599</v>
      </c>
      <c r="B113" s="217" t="s">
        <v>600</v>
      </c>
      <c r="C113" s="103">
        <v>0</v>
      </c>
      <c r="D113" s="104">
        <v>20733.400000000001</v>
      </c>
      <c r="E113" s="102">
        <f t="shared" si="34"/>
        <v>20733.400000000001</v>
      </c>
      <c r="F113" s="157"/>
      <c r="G113" s="157">
        <f t="shared" si="37"/>
        <v>20733.400000000001</v>
      </c>
      <c r="H113" s="157"/>
      <c r="I113" s="157">
        <f t="shared" si="38"/>
        <v>20733.400000000001</v>
      </c>
      <c r="J113" s="230"/>
      <c r="K113" s="157">
        <f t="shared" si="39"/>
        <v>20733.400000000001</v>
      </c>
      <c r="L113" s="178"/>
      <c r="M113" s="231"/>
      <c r="N113" s="231"/>
    </row>
    <row r="114" spans="1:14" s="183" customFormat="1" ht="60" x14ac:dyDescent="0.25">
      <c r="A114" s="198" t="s">
        <v>387</v>
      </c>
      <c r="B114" s="201" t="s">
        <v>583</v>
      </c>
      <c r="C114" s="102">
        <v>830</v>
      </c>
      <c r="D114" s="104"/>
      <c r="E114" s="157">
        <f t="shared" si="34"/>
        <v>830</v>
      </c>
      <c r="F114" s="157"/>
      <c r="G114" s="157">
        <f t="shared" si="37"/>
        <v>830</v>
      </c>
      <c r="H114" s="157"/>
      <c r="I114" s="157">
        <f t="shared" si="38"/>
        <v>830</v>
      </c>
      <c r="J114" s="230"/>
      <c r="K114" s="157">
        <f t="shared" si="39"/>
        <v>830</v>
      </c>
      <c r="L114" s="178"/>
      <c r="M114" s="231"/>
      <c r="N114" s="231"/>
    </row>
    <row r="115" spans="1:14" s="183" customFormat="1" ht="30" x14ac:dyDescent="0.25">
      <c r="A115" s="215" t="s">
        <v>244</v>
      </c>
      <c r="B115" s="214" t="s">
        <v>356</v>
      </c>
      <c r="C115" s="213">
        <v>11</v>
      </c>
      <c r="D115" s="104">
        <v>1000</v>
      </c>
      <c r="E115" s="157">
        <f t="shared" si="34"/>
        <v>1011</v>
      </c>
      <c r="F115" s="157">
        <v>-0.89900000000000002</v>
      </c>
      <c r="G115" s="157">
        <f t="shared" si="37"/>
        <v>1010.101</v>
      </c>
      <c r="H115" s="157"/>
      <c r="I115" s="157">
        <f t="shared" si="38"/>
        <v>1010.101</v>
      </c>
      <c r="J115" s="230"/>
      <c r="K115" s="157">
        <f t="shared" si="39"/>
        <v>1010.101</v>
      </c>
      <c r="L115" s="178"/>
      <c r="M115" s="231"/>
      <c r="N115" s="231"/>
    </row>
    <row r="116" spans="1:14" s="183" customFormat="1" ht="111.75" customHeight="1" x14ac:dyDescent="0.25">
      <c r="A116" s="215" t="s">
        <v>387</v>
      </c>
      <c r="B116" s="214" t="s">
        <v>627</v>
      </c>
      <c r="C116" s="213"/>
      <c r="D116" s="104"/>
      <c r="E116" s="157">
        <v>0</v>
      </c>
      <c r="F116" s="157">
        <v>1655</v>
      </c>
      <c r="G116" s="157">
        <f t="shared" si="37"/>
        <v>1655</v>
      </c>
      <c r="H116" s="157"/>
      <c r="I116" s="157">
        <f t="shared" si="38"/>
        <v>1655</v>
      </c>
      <c r="J116" s="230"/>
      <c r="K116" s="157">
        <f t="shared" si="39"/>
        <v>1655</v>
      </c>
      <c r="L116" s="178"/>
      <c r="M116" s="231"/>
      <c r="N116" s="231"/>
    </row>
    <row r="117" spans="1:14" s="183" customFormat="1" ht="22.5" customHeight="1" x14ac:dyDescent="0.25">
      <c r="A117" s="215" t="s">
        <v>669</v>
      </c>
      <c r="B117" s="214" t="s">
        <v>668</v>
      </c>
      <c r="C117" s="213"/>
      <c r="D117" s="104"/>
      <c r="E117" s="157">
        <v>0</v>
      </c>
      <c r="F117" s="157">
        <v>202.0204</v>
      </c>
      <c r="G117" s="157">
        <f t="shared" si="37"/>
        <v>202.0204</v>
      </c>
      <c r="H117" s="157"/>
      <c r="I117" s="157">
        <f t="shared" si="38"/>
        <v>202.0204</v>
      </c>
      <c r="J117" s="230"/>
      <c r="K117" s="157">
        <f t="shared" si="39"/>
        <v>202.0204</v>
      </c>
      <c r="L117" s="178"/>
      <c r="M117" s="231"/>
      <c r="N117" s="231"/>
    </row>
    <row r="118" spans="1:14" s="183" customFormat="1" ht="35.25" customHeight="1" x14ac:dyDescent="0.25">
      <c r="A118" s="215" t="s">
        <v>666</v>
      </c>
      <c r="B118" s="214" t="s">
        <v>667</v>
      </c>
      <c r="C118" s="213"/>
      <c r="D118" s="104"/>
      <c r="E118" s="157">
        <v>0</v>
      </c>
      <c r="F118" s="157">
        <v>62647.880190000003</v>
      </c>
      <c r="G118" s="157">
        <f t="shared" si="37"/>
        <v>62647.880190000003</v>
      </c>
      <c r="H118" s="157"/>
      <c r="I118" s="157">
        <f t="shared" si="38"/>
        <v>62647.880190000003</v>
      </c>
      <c r="J118" s="230"/>
      <c r="K118" s="157">
        <f t="shared" si="39"/>
        <v>62647.880190000003</v>
      </c>
      <c r="L118" s="178"/>
      <c r="M118" s="231"/>
      <c r="N118" s="231"/>
    </row>
    <row r="119" spans="1:14" s="183" customFormat="1" ht="35.25" customHeight="1" x14ac:dyDescent="0.25">
      <c r="A119" s="189" t="s">
        <v>694</v>
      </c>
      <c r="B119" s="190" t="s">
        <v>695</v>
      </c>
      <c r="C119" s="213"/>
      <c r="D119" s="104"/>
      <c r="E119" s="157"/>
      <c r="F119" s="157"/>
      <c r="G119" s="157">
        <v>0</v>
      </c>
      <c r="H119" s="157">
        <v>4579.38</v>
      </c>
      <c r="I119" s="157">
        <f t="shared" si="38"/>
        <v>4579.38</v>
      </c>
      <c r="J119" s="102">
        <v>-31.313700000000001</v>
      </c>
      <c r="K119" s="157">
        <f t="shared" si="39"/>
        <v>4548.0663000000004</v>
      </c>
      <c r="L119" s="178"/>
      <c r="M119" s="231"/>
      <c r="N119" s="231"/>
    </row>
    <row r="120" spans="1:14" s="180" customFormat="1" ht="23.25" customHeight="1" x14ac:dyDescent="0.25">
      <c r="A120" s="60" t="s">
        <v>398</v>
      </c>
      <c r="B120" s="135" t="s">
        <v>399</v>
      </c>
      <c r="C120" s="162">
        <f>SUM(C121:C122)</f>
        <v>51200</v>
      </c>
      <c r="D120" s="162">
        <f t="shared" ref="D120" si="42">SUM(D121:D122)</f>
        <v>-720.4</v>
      </c>
      <c r="E120" s="162">
        <f>SUM(E121:E123)</f>
        <v>50479.6</v>
      </c>
      <c r="F120" s="162">
        <f t="shared" ref="F120" si="43">SUM(F121:F123)</f>
        <v>1000</v>
      </c>
      <c r="G120" s="162">
        <f>SUM(G121:G124)</f>
        <v>51479.6</v>
      </c>
      <c r="H120" s="162">
        <f t="shared" ref="H120" si="44">SUM(H121:H124)</f>
        <v>1418</v>
      </c>
      <c r="I120" s="162">
        <f>SUM(I121:I124)</f>
        <v>52897.599999999999</v>
      </c>
      <c r="J120" s="162">
        <f t="shared" ref="J120:K120" si="45">SUM(J121:J124)</f>
        <v>-613.53739999999993</v>
      </c>
      <c r="K120" s="162">
        <f t="shared" si="45"/>
        <v>52284.062160000001</v>
      </c>
      <c r="L120" s="179"/>
      <c r="M120" s="231"/>
      <c r="N120" s="231"/>
    </row>
    <row r="121" spans="1:14" s="180" customFormat="1" ht="47.25" customHeight="1" x14ac:dyDescent="0.25">
      <c r="A121" s="198" t="s">
        <v>400</v>
      </c>
      <c r="B121" s="137" t="s">
        <v>401</v>
      </c>
      <c r="C121" s="102">
        <v>45716</v>
      </c>
      <c r="D121" s="105"/>
      <c r="E121" s="157">
        <f t="shared" si="34"/>
        <v>45716</v>
      </c>
      <c r="F121" s="162"/>
      <c r="G121" s="157">
        <f t="shared" si="37"/>
        <v>45716</v>
      </c>
      <c r="H121" s="102">
        <v>908</v>
      </c>
      <c r="I121" s="157">
        <f t="shared" si="38"/>
        <v>46624</v>
      </c>
      <c r="J121" s="102">
        <v>-759.8374</v>
      </c>
      <c r="K121" s="157">
        <v>45864.16216</v>
      </c>
      <c r="L121" s="179"/>
      <c r="M121" s="231"/>
      <c r="N121" s="231"/>
    </row>
    <row r="122" spans="1:14" s="180" customFormat="1" ht="45" x14ac:dyDescent="0.25">
      <c r="A122" s="198" t="s">
        <v>400</v>
      </c>
      <c r="B122" s="137" t="s">
        <v>598</v>
      </c>
      <c r="C122" s="102">
        <v>5484</v>
      </c>
      <c r="D122" s="106">
        <v>-720.4</v>
      </c>
      <c r="E122" s="157">
        <f t="shared" si="34"/>
        <v>4763.6000000000004</v>
      </c>
      <c r="F122" s="162"/>
      <c r="G122" s="157">
        <f t="shared" si="37"/>
        <v>4763.6000000000004</v>
      </c>
      <c r="H122" s="102"/>
      <c r="I122" s="157">
        <f t="shared" si="38"/>
        <v>4763.6000000000004</v>
      </c>
      <c r="J122" s="162"/>
      <c r="K122" s="157">
        <f t="shared" si="39"/>
        <v>4763.6000000000004</v>
      </c>
      <c r="L122" s="179"/>
      <c r="M122" s="231"/>
      <c r="N122" s="231"/>
    </row>
    <row r="123" spans="1:14" s="180" customFormat="1" ht="62.25" customHeight="1" x14ac:dyDescent="0.25">
      <c r="A123" s="198" t="s">
        <v>400</v>
      </c>
      <c r="B123" s="137" t="s">
        <v>640</v>
      </c>
      <c r="C123" s="102"/>
      <c r="D123" s="106"/>
      <c r="E123" s="157">
        <v>0</v>
      </c>
      <c r="F123" s="102">
        <v>1000</v>
      </c>
      <c r="G123" s="157">
        <f t="shared" si="37"/>
        <v>1000</v>
      </c>
      <c r="H123" s="102"/>
      <c r="I123" s="157">
        <f t="shared" si="38"/>
        <v>1000</v>
      </c>
      <c r="J123" s="162"/>
      <c r="K123" s="157">
        <f t="shared" si="39"/>
        <v>1000</v>
      </c>
      <c r="L123" s="179"/>
      <c r="M123" s="231"/>
      <c r="N123" s="231"/>
    </row>
    <row r="124" spans="1:14" s="180" customFormat="1" ht="44.25" customHeight="1" x14ac:dyDescent="0.25">
      <c r="A124" s="198" t="s">
        <v>400</v>
      </c>
      <c r="B124" s="191" t="s">
        <v>674</v>
      </c>
      <c r="C124" s="102"/>
      <c r="D124" s="106"/>
      <c r="E124" s="157"/>
      <c r="F124" s="102"/>
      <c r="G124" s="157">
        <v>0</v>
      </c>
      <c r="H124" s="102">
        <v>510</v>
      </c>
      <c r="I124" s="157">
        <f t="shared" si="38"/>
        <v>510</v>
      </c>
      <c r="J124" s="102">
        <f>80+66.3</f>
        <v>146.30000000000001</v>
      </c>
      <c r="K124" s="157">
        <f t="shared" si="39"/>
        <v>656.3</v>
      </c>
      <c r="L124" s="179"/>
      <c r="M124" s="231"/>
      <c r="N124" s="231"/>
    </row>
    <row r="125" spans="1:14" s="180" customFormat="1" ht="42.75" x14ac:dyDescent="0.25">
      <c r="A125" s="134" t="s">
        <v>616</v>
      </c>
      <c r="B125" s="135" t="s">
        <v>617</v>
      </c>
      <c r="C125" s="136">
        <f>C126</f>
        <v>0</v>
      </c>
      <c r="D125" s="136">
        <f t="shared" ref="D125:K125" si="46">D126</f>
        <v>-9</v>
      </c>
      <c r="E125" s="158">
        <f t="shared" si="46"/>
        <v>-9</v>
      </c>
      <c r="F125" s="158">
        <f t="shared" si="46"/>
        <v>-21.91</v>
      </c>
      <c r="G125" s="158">
        <f t="shared" si="46"/>
        <v>-30.91</v>
      </c>
      <c r="H125" s="158">
        <f t="shared" si="46"/>
        <v>0</v>
      </c>
      <c r="I125" s="158">
        <f t="shared" si="46"/>
        <v>-30.91</v>
      </c>
      <c r="J125" s="158">
        <f t="shared" si="46"/>
        <v>-16.961459999999999</v>
      </c>
      <c r="K125" s="158">
        <f t="shared" si="46"/>
        <v>-47.871459999999999</v>
      </c>
      <c r="L125" s="179"/>
      <c r="M125" s="231"/>
      <c r="N125" s="231"/>
    </row>
    <row r="126" spans="1:14" s="180" customFormat="1" ht="39.75" customHeight="1" x14ac:dyDescent="0.25">
      <c r="A126" s="138" t="s">
        <v>619</v>
      </c>
      <c r="B126" s="137" t="s">
        <v>618</v>
      </c>
      <c r="C126" s="61">
        <v>0</v>
      </c>
      <c r="D126" s="103">
        <v>-9</v>
      </c>
      <c r="E126" s="102">
        <f t="shared" ref="E126" si="47">C126+D126</f>
        <v>-9</v>
      </c>
      <c r="F126" s="102">
        <v>-21.91</v>
      </c>
      <c r="G126" s="157">
        <f t="shared" si="37"/>
        <v>-30.91</v>
      </c>
      <c r="H126" s="162"/>
      <c r="I126" s="157">
        <f t="shared" si="38"/>
        <v>-30.91</v>
      </c>
      <c r="J126" s="102">
        <f>K126-I126</f>
        <v>-16.961459999999999</v>
      </c>
      <c r="K126" s="157">
        <v>-47.871459999999999</v>
      </c>
      <c r="L126" s="179"/>
      <c r="M126" s="231"/>
      <c r="N126" s="231"/>
    </row>
    <row r="127" spans="1:14" s="177" customFormat="1" ht="17.25" customHeight="1" x14ac:dyDescent="0.25">
      <c r="A127" s="60"/>
      <c r="B127" s="65" t="s">
        <v>249</v>
      </c>
      <c r="C127" s="162">
        <f>C51+C16</f>
        <v>1852844.3000000003</v>
      </c>
      <c r="D127" s="162">
        <f>D51+D16+D125</f>
        <v>-101303.49999999999</v>
      </c>
      <c r="E127" s="162">
        <f>E51+E16+E125</f>
        <v>1751540.8000000003</v>
      </c>
      <c r="F127" s="162">
        <f>F51+F16+F125</f>
        <v>144298.38404999999</v>
      </c>
      <c r="G127" s="162">
        <f>G51+G16+G125</f>
        <v>1895839.1840500005</v>
      </c>
      <c r="H127" s="162">
        <f t="shared" ref="H127" si="48">H51+H16+H125</f>
        <v>54923.026479999993</v>
      </c>
      <c r="I127" s="162">
        <f>I51+I16+I125</f>
        <v>1950762.21053</v>
      </c>
      <c r="J127" s="162">
        <f ca="1">J51+J16+J125</f>
        <v>157728.23596000002</v>
      </c>
      <c r="K127" s="162">
        <f ca="1">K51+K16+K125</f>
        <v>2108490.4440200003</v>
      </c>
      <c r="L127" s="184"/>
    </row>
    <row r="128" spans="1:14" s="223" customFormat="1" ht="15.75" x14ac:dyDescent="0.25">
      <c r="A128" s="218" t="s">
        <v>402</v>
      </c>
      <c r="B128" s="219"/>
      <c r="C128" s="220"/>
      <c r="D128" s="185"/>
      <c r="E128" s="185"/>
      <c r="F128" s="185"/>
      <c r="G128" s="185"/>
      <c r="H128" s="220"/>
      <c r="I128" s="221"/>
      <c r="J128" s="221"/>
      <c r="K128" s="221"/>
      <c r="L128" s="222"/>
    </row>
    <row r="129" spans="1:14" s="223" customFormat="1" ht="15.75" x14ac:dyDescent="0.25">
      <c r="A129" s="218" t="s">
        <v>403</v>
      </c>
      <c r="B129" s="224"/>
      <c r="C129" s="220"/>
      <c r="D129" s="185"/>
      <c r="E129" s="185"/>
      <c r="F129" s="185"/>
      <c r="G129" s="185"/>
      <c r="H129" s="220"/>
      <c r="I129" s="221"/>
      <c r="J129" s="221"/>
      <c r="K129" s="221"/>
      <c r="L129" s="222"/>
    </row>
    <row r="130" spans="1:14" s="175" customFormat="1" x14ac:dyDescent="0.25">
      <c r="B130" s="186"/>
      <c r="C130" s="174"/>
      <c r="G130" s="187"/>
      <c r="H130" s="174"/>
      <c r="I130" s="174"/>
      <c r="J130" s="174"/>
      <c r="K130" s="174"/>
    </row>
    <row r="131" spans="1:14" s="175" customFormat="1" x14ac:dyDescent="0.25">
      <c r="B131" s="186"/>
      <c r="C131" s="174"/>
      <c r="H131" s="174"/>
      <c r="I131" s="174"/>
      <c r="J131" s="174"/>
      <c r="K131" s="174"/>
    </row>
    <row r="132" spans="1:14" s="175" customFormat="1" x14ac:dyDescent="0.25">
      <c r="B132" s="186"/>
      <c r="C132" s="174"/>
      <c r="H132" s="174"/>
      <c r="I132" s="174"/>
      <c r="J132" s="174"/>
      <c r="K132" s="174"/>
    </row>
    <row r="133" spans="1:14" s="175" customFormat="1" x14ac:dyDescent="0.25">
      <c r="B133" s="186"/>
      <c r="C133" s="174"/>
      <c r="H133" s="174"/>
      <c r="I133" s="174"/>
      <c r="J133" s="174"/>
      <c r="K133" s="288"/>
    </row>
    <row r="134" spans="1:14" s="175" customFormat="1" x14ac:dyDescent="0.25">
      <c r="B134" s="186"/>
      <c r="C134" s="174"/>
      <c r="H134" s="174"/>
      <c r="I134" s="174"/>
      <c r="J134" s="174"/>
      <c r="K134" s="174"/>
    </row>
    <row r="135" spans="1:14" s="175" customFormat="1" x14ac:dyDescent="0.25">
      <c r="B135" s="186"/>
      <c r="C135" s="174"/>
      <c r="H135" s="174"/>
      <c r="I135" s="174"/>
      <c r="J135" s="174"/>
      <c r="K135" s="174"/>
    </row>
    <row r="136" spans="1:14" x14ac:dyDescent="0.25">
      <c r="B136" s="188"/>
      <c r="K136" s="174">
        <f>'6'!N402</f>
        <v>0</v>
      </c>
    </row>
    <row r="137" spans="1:14" x14ac:dyDescent="0.25">
      <c r="B137" s="188"/>
      <c r="K137" s="174">
        <f>K132-K136</f>
        <v>0</v>
      </c>
    </row>
    <row r="138" spans="1:14" x14ac:dyDescent="0.25">
      <c r="B138" s="188"/>
      <c r="K138" s="174">
        <v>13964195.869999999</v>
      </c>
      <c r="N138" s="175"/>
    </row>
    <row r="139" spans="1:14" x14ac:dyDescent="0.25">
      <c r="B139" s="188"/>
      <c r="K139" s="174">
        <f>K137+K138</f>
        <v>13964195.869999999</v>
      </c>
    </row>
    <row r="140" spans="1:14" x14ac:dyDescent="0.25">
      <c r="B140" s="188"/>
      <c r="K140" s="275"/>
      <c r="M140" s="175"/>
    </row>
    <row r="141" spans="1:14" x14ac:dyDescent="0.25">
      <c r="B141" s="188"/>
    </row>
    <row r="142" spans="1:14" s="173" customFormat="1" x14ac:dyDescent="0.25">
      <c r="A142" s="172"/>
      <c r="B142" s="188"/>
      <c r="I142" s="174"/>
      <c r="J142" s="174"/>
      <c r="K142" s="174"/>
      <c r="L142" s="174"/>
    </row>
    <row r="143" spans="1:14" s="173" customFormat="1" x14ac:dyDescent="0.25">
      <c r="A143" s="172"/>
      <c r="B143" s="188"/>
      <c r="I143" s="174"/>
      <c r="J143" s="174"/>
      <c r="K143" s="174"/>
      <c r="L143" s="174"/>
    </row>
    <row r="144" spans="1:14" s="173" customFormat="1" x14ac:dyDescent="0.25">
      <c r="A144" s="172"/>
      <c r="B144" s="188"/>
      <c r="I144" s="174"/>
      <c r="J144" s="174"/>
      <c r="K144" s="174"/>
      <c r="L144" s="174"/>
    </row>
    <row r="145" spans="1:12" s="173" customFormat="1" x14ac:dyDescent="0.25">
      <c r="A145" s="172"/>
      <c r="B145" s="188"/>
      <c r="I145" s="174"/>
      <c r="J145" s="174"/>
      <c r="K145" s="174"/>
      <c r="L145" s="174"/>
    </row>
    <row r="146" spans="1:12" s="173" customFormat="1" x14ac:dyDescent="0.25">
      <c r="A146" s="172"/>
      <c r="B146" s="188"/>
      <c r="I146" s="174"/>
      <c r="J146" s="174"/>
      <c r="K146" s="174"/>
      <c r="L146" s="174"/>
    </row>
    <row r="147" spans="1:12" s="173" customFormat="1" x14ac:dyDescent="0.25">
      <c r="A147" s="172"/>
      <c r="B147" s="188"/>
      <c r="I147" s="174"/>
      <c r="J147" s="174"/>
      <c r="K147" s="174"/>
      <c r="L147" s="174"/>
    </row>
    <row r="148" spans="1:12" s="173" customFormat="1" x14ac:dyDescent="0.25">
      <c r="A148" s="172"/>
      <c r="B148" s="188"/>
      <c r="I148" s="174"/>
      <c r="J148" s="174"/>
      <c r="K148" s="174"/>
      <c r="L148" s="174"/>
    </row>
    <row r="149" spans="1:12" s="173" customFormat="1" x14ac:dyDescent="0.25">
      <c r="A149" s="172"/>
      <c r="B149" s="188"/>
      <c r="I149" s="174"/>
      <c r="J149" s="174"/>
      <c r="K149" s="174"/>
      <c r="L149" s="174"/>
    </row>
    <row r="150" spans="1:12" s="173" customFormat="1" x14ac:dyDescent="0.25">
      <c r="A150" s="172"/>
      <c r="B150" s="188"/>
      <c r="I150" s="174"/>
      <c r="J150" s="174"/>
      <c r="K150" s="174"/>
      <c r="L150" s="174"/>
    </row>
    <row r="151" spans="1:12" s="173" customFormat="1" x14ac:dyDescent="0.25">
      <c r="A151" s="172"/>
      <c r="B151" s="188"/>
      <c r="I151" s="174"/>
      <c r="J151" s="174"/>
      <c r="K151" s="174"/>
      <c r="L151" s="174"/>
    </row>
    <row r="152" spans="1:12" s="173" customFormat="1" x14ac:dyDescent="0.25">
      <c r="A152" s="172"/>
      <c r="B152" s="188"/>
      <c r="I152" s="174"/>
      <c r="J152" s="174"/>
      <c r="K152" s="174"/>
      <c r="L152" s="174"/>
    </row>
    <row r="153" spans="1:12" s="173" customFormat="1" x14ac:dyDescent="0.25">
      <c r="A153" s="172"/>
      <c r="B153" s="188"/>
      <c r="I153" s="174"/>
      <c r="J153" s="174"/>
      <c r="K153" s="174"/>
      <c r="L153" s="174"/>
    </row>
    <row r="154" spans="1:12" s="173" customFormat="1" x14ac:dyDescent="0.25">
      <c r="A154" s="172"/>
      <c r="B154" s="188"/>
      <c r="I154" s="174"/>
      <c r="J154" s="174"/>
      <c r="K154" s="174"/>
      <c r="L154" s="174"/>
    </row>
    <row r="155" spans="1:12" s="173" customFormat="1" x14ac:dyDescent="0.25">
      <c r="A155" s="172"/>
      <c r="B155" s="188"/>
      <c r="I155" s="174"/>
      <c r="J155" s="174"/>
      <c r="K155" s="174"/>
      <c r="L155" s="174"/>
    </row>
    <row r="156" spans="1:12" s="173" customFormat="1" x14ac:dyDescent="0.25">
      <c r="A156" s="172"/>
      <c r="B156" s="188"/>
      <c r="I156" s="174"/>
      <c r="J156" s="174"/>
      <c r="K156" s="174"/>
      <c r="L156" s="174"/>
    </row>
    <row r="157" spans="1:12" s="173" customFormat="1" x14ac:dyDescent="0.25">
      <c r="A157" s="172"/>
      <c r="B157" s="188"/>
      <c r="I157" s="174"/>
      <c r="J157" s="174"/>
      <c r="K157" s="174"/>
      <c r="L157" s="174"/>
    </row>
    <row r="158" spans="1:12" s="173" customFormat="1" x14ac:dyDescent="0.25">
      <c r="A158" s="172"/>
      <c r="B158" s="188"/>
      <c r="I158" s="174"/>
      <c r="J158" s="174"/>
      <c r="K158" s="174"/>
      <c r="L158" s="174"/>
    </row>
    <row r="159" spans="1:12" s="173" customFormat="1" x14ac:dyDescent="0.25">
      <c r="A159" s="172"/>
      <c r="B159" s="188"/>
      <c r="I159" s="174"/>
      <c r="J159" s="174"/>
      <c r="K159" s="174"/>
      <c r="L159" s="174"/>
    </row>
    <row r="160" spans="1:12" s="173" customFormat="1" x14ac:dyDescent="0.25">
      <c r="A160" s="172"/>
      <c r="B160" s="188"/>
      <c r="I160" s="174"/>
      <c r="J160" s="174"/>
      <c r="K160" s="174"/>
      <c r="L160" s="174"/>
    </row>
    <row r="161" spans="1:12" s="173" customFormat="1" x14ac:dyDescent="0.25">
      <c r="A161" s="172"/>
      <c r="B161" s="188"/>
      <c r="I161" s="174"/>
      <c r="J161" s="174"/>
      <c r="K161" s="174"/>
      <c r="L161" s="174"/>
    </row>
    <row r="162" spans="1:12" s="173" customFormat="1" x14ac:dyDescent="0.25">
      <c r="A162" s="172"/>
      <c r="B162" s="188"/>
      <c r="I162" s="174"/>
      <c r="J162" s="174"/>
      <c r="K162" s="174"/>
      <c r="L162" s="174"/>
    </row>
    <row r="163" spans="1:12" s="173" customFormat="1" x14ac:dyDescent="0.25">
      <c r="A163" s="172"/>
      <c r="B163" s="188"/>
      <c r="I163" s="174"/>
      <c r="J163" s="174"/>
      <c r="K163" s="174"/>
      <c r="L163" s="174"/>
    </row>
    <row r="164" spans="1:12" s="173" customFormat="1" x14ac:dyDescent="0.25">
      <c r="A164" s="172"/>
      <c r="B164" s="188"/>
      <c r="I164" s="174"/>
      <c r="J164" s="174"/>
      <c r="K164" s="174"/>
      <c r="L164" s="174"/>
    </row>
    <row r="165" spans="1:12" s="173" customFormat="1" x14ac:dyDescent="0.25">
      <c r="A165" s="172"/>
      <c r="B165" s="188"/>
      <c r="I165" s="174"/>
      <c r="J165" s="174"/>
      <c r="K165" s="174"/>
      <c r="L165" s="174"/>
    </row>
    <row r="166" spans="1:12" s="173" customFormat="1" x14ac:dyDescent="0.25">
      <c r="A166" s="172"/>
      <c r="B166" s="188"/>
      <c r="I166" s="174"/>
      <c r="J166" s="174"/>
      <c r="K166" s="174"/>
      <c r="L166" s="174"/>
    </row>
    <row r="167" spans="1:12" s="173" customFormat="1" x14ac:dyDescent="0.25">
      <c r="A167" s="172"/>
      <c r="B167" s="188"/>
      <c r="I167" s="174"/>
      <c r="J167" s="174"/>
      <c r="K167" s="174"/>
      <c r="L167" s="174"/>
    </row>
    <row r="168" spans="1:12" s="173" customFormat="1" x14ac:dyDescent="0.25">
      <c r="A168" s="172"/>
      <c r="B168" s="188"/>
      <c r="I168" s="174"/>
      <c r="J168" s="174"/>
      <c r="K168" s="174"/>
      <c r="L168" s="174"/>
    </row>
    <row r="169" spans="1:12" s="173" customFormat="1" x14ac:dyDescent="0.25">
      <c r="A169" s="172"/>
      <c r="B169" s="188"/>
      <c r="I169" s="174"/>
      <c r="J169" s="174"/>
      <c r="K169" s="174"/>
      <c r="L169" s="174"/>
    </row>
    <row r="170" spans="1:12" s="173" customFormat="1" x14ac:dyDescent="0.25">
      <c r="A170" s="172"/>
      <c r="B170" s="188"/>
      <c r="I170" s="174"/>
      <c r="J170" s="174"/>
      <c r="K170" s="174"/>
      <c r="L170" s="174"/>
    </row>
    <row r="171" spans="1:12" s="173" customFormat="1" x14ac:dyDescent="0.25">
      <c r="A171" s="172"/>
      <c r="B171" s="188"/>
      <c r="I171" s="174"/>
      <c r="J171" s="174"/>
      <c r="K171" s="174"/>
      <c r="L171" s="174"/>
    </row>
    <row r="172" spans="1:12" s="173" customFormat="1" x14ac:dyDescent="0.25">
      <c r="A172" s="172"/>
      <c r="B172" s="188"/>
      <c r="I172" s="174"/>
      <c r="J172" s="174"/>
      <c r="K172" s="174"/>
      <c r="L172" s="174"/>
    </row>
    <row r="173" spans="1:12" s="173" customFormat="1" x14ac:dyDescent="0.25">
      <c r="A173" s="172"/>
      <c r="B173" s="188"/>
      <c r="I173" s="174"/>
      <c r="J173" s="174"/>
      <c r="K173" s="174"/>
      <c r="L173" s="174"/>
    </row>
    <row r="174" spans="1:12" s="173" customFormat="1" x14ac:dyDescent="0.25">
      <c r="A174" s="172"/>
      <c r="B174" s="188"/>
      <c r="I174" s="174"/>
      <c r="J174" s="174"/>
      <c r="K174" s="174"/>
      <c r="L174" s="174"/>
    </row>
    <row r="175" spans="1:12" s="173" customFormat="1" x14ac:dyDescent="0.25">
      <c r="A175" s="172"/>
      <c r="B175" s="188"/>
      <c r="I175" s="174"/>
      <c r="J175" s="174"/>
      <c r="K175" s="174"/>
      <c r="L175" s="174"/>
    </row>
    <row r="176" spans="1:12" s="173" customFormat="1" x14ac:dyDescent="0.25">
      <c r="A176" s="172"/>
      <c r="B176" s="188"/>
      <c r="I176" s="174"/>
      <c r="J176" s="174"/>
      <c r="K176" s="174"/>
      <c r="L176" s="174"/>
    </row>
    <row r="177" spans="1:12" s="173" customFormat="1" x14ac:dyDescent="0.25">
      <c r="A177" s="172"/>
      <c r="B177" s="188"/>
      <c r="I177" s="174"/>
      <c r="J177" s="174"/>
      <c r="K177" s="174"/>
      <c r="L177" s="174"/>
    </row>
    <row r="178" spans="1:12" s="173" customFormat="1" x14ac:dyDescent="0.25">
      <c r="A178" s="172"/>
      <c r="B178" s="188"/>
      <c r="I178" s="174"/>
      <c r="J178" s="174"/>
      <c r="K178" s="174"/>
      <c r="L178" s="174"/>
    </row>
    <row r="179" spans="1:12" s="173" customFormat="1" x14ac:dyDescent="0.25">
      <c r="A179" s="172"/>
      <c r="B179" s="188"/>
      <c r="I179" s="174"/>
      <c r="J179" s="174"/>
      <c r="K179" s="174"/>
      <c r="L179" s="174"/>
    </row>
    <row r="180" spans="1:12" s="173" customFormat="1" x14ac:dyDescent="0.25">
      <c r="A180" s="172"/>
      <c r="B180" s="188"/>
      <c r="I180" s="174"/>
      <c r="J180" s="174"/>
      <c r="K180" s="174"/>
      <c r="L180" s="174"/>
    </row>
    <row r="181" spans="1:12" s="173" customFormat="1" x14ac:dyDescent="0.25">
      <c r="A181" s="172"/>
      <c r="B181" s="188"/>
      <c r="I181" s="174"/>
      <c r="J181" s="174"/>
      <c r="K181" s="174"/>
      <c r="L181" s="174"/>
    </row>
    <row r="182" spans="1:12" s="173" customFormat="1" x14ac:dyDescent="0.25">
      <c r="A182" s="172"/>
      <c r="B182" s="188"/>
      <c r="I182" s="174"/>
      <c r="J182" s="174"/>
      <c r="K182" s="174"/>
      <c r="L182" s="174"/>
    </row>
    <row r="183" spans="1:12" s="173" customFormat="1" x14ac:dyDescent="0.25">
      <c r="A183" s="172"/>
      <c r="B183" s="188"/>
      <c r="I183" s="174"/>
      <c r="J183" s="174"/>
      <c r="K183" s="174"/>
      <c r="L183" s="174"/>
    </row>
    <row r="184" spans="1:12" s="173" customFormat="1" x14ac:dyDescent="0.25">
      <c r="A184" s="172"/>
      <c r="B184" s="188"/>
      <c r="I184" s="174"/>
      <c r="J184" s="174"/>
      <c r="K184" s="174"/>
      <c r="L184" s="174"/>
    </row>
    <row r="185" spans="1:12" s="173" customFormat="1" x14ac:dyDescent="0.25">
      <c r="A185" s="172"/>
      <c r="B185" s="188"/>
      <c r="I185" s="174"/>
      <c r="J185" s="174"/>
      <c r="K185" s="174"/>
      <c r="L185" s="174"/>
    </row>
    <row r="186" spans="1:12" s="173" customFormat="1" x14ac:dyDescent="0.25">
      <c r="A186" s="172"/>
      <c r="B186" s="188"/>
      <c r="I186" s="174"/>
      <c r="J186" s="174"/>
      <c r="K186" s="174"/>
      <c r="L186" s="174"/>
    </row>
    <row r="187" spans="1:12" s="173" customFormat="1" x14ac:dyDescent="0.25">
      <c r="A187" s="172"/>
      <c r="B187" s="188"/>
      <c r="I187" s="174"/>
      <c r="J187" s="174"/>
      <c r="K187" s="174"/>
      <c r="L187" s="174"/>
    </row>
    <row r="188" spans="1:12" s="173" customFormat="1" x14ac:dyDescent="0.25">
      <c r="A188" s="172"/>
      <c r="B188" s="188"/>
      <c r="I188" s="174"/>
      <c r="J188" s="174"/>
      <c r="K188" s="174"/>
      <c r="L188" s="174"/>
    </row>
    <row r="189" spans="1:12" s="173" customFormat="1" x14ac:dyDescent="0.25">
      <c r="A189" s="172"/>
      <c r="B189" s="188"/>
      <c r="I189" s="174"/>
      <c r="J189" s="174"/>
      <c r="K189" s="174"/>
      <c r="L189" s="174"/>
    </row>
    <row r="190" spans="1:12" s="173" customFormat="1" x14ac:dyDescent="0.25">
      <c r="A190" s="172"/>
      <c r="B190" s="188"/>
      <c r="I190" s="174"/>
      <c r="J190" s="174"/>
      <c r="K190" s="174"/>
      <c r="L190" s="174"/>
    </row>
    <row r="191" spans="1:12" s="173" customFormat="1" x14ac:dyDescent="0.25">
      <c r="A191" s="172"/>
      <c r="B191" s="188"/>
      <c r="I191" s="174"/>
      <c r="J191" s="174"/>
      <c r="K191" s="174"/>
      <c r="L191" s="174"/>
    </row>
    <row r="192" spans="1:12" s="173" customFormat="1" x14ac:dyDescent="0.25">
      <c r="A192" s="172"/>
      <c r="B192" s="188"/>
      <c r="I192" s="174"/>
      <c r="J192" s="174"/>
      <c r="K192" s="174"/>
      <c r="L192" s="174"/>
    </row>
    <row r="193" spans="1:12" s="173" customFormat="1" x14ac:dyDescent="0.25">
      <c r="A193" s="172"/>
      <c r="B193" s="188"/>
      <c r="I193" s="174"/>
      <c r="J193" s="174"/>
      <c r="K193" s="174"/>
      <c r="L193" s="174"/>
    </row>
    <row r="194" spans="1:12" s="173" customFormat="1" x14ac:dyDescent="0.25">
      <c r="A194" s="172"/>
      <c r="B194" s="188"/>
      <c r="I194" s="174"/>
      <c r="J194" s="174"/>
      <c r="K194" s="174"/>
      <c r="L194" s="174"/>
    </row>
    <row r="195" spans="1:12" s="173" customFormat="1" x14ac:dyDescent="0.25">
      <c r="A195" s="172"/>
      <c r="B195" s="188"/>
      <c r="I195" s="174"/>
      <c r="J195" s="174"/>
      <c r="K195" s="174"/>
      <c r="L195" s="174"/>
    </row>
    <row r="196" spans="1:12" s="173" customFormat="1" x14ac:dyDescent="0.25">
      <c r="A196" s="172"/>
      <c r="B196" s="188"/>
      <c r="I196" s="174"/>
      <c r="J196" s="174"/>
      <c r="K196" s="174"/>
      <c r="L196" s="174"/>
    </row>
    <row r="197" spans="1:12" s="173" customFormat="1" x14ac:dyDescent="0.25">
      <c r="A197" s="172"/>
      <c r="B197" s="188"/>
      <c r="I197" s="174"/>
      <c r="J197" s="174"/>
      <c r="K197" s="174"/>
      <c r="L197" s="174"/>
    </row>
    <row r="198" spans="1:12" s="173" customFormat="1" x14ac:dyDescent="0.25">
      <c r="A198" s="172"/>
      <c r="B198" s="188"/>
      <c r="I198" s="174"/>
      <c r="J198" s="174"/>
      <c r="K198" s="174"/>
      <c r="L198" s="174"/>
    </row>
    <row r="199" spans="1:12" s="173" customFormat="1" x14ac:dyDescent="0.25">
      <c r="A199" s="172"/>
      <c r="B199" s="188"/>
      <c r="I199" s="174"/>
      <c r="J199" s="174"/>
      <c r="K199" s="174"/>
      <c r="L199" s="174"/>
    </row>
    <row r="200" spans="1:12" s="173" customFormat="1" x14ac:dyDescent="0.25">
      <c r="A200" s="172"/>
      <c r="B200" s="188"/>
      <c r="I200" s="174"/>
      <c r="J200" s="174"/>
      <c r="K200" s="174"/>
      <c r="L200" s="174"/>
    </row>
    <row r="201" spans="1:12" s="173" customFormat="1" x14ac:dyDescent="0.25">
      <c r="A201" s="172"/>
      <c r="B201" s="188"/>
      <c r="I201" s="174"/>
      <c r="J201" s="174"/>
      <c r="K201" s="174"/>
      <c r="L201" s="174"/>
    </row>
    <row r="202" spans="1:12" s="173" customFormat="1" x14ac:dyDescent="0.25">
      <c r="A202" s="172"/>
      <c r="B202" s="188"/>
      <c r="I202" s="174"/>
      <c r="J202" s="174"/>
      <c r="K202" s="174"/>
      <c r="L202" s="174"/>
    </row>
    <row r="203" spans="1:12" s="173" customFormat="1" x14ac:dyDescent="0.25">
      <c r="A203" s="172"/>
      <c r="B203" s="188"/>
      <c r="I203" s="174"/>
      <c r="J203" s="174"/>
      <c r="K203" s="174"/>
      <c r="L203" s="174"/>
    </row>
    <row r="204" spans="1:12" s="173" customFormat="1" x14ac:dyDescent="0.25">
      <c r="A204" s="172"/>
      <c r="B204" s="188"/>
      <c r="I204" s="174"/>
      <c r="J204" s="174"/>
      <c r="K204" s="174"/>
      <c r="L204" s="174"/>
    </row>
    <row r="205" spans="1:12" s="173" customFormat="1" x14ac:dyDescent="0.25">
      <c r="A205" s="172"/>
      <c r="B205" s="188"/>
      <c r="I205" s="174"/>
      <c r="J205" s="174"/>
      <c r="K205" s="174"/>
      <c r="L205" s="174"/>
    </row>
    <row r="206" spans="1:12" s="173" customFormat="1" x14ac:dyDescent="0.25">
      <c r="A206" s="172"/>
      <c r="B206" s="188"/>
      <c r="I206" s="174"/>
      <c r="J206" s="174"/>
      <c r="K206" s="174"/>
      <c r="L206" s="174"/>
    </row>
    <row r="207" spans="1:12" s="173" customFormat="1" x14ac:dyDescent="0.25">
      <c r="A207" s="172"/>
      <c r="B207" s="188"/>
      <c r="I207" s="174"/>
      <c r="J207" s="174"/>
      <c r="K207" s="174"/>
      <c r="L207" s="174"/>
    </row>
    <row r="208" spans="1:12" s="173" customFormat="1" x14ac:dyDescent="0.25">
      <c r="A208" s="172"/>
      <c r="B208" s="188"/>
      <c r="I208" s="174"/>
      <c r="J208" s="174"/>
      <c r="K208" s="174"/>
      <c r="L208" s="174"/>
    </row>
    <row r="209" spans="1:12" s="173" customFormat="1" x14ac:dyDescent="0.25">
      <c r="A209" s="172"/>
      <c r="B209" s="188"/>
      <c r="I209" s="174"/>
      <c r="J209" s="174"/>
      <c r="K209" s="174"/>
      <c r="L209" s="174"/>
    </row>
    <row r="210" spans="1:12" s="173" customFormat="1" x14ac:dyDescent="0.25">
      <c r="A210" s="172"/>
      <c r="B210" s="188"/>
      <c r="I210" s="174"/>
      <c r="J210" s="174"/>
      <c r="K210" s="174"/>
      <c r="L210" s="174"/>
    </row>
    <row r="211" spans="1:12" s="173" customFormat="1" x14ac:dyDescent="0.25">
      <c r="A211" s="172"/>
      <c r="B211" s="188"/>
      <c r="I211" s="174"/>
      <c r="J211" s="174"/>
      <c r="K211" s="174"/>
      <c r="L211" s="174"/>
    </row>
    <row r="212" spans="1:12" s="173" customFormat="1" x14ac:dyDescent="0.25">
      <c r="A212" s="172"/>
      <c r="B212" s="188"/>
      <c r="I212" s="174"/>
      <c r="J212" s="174"/>
      <c r="K212" s="174"/>
      <c r="L212" s="174"/>
    </row>
    <row r="213" spans="1:12" s="173" customFormat="1" x14ac:dyDescent="0.25">
      <c r="A213" s="172"/>
      <c r="B213" s="188"/>
      <c r="I213" s="174"/>
      <c r="J213" s="174"/>
      <c r="K213" s="174"/>
      <c r="L213" s="174"/>
    </row>
    <row r="214" spans="1:12" s="173" customFormat="1" x14ac:dyDescent="0.25">
      <c r="A214" s="172"/>
      <c r="B214" s="188"/>
      <c r="I214" s="174"/>
      <c r="J214" s="174"/>
      <c r="K214" s="174"/>
      <c r="L214" s="174"/>
    </row>
    <row r="215" spans="1:12" s="173" customFormat="1" x14ac:dyDescent="0.25">
      <c r="A215" s="172"/>
      <c r="B215" s="188"/>
      <c r="I215" s="174"/>
      <c r="J215" s="174"/>
      <c r="K215" s="174"/>
      <c r="L215" s="174"/>
    </row>
    <row r="216" spans="1:12" s="173" customFormat="1" x14ac:dyDescent="0.25">
      <c r="A216" s="172"/>
      <c r="B216" s="188"/>
      <c r="I216" s="174"/>
      <c r="J216" s="174"/>
      <c r="K216" s="174"/>
      <c r="L216" s="174"/>
    </row>
    <row r="217" spans="1:12" s="173" customFormat="1" x14ac:dyDescent="0.25">
      <c r="A217" s="172"/>
      <c r="B217" s="188"/>
      <c r="I217" s="174"/>
      <c r="J217" s="174"/>
      <c r="K217" s="174"/>
      <c r="L217" s="174"/>
    </row>
    <row r="218" spans="1:12" s="173" customFormat="1" x14ac:dyDescent="0.25">
      <c r="A218" s="172"/>
      <c r="B218" s="188"/>
      <c r="I218" s="174"/>
      <c r="J218" s="174"/>
      <c r="K218" s="174"/>
      <c r="L218" s="174"/>
    </row>
    <row r="219" spans="1:12" s="173" customFormat="1" x14ac:dyDescent="0.25">
      <c r="A219" s="172"/>
      <c r="B219" s="188"/>
      <c r="I219" s="174"/>
      <c r="J219" s="174"/>
      <c r="K219" s="174"/>
      <c r="L219" s="174"/>
    </row>
    <row r="220" spans="1:12" s="173" customFormat="1" x14ac:dyDescent="0.25">
      <c r="A220" s="172"/>
      <c r="B220" s="188"/>
      <c r="I220" s="174"/>
      <c r="J220" s="174"/>
      <c r="K220" s="174"/>
      <c r="L220" s="174"/>
    </row>
    <row r="221" spans="1:12" s="173" customFormat="1" x14ac:dyDescent="0.25">
      <c r="A221" s="172"/>
      <c r="B221" s="188"/>
      <c r="I221" s="174"/>
      <c r="J221" s="174"/>
      <c r="K221" s="174"/>
      <c r="L221" s="174"/>
    </row>
    <row r="222" spans="1:12" s="173" customFormat="1" x14ac:dyDescent="0.25">
      <c r="A222" s="172"/>
      <c r="B222" s="188"/>
      <c r="I222" s="174"/>
      <c r="J222" s="174"/>
      <c r="K222" s="174"/>
      <c r="L222" s="174"/>
    </row>
    <row r="223" spans="1:12" s="173" customFormat="1" x14ac:dyDescent="0.25">
      <c r="A223" s="172"/>
      <c r="B223" s="188"/>
      <c r="I223" s="174"/>
      <c r="J223" s="174"/>
      <c r="K223" s="174"/>
      <c r="L223" s="174"/>
    </row>
    <row r="224" spans="1:12" s="173" customFormat="1" x14ac:dyDescent="0.25">
      <c r="A224" s="172"/>
      <c r="B224" s="188"/>
      <c r="I224" s="174"/>
      <c r="J224" s="174"/>
      <c r="K224" s="174"/>
      <c r="L224" s="174"/>
    </row>
    <row r="225" spans="1:12" s="173" customFormat="1" x14ac:dyDescent="0.25">
      <c r="A225" s="172"/>
      <c r="B225" s="188"/>
      <c r="I225" s="174"/>
      <c r="J225" s="174"/>
      <c r="K225" s="174"/>
      <c r="L225" s="174"/>
    </row>
    <row r="226" spans="1:12" s="173" customFormat="1" x14ac:dyDescent="0.25">
      <c r="A226" s="172"/>
      <c r="B226" s="188"/>
      <c r="I226" s="174"/>
      <c r="J226" s="174"/>
      <c r="K226" s="174"/>
      <c r="L226" s="174"/>
    </row>
    <row r="227" spans="1:12" s="173" customFormat="1" x14ac:dyDescent="0.25">
      <c r="A227" s="172"/>
      <c r="B227" s="188"/>
      <c r="I227" s="174"/>
      <c r="J227" s="174"/>
      <c r="K227" s="174"/>
      <c r="L227" s="174"/>
    </row>
    <row r="228" spans="1:12" s="173" customFormat="1" x14ac:dyDescent="0.25">
      <c r="A228" s="172"/>
      <c r="B228" s="188"/>
      <c r="I228" s="174"/>
      <c r="J228" s="174"/>
      <c r="K228" s="174"/>
      <c r="L228" s="174"/>
    </row>
    <row r="229" spans="1:12" s="173" customFormat="1" x14ac:dyDescent="0.25">
      <c r="A229" s="172"/>
      <c r="B229" s="188"/>
      <c r="I229" s="174"/>
      <c r="J229" s="174"/>
      <c r="K229" s="174"/>
      <c r="L229" s="174"/>
    </row>
    <row r="230" spans="1:12" s="173" customFormat="1" x14ac:dyDescent="0.25">
      <c r="A230" s="172"/>
      <c r="B230" s="188"/>
      <c r="I230" s="174"/>
      <c r="J230" s="174"/>
      <c r="K230" s="174"/>
      <c r="L230" s="174"/>
    </row>
    <row r="231" spans="1:12" s="173" customFormat="1" x14ac:dyDescent="0.25">
      <c r="A231" s="172"/>
      <c r="B231" s="188"/>
      <c r="I231" s="174"/>
      <c r="J231" s="174"/>
      <c r="K231" s="174"/>
      <c r="L231" s="174"/>
    </row>
    <row r="232" spans="1:12" s="173" customFormat="1" x14ac:dyDescent="0.25">
      <c r="A232" s="172"/>
      <c r="B232" s="188"/>
      <c r="I232" s="174"/>
      <c r="J232" s="174"/>
      <c r="K232" s="174"/>
      <c r="L232" s="174"/>
    </row>
    <row r="233" spans="1:12" s="173" customFormat="1" x14ac:dyDescent="0.25">
      <c r="A233" s="172"/>
      <c r="B233" s="188"/>
      <c r="I233" s="174"/>
      <c r="J233" s="174"/>
      <c r="K233" s="174"/>
      <c r="L233" s="174"/>
    </row>
    <row r="234" spans="1:12" s="173" customFormat="1" x14ac:dyDescent="0.25">
      <c r="A234" s="172"/>
      <c r="B234" s="188"/>
      <c r="I234" s="174"/>
      <c r="J234" s="174"/>
      <c r="K234" s="174"/>
      <c r="L234" s="174"/>
    </row>
    <row r="235" spans="1:12" s="173" customFormat="1" x14ac:dyDescent="0.25">
      <c r="A235" s="172"/>
      <c r="B235" s="188"/>
      <c r="I235" s="174"/>
      <c r="J235" s="174"/>
      <c r="K235" s="174"/>
      <c r="L235" s="174"/>
    </row>
    <row r="236" spans="1:12" s="173" customFormat="1" x14ac:dyDescent="0.25">
      <c r="A236" s="172"/>
      <c r="B236" s="188"/>
      <c r="I236" s="174"/>
      <c r="J236" s="174"/>
      <c r="K236" s="174"/>
      <c r="L236" s="174"/>
    </row>
    <row r="237" spans="1:12" s="173" customFormat="1" x14ac:dyDescent="0.25">
      <c r="A237" s="172"/>
      <c r="B237" s="188"/>
      <c r="I237" s="174"/>
      <c r="J237" s="174"/>
      <c r="K237" s="174"/>
      <c r="L237" s="174"/>
    </row>
    <row r="238" spans="1:12" s="173" customFormat="1" x14ac:dyDescent="0.25">
      <c r="A238" s="172"/>
      <c r="B238" s="188"/>
      <c r="I238" s="174"/>
      <c r="J238" s="174"/>
      <c r="K238" s="174"/>
      <c r="L238" s="174"/>
    </row>
    <row r="239" spans="1:12" s="173" customFormat="1" x14ac:dyDescent="0.25">
      <c r="A239" s="172"/>
      <c r="B239" s="188"/>
      <c r="I239" s="174"/>
      <c r="J239" s="174"/>
      <c r="K239" s="174"/>
      <c r="L239" s="174"/>
    </row>
    <row r="240" spans="1:12" s="173" customFormat="1" x14ac:dyDescent="0.25">
      <c r="A240" s="172"/>
      <c r="B240" s="188"/>
      <c r="I240" s="174"/>
      <c r="J240" s="174"/>
      <c r="K240" s="174"/>
      <c r="L240" s="174"/>
    </row>
    <row r="241" spans="1:12" s="173" customFormat="1" x14ac:dyDescent="0.25">
      <c r="A241" s="172"/>
      <c r="B241" s="188"/>
      <c r="I241" s="174"/>
      <c r="J241" s="174"/>
      <c r="K241" s="174"/>
      <c r="L241" s="174"/>
    </row>
    <row r="242" spans="1:12" s="173" customFormat="1" x14ac:dyDescent="0.25">
      <c r="A242" s="172"/>
      <c r="B242" s="188"/>
      <c r="I242" s="174"/>
      <c r="J242" s="174"/>
      <c r="K242" s="174"/>
      <c r="L242" s="174"/>
    </row>
    <row r="243" spans="1:12" s="173" customFormat="1" x14ac:dyDescent="0.25">
      <c r="A243" s="172"/>
      <c r="B243" s="188"/>
      <c r="I243" s="174"/>
      <c r="J243" s="174"/>
      <c r="K243" s="174"/>
      <c r="L243" s="174"/>
    </row>
    <row r="244" spans="1:12" s="173" customFormat="1" x14ac:dyDescent="0.25">
      <c r="A244" s="172"/>
      <c r="B244" s="188"/>
      <c r="I244" s="174"/>
      <c r="J244" s="174"/>
      <c r="K244" s="174"/>
      <c r="L244" s="174"/>
    </row>
    <row r="245" spans="1:12" s="173" customFormat="1" x14ac:dyDescent="0.25">
      <c r="A245" s="172"/>
      <c r="B245" s="188"/>
      <c r="I245" s="174"/>
      <c r="J245" s="174"/>
      <c r="K245" s="174"/>
      <c r="L245" s="174"/>
    </row>
    <row r="246" spans="1:12" s="173" customFormat="1" x14ac:dyDescent="0.25">
      <c r="A246" s="172"/>
      <c r="B246" s="188"/>
      <c r="I246" s="174"/>
      <c r="J246" s="174"/>
      <c r="K246" s="174"/>
      <c r="L246" s="174"/>
    </row>
    <row r="247" spans="1:12" s="173" customFormat="1" x14ac:dyDescent="0.25">
      <c r="A247" s="172"/>
      <c r="B247" s="188"/>
      <c r="I247" s="174"/>
      <c r="J247" s="174"/>
      <c r="K247" s="174"/>
      <c r="L247" s="174"/>
    </row>
    <row r="248" spans="1:12" s="173" customFormat="1" x14ac:dyDescent="0.25">
      <c r="A248" s="172"/>
      <c r="B248" s="188"/>
      <c r="I248" s="174"/>
      <c r="J248" s="174"/>
      <c r="K248" s="174"/>
      <c r="L248" s="174"/>
    </row>
    <row r="249" spans="1:12" s="173" customFormat="1" x14ac:dyDescent="0.25">
      <c r="A249" s="172"/>
      <c r="B249" s="188"/>
      <c r="I249" s="174"/>
      <c r="J249" s="174"/>
      <c r="K249" s="174"/>
      <c r="L249" s="174"/>
    </row>
    <row r="250" spans="1:12" s="173" customFormat="1" x14ac:dyDescent="0.25">
      <c r="A250" s="172"/>
      <c r="B250" s="188"/>
      <c r="I250" s="174"/>
      <c r="J250" s="174"/>
      <c r="K250" s="174"/>
      <c r="L250" s="174"/>
    </row>
    <row r="251" spans="1:12" s="173" customFormat="1" x14ac:dyDescent="0.25">
      <c r="A251" s="172"/>
      <c r="B251" s="188"/>
      <c r="I251" s="174"/>
      <c r="J251" s="174"/>
      <c r="K251" s="174"/>
      <c r="L251" s="174"/>
    </row>
    <row r="252" spans="1:12" s="173" customFormat="1" x14ac:dyDescent="0.25">
      <c r="A252" s="172"/>
      <c r="B252" s="188"/>
      <c r="I252" s="174"/>
      <c r="J252" s="174"/>
      <c r="K252" s="174"/>
      <c r="L252" s="174"/>
    </row>
    <row r="253" spans="1:12" s="173" customFormat="1" x14ac:dyDescent="0.25">
      <c r="A253" s="172"/>
      <c r="B253" s="188"/>
      <c r="I253" s="174"/>
      <c r="J253" s="174"/>
      <c r="K253" s="174"/>
      <c r="L253" s="174"/>
    </row>
    <row r="254" spans="1:12" s="173" customFormat="1" x14ac:dyDescent="0.25">
      <c r="A254" s="172"/>
      <c r="B254" s="188"/>
      <c r="I254" s="174"/>
      <c r="J254" s="174"/>
      <c r="K254" s="174"/>
      <c r="L254" s="174"/>
    </row>
    <row r="255" spans="1:12" s="173" customFormat="1" x14ac:dyDescent="0.25">
      <c r="A255" s="172"/>
      <c r="B255" s="188"/>
      <c r="I255" s="174"/>
      <c r="J255" s="174"/>
      <c r="K255" s="174"/>
      <c r="L255" s="174"/>
    </row>
    <row r="256" spans="1:12" s="173" customFormat="1" x14ac:dyDescent="0.25">
      <c r="A256" s="172"/>
      <c r="B256" s="188"/>
      <c r="I256" s="174"/>
      <c r="J256" s="174"/>
      <c r="K256" s="174"/>
      <c r="L256" s="174"/>
    </row>
    <row r="257" spans="1:12" s="173" customFormat="1" x14ac:dyDescent="0.25">
      <c r="A257" s="172"/>
      <c r="B257" s="188"/>
      <c r="I257" s="174"/>
      <c r="J257" s="174"/>
      <c r="K257" s="174"/>
      <c r="L257" s="174"/>
    </row>
    <row r="258" spans="1:12" s="173" customFormat="1" x14ac:dyDescent="0.25">
      <c r="A258" s="172"/>
      <c r="B258" s="188"/>
      <c r="I258" s="174"/>
      <c r="J258" s="174"/>
      <c r="K258" s="174"/>
      <c r="L258" s="174"/>
    </row>
    <row r="259" spans="1:12" s="173" customFormat="1" x14ac:dyDescent="0.25">
      <c r="A259" s="172"/>
      <c r="B259" s="188"/>
      <c r="I259" s="174"/>
      <c r="J259" s="174"/>
      <c r="K259" s="174"/>
      <c r="L259" s="174"/>
    </row>
    <row r="260" spans="1:12" s="173" customFormat="1" x14ac:dyDescent="0.25">
      <c r="A260" s="172"/>
      <c r="B260" s="188"/>
      <c r="I260" s="174"/>
      <c r="J260" s="174"/>
      <c r="K260" s="174"/>
      <c r="L260" s="174"/>
    </row>
    <row r="261" spans="1:12" s="173" customFormat="1" x14ac:dyDescent="0.25">
      <c r="A261" s="172"/>
      <c r="B261" s="188"/>
      <c r="I261" s="174"/>
      <c r="J261" s="174"/>
      <c r="K261" s="174"/>
      <c r="L261" s="174"/>
    </row>
    <row r="262" spans="1:12" s="173" customFormat="1" x14ac:dyDescent="0.25">
      <c r="A262" s="172"/>
      <c r="B262" s="188"/>
      <c r="I262" s="174"/>
      <c r="J262" s="174"/>
      <c r="K262" s="174"/>
      <c r="L262" s="174"/>
    </row>
    <row r="263" spans="1:12" s="173" customFormat="1" x14ac:dyDescent="0.25">
      <c r="A263" s="172"/>
      <c r="B263" s="188"/>
      <c r="I263" s="174"/>
      <c r="J263" s="174"/>
      <c r="K263" s="174"/>
      <c r="L263" s="174"/>
    </row>
    <row r="264" spans="1:12" s="173" customFormat="1" x14ac:dyDescent="0.25">
      <c r="A264" s="172"/>
      <c r="B264" s="188"/>
      <c r="I264" s="174"/>
      <c r="J264" s="174"/>
      <c r="K264" s="174"/>
      <c r="L264" s="174"/>
    </row>
    <row r="265" spans="1:12" s="173" customFormat="1" x14ac:dyDescent="0.25">
      <c r="A265" s="172"/>
      <c r="B265" s="188"/>
      <c r="I265" s="174"/>
      <c r="J265" s="174"/>
      <c r="K265" s="174"/>
      <c r="L265" s="174"/>
    </row>
    <row r="266" spans="1:12" s="173" customFormat="1" x14ac:dyDescent="0.25">
      <c r="A266" s="172"/>
      <c r="B266" s="188"/>
      <c r="I266" s="174"/>
      <c r="J266" s="174"/>
      <c r="K266" s="174"/>
      <c r="L266" s="174"/>
    </row>
    <row r="267" spans="1:12" s="173" customFormat="1" x14ac:dyDescent="0.25">
      <c r="A267" s="172"/>
      <c r="B267" s="188"/>
      <c r="I267" s="174"/>
      <c r="J267" s="174"/>
      <c r="K267" s="174"/>
      <c r="L267" s="174"/>
    </row>
    <row r="268" spans="1:12" s="173" customFormat="1" x14ac:dyDescent="0.25">
      <c r="A268" s="172"/>
      <c r="B268" s="188"/>
      <c r="I268" s="174"/>
      <c r="J268" s="174"/>
      <c r="K268" s="174"/>
      <c r="L268" s="174"/>
    </row>
    <row r="269" spans="1:12" s="173" customFormat="1" x14ac:dyDescent="0.25">
      <c r="A269" s="172"/>
      <c r="B269" s="188"/>
      <c r="I269" s="174"/>
      <c r="J269" s="174"/>
      <c r="K269" s="174"/>
      <c r="L269" s="174"/>
    </row>
    <row r="270" spans="1:12" s="173" customFormat="1" x14ac:dyDescent="0.25">
      <c r="A270" s="172"/>
      <c r="B270" s="188"/>
      <c r="I270" s="174"/>
      <c r="J270" s="174"/>
      <c r="K270" s="174"/>
      <c r="L270" s="174"/>
    </row>
    <row r="271" spans="1:12" s="173" customFormat="1" x14ac:dyDescent="0.25">
      <c r="A271" s="172"/>
      <c r="B271" s="188"/>
      <c r="I271" s="174"/>
      <c r="J271" s="174"/>
      <c r="K271" s="174"/>
      <c r="L271" s="174"/>
    </row>
    <row r="272" spans="1:12" s="173" customFormat="1" x14ac:dyDescent="0.25">
      <c r="A272" s="172"/>
      <c r="B272" s="188"/>
      <c r="I272" s="174"/>
      <c r="J272" s="174"/>
      <c r="K272" s="174"/>
      <c r="L272" s="174"/>
    </row>
    <row r="273" spans="1:12" s="173" customFormat="1" x14ac:dyDescent="0.25">
      <c r="A273" s="172"/>
      <c r="B273" s="188"/>
      <c r="I273" s="174"/>
      <c r="J273" s="174"/>
      <c r="K273" s="174"/>
      <c r="L273" s="174"/>
    </row>
    <row r="274" spans="1:12" s="173" customFormat="1" x14ac:dyDescent="0.25">
      <c r="A274" s="172"/>
      <c r="B274" s="188"/>
      <c r="I274" s="174"/>
      <c r="J274" s="174"/>
      <c r="K274" s="174"/>
      <c r="L274" s="174"/>
    </row>
    <row r="275" spans="1:12" s="173" customFormat="1" x14ac:dyDescent="0.25">
      <c r="A275" s="172"/>
      <c r="B275" s="188"/>
      <c r="I275" s="174"/>
      <c r="J275" s="174"/>
      <c r="K275" s="174"/>
      <c r="L275" s="174"/>
    </row>
    <row r="276" spans="1:12" s="173" customFormat="1" x14ac:dyDescent="0.25">
      <c r="A276" s="172"/>
      <c r="B276" s="188"/>
      <c r="I276" s="174"/>
      <c r="J276" s="174"/>
      <c r="K276" s="174"/>
      <c r="L276" s="174"/>
    </row>
    <row r="277" spans="1:12" s="173" customFormat="1" x14ac:dyDescent="0.25">
      <c r="A277" s="172"/>
      <c r="B277" s="188"/>
      <c r="I277" s="174"/>
      <c r="J277" s="174"/>
      <c r="K277" s="174"/>
      <c r="L277" s="174"/>
    </row>
    <row r="278" spans="1:12" s="173" customFormat="1" x14ac:dyDescent="0.25">
      <c r="A278" s="172"/>
      <c r="B278" s="188"/>
      <c r="I278" s="174"/>
      <c r="J278" s="174"/>
      <c r="K278" s="174"/>
      <c r="L278" s="174"/>
    </row>
    <row r="279" spans="1:12" s="173" customFormat="1" x14ac:dyDescent="0.25">
      <c r="A279" s="172"/>
      <c r="B279" s="188"/>
      <c r="I279" s="174"/>
      <c r="J279" s="174"/>
      <c r="K279" s="174"/>
      <c r="L279" s="174"/>
    </row>
    <row r="280" spans="1:12" s="173" customFormat="1" x14ac:dyDescent="0.25">
      <c r="A280" s="172"/>
      <c r="B280" s="188"/>
      <c r="I280" s="174"/>
      <c r="J280" s="174"/>
      <c r="K280" s="174"/>
      <c r="L280" s="174"/>
    </row>
    <row r="281" spans="1:12" s="173" customFormat="1" x14ac:dyDescent="0.25">
      <c r="A281" s="172"/>
      <c r="B281" s="188"/>
      <c r="I281" s="174"/>
      <c r="J281" s="174"/>
      <c r="K281" s="174"/>
      <c r="L281" s="174"/>
    </row>
    <row r="282" spans="1:12" s="173" customFormat="1" x14ac:dyDescent="0.25">
      <c r="A282" s="172"/>
      <c r="B282" s="188"/>
      <c r="I282" s="174"/>
      <c r="J282" s="174"/>
      <c r="K282" s="174"/>
      <c r="L282" s="174"/>
    </row>
    <row r="283" spans="1:12" s="173" customFormat="1" x14ac:dyDescent="0.25">
      <c r="A283" s="172"/>
      <c r="B283" s="188"/>
      <c r="I283" s="174"/>
      <c r="J283" s="174"/>
      <c r="K283" s="174"/>
      <c r="L283" s="174"/>
    </row>
    <row r="284" spans="1:12" s="173" customFormat="1" x14ac:dyDescent="0.25">
      <c r="A284" s="172"/>
      <c r="B284" s="188"/>
      <c r="I284" s="174"/>
      <c r="J284" s="174"/>
      <c r="K284" s="174"/>
      <c r="L284" s="174"/>
    </row>
    <row r="285" spans="1:12" s="173" customFormat="1" x14ac:dyDescent="0.25">
      <c r="A285" s="172"/>
      <c r="B285" s="188"/>
      <c r="I285" s="174"/>
      <c r="J285" s="174"/>
      <c r="K285" s="174"/>
      <c r="L285" s="174"/>
    </row>
    <row r="286" spans="1:12" s="173" customFormat="1" x14ac:dyDescent="0.25">
      <c r="A286" s="172"/>
      <c r="B286" s="188"/>
      <c r="I286" s="174"/>
      <c r="J286" s="174"/>
      <c r="K286" s="174"/>
      <c r="L286" s="174"/>
    </row>
    <row r="287" spans="1:12" s="173" customFormat="1" x14ac:dyDescent="0.25">
      <c r="A287" s="172"/>
      <c r="B287" s="188"/>
      <c r="I287" s="174"/>
      <c r="J287" s="174"/>
      <c r="K287" s="174"/>
      <c r="L287" s="174"/>
    </row>
    <row r="288" spans="1:12" s="173" customFormat="1" x14ac:dyDescent="0.25">
      <c r="A288" s="172"/>
      <c r="B288" s="188"/>
      <c r="I288" s="174"/>
      <c r="J288" s="174"/>
      <c r="K288" s="174"/>
      <c r="L288" s="174"/>
    </row>
    <row r="289" spans="1:12" s="173" customFormat="1" x14ac:dyDescent="0.25">
      <c r="A289" s="172"/>
      <c r="B289" s="188"/>
      <c r="I289" s="174"/>
      <c r="J289" s="174"/>
      <c r="K289" s="174"/>
      <c r="L289" s="174"/>
    </row>
  </sheetData>
  <mergeCells count="12">
    <mergeCell ref="A1:K1"/>
    <mergeCell ref="B2:K2"/>
    <mergeCell ref="A3:K3"/>
    <mergeCell ref="A4:K4"/>
    <mergeCell ref="A56:B56"/>
    <mergeCell ref="A12:K12"/>
    <mergeCell ref="A5:K5"/>
    <mergeCell ref="A6:K6"/>
    <mergeCell ref="A7:K7"/>
    <mergeCell ref="A8:K8"/>
    <mergeCell ref="A10:K10"/>
    <mergeCell ref="I9:K9"/>
  </mergeCells>
  <pageMargins left="0.78740157480314965" right="0.39370078740157483" top="0.39370078740157483" bottom="0.39370078740157483" header="0.31496062992125984" footer="0.31496062992125984"/>
  <pageSetup paperSize="9" scale="64" fitToHeight="0" orientation="portrait" r:id="rId1"/>
  <rowBreaks count="1" manualBreakCount="1">
    <brk id="3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6" tint="0.59999389629810485"/>
    <pageSetUpPr fitToPage="1"/>
  </sheetPr>
  <dimension ref="A1:V412"/>
  <sheetViews>
    <sheetView view="pageBreakPreview" zoomScale="75" zoomScaleNormal="75" zoomScaleSheetLayoutView="75" workbookViewId="0">
      <selection activeCell="A13" sqref="A13:N13"/>
    </sheetView>
  </sheetViews>
  <sheetFormatPr defaultRowHeight="12.75" x14ac:dyDescent="0.25"/>
  <cols>
    <col min="1" max="1" width="49.7109375" style="3" customWidth="1"/>
    <col min="2" max="2" width="4.7109375" style="4" customWidth="1"/>
    <col min="3" max="3" width="4.5703125" style="4" customWidth="1"/>
    <col min="4" max="4" width="14.140625" style="4" customWidth="1"/>
    <col min="5" max="5" width="4.5703125" style="4" customWidth="1"/>
    <col min="6" max="6" width="12.5703125" style="34" hidden="1" customWidth="1"/>
    <col min="7" max="7" width="11.42578125" style="3" hidden="1" customWidth="1"/>
    <col min="8" max="8" width="12.85546875" style="3" hidden="1" customWidth="1"/>
    <col min="9" max="9" width="12.140625" style="4" hidden="1" customWidth="1"/>
    <col min="10" max="10" width="15.28515625" style="4" hidden="1" customWidth="1"/>
    <col min="11" max="11" width="11.28515625" style="4" hidden="1" customWidth="1"/>
    <col min="12" max="12" width="14" style="167" customWidth="1"/>
    <col min="13" max="13" width="13.5703125" style="34" customWidth="1"/>
    <col min="14" max="14" width="14" style="34" customWidth="1"/>
    <col min="15" max="15" width="14.5703125" style="80" customWidth="1"/>
    <col min="16" max="16" width="9.140625" style="57"/>
    <col min="17" max="17" width="16.28515625" style="57" customWidth="1"/>
    <col min="18" max="22" width="9.140625" style="57"/>
    <col min="23" max="256" width="9.140625" style="3"/>
    <col min="257" max="257" width="49.28515625" style="3" customWidth="1"/>
    <col min="258" max="258" width="6.42578125" style="3" customWidth="1"/>
    <col min="259" max="259" width="6.5703125" style="3" customWidth="1"/>
    <col min="260" max="260" width="13.42578125" style="3" customWidth="1"/>
    <col min="261" max="261" width="7.140625" style="3" customWidth="1"/>
    <col min="262" max="262" width="14.28515625" style="3" customWidth="1"/>
    <col min="263" max="264" width="9.42578125" style="3" bestFit="1" customWidth="1"/>
    <col min="265" max="512" width="9.140625" style="3"/>
    <col min="513" max="513" width="49.28515625" style="3" customWidth="1"/>
    <col min="514" max="514" width="6.42578125" style="3" customWidth="1"/>
    <col min="515" max="515" width="6.5703125" style="3" customWidth="1"/>
    <col min="516" max="516" width="13.42578125" style="3" customWidth="1"/>
    <col min="517" max="517" width="7.140625" style="3" customWidth="1"/>
    <col min="518" max="518" width="14.28515625" style="3" customWidth="1"/>
    <col min="519" max="520" width="9.42578125" style="3" bestFit="1" customWidth="1"/>
    <col min="521" max="768" width="9.140625" style="3"/>
    <col min="769" max="769" width="49.28515625" style="3" customWidth="1"/>
    <col min="770" max="770" width="6.42578125" style="3" customWidth="1"/>
    <col min="771" max="771" width="6.5703125" style="3" customWidth="1"/>
    <col min="772" max="772" width="13.42578125" style="3" customWidth="1"/>
    <col min="773" max="773" width="7.140625" style="3" customWidth="1"/>
    <col min="774" max="774" width="14.28515625" style="3" customWidth="1"/>
    <col min="775" max="776" width="9.42578125" style="3" bestFit="1" customWidth="1"/>
    <col min="777" max="1024" width="8.85546875" style="3"/>
    <col min="1025" max="1025" width="49.28515625" style="3" customWidth="1"/>
    <col min="1026" max="1026" width="6.42578125" style="3" customWidth="1"/>
    <col min="1027" max="1027" width="6.5703125" style="3" customWidth="1"/>
    <col min="1028" max="1028" width="13.42578125" style="3" customWidth="1"/>
    <col min="1029" max="1029" width="7.140625" style="3" customWidth="1"/>
    <col min="1030" max="1030" width="14.28515625" style="3" customWidth="1"/>
    <col min="1031" max="1032" width="9.42578125" style="3" bestFit="1" customWidth="1"/>
    <col min="1033" max="1280" width="9.140625" style="3"/>
    <col min="1281" max="1281" width="49.28515625" style="3" customWidth="1"/>
    <col min="1282" max="1282" width="6.42578125" style="3" customWidth="1"/>
    <col min="1283" max="1283" width="6.5703125" style="3" customWidth="1"/>
    <col min="1284" max="1284" width="13.42578125" style="3" customWidth="1"/>
    <col min="1285" max="1285" width="7.140625" style="3" customWidth="1"/>
    <col min="1286" max="1286" width="14.28515625" style="3" customWidth="1"/>
    <col min="1287" max="1288" width="9.42578125" style="3" bestFit="1" customWidth="1"/>
    <col min="1289" max="1536" width="9.140625" style="3"/>
    <col min="1537" max="1537" width="49.28515625" style="3" customWidth="1"/>
    <col min="1538" max="1538" width="6.42578125" style="3" customWidth="1"/>
    <col min="1539" max="1539" width="6.5703125" style="3" customWidth="1"/>
    <col min="1540" max="1540" width="13.42578125" style="3" customWidth="1"/>
    <col min="1541" max="1541" width="7.140625" style="3" customWidth="1"/>
    <col min="1542" max="1542" width="14.28515625" style="3" customWidth="1"/>
    <col min="1543" max="1544" width="9.42578125" style="3" bestFit="1" customWidth="1"/>
    <col min="1545" max="1792" width="9.140625" style="3"/>
    <col min="1793" max="1793" width="49.28515625" style="3" customWidth="1"/>
    <col min="1794" max="1794" width="6.42578125" style="3" customWidth="1"/>
    <col min="1795" max="1795" width="6.5703125" style="3" customWidth="1"/>
    <col min="1796" max="1796" width="13.42578125" style="3" customWidth="1"/>
    <col min="1797" max="1797" width="7.140625" style="3" customWidth="1"/>
    <col min="1798" max="1798" width="14.28515625" style="3" customWidth="1"/>
    <col min="1799" max="1800" width="9.42578125" style="3" bestFit="1" customWidth="1"/>
    <col min="1801" max="2048" width="8.85546875" style="3"/>
    <col min="2049" max="2049" width="49.28515625" style="3" customWidth="1"/>
    <col min="2050" max="2050" width="6.42578125" style="3" customWidth="1"/>
    <col min="2051" max="2051" width="6.5703125" style="3" customWidth="1"/>
    <col min="2052" max="2052" width="13.42578125" style="3" customWidth="1"/>
    <col min="2053" max="2053" width="7.140625" style="3" customWidth="1"/>
    <col min="2054" max="2054" width="14.28515625" style="3" customWidth="1"/>
    <col min="2055" max="2056" width="9.42578125" style="3" bestFit="1" customWidth="1"/>
    <col min="2057" max="2304" width="9.140625" style="3"/>
    <col min="2305" max="2305" width="49.28515625" style="3" customWidth="1"/>
    <col min="2306" max="2306" width="6.42578125" style="3" customWidth="1"/>
    <col min="2307" max="2307" width="6.5703125" style="3" customWidth="1"/>
    <col min="2308" max="2308" width="13.42578125" style="3" customWidth="1"/>
    <col min="2309" max="2309" width="7.140625" style="3" customWidth="1"/>
    <col min="2310" max="2310" width="14.28515625" style="3" customWidth="1"/>
    <col min="2311" max="2312" width="9.42578125" style="3" bestFit="1" customWidth="1"/>
    <col min="2313" max="2560" width="9.140625" style="3"/>
    <col min="2561" max="2561" width="49.28515625" style="3" customWidth="1"/>
    <col min="2562" max="2562" width="6.42578125" style="3" customWidth="1"/>
    <col min="2563" max="2563" width="6.5703125" style="3" customWidth="1"/>
    <col min="2564" max="2564" width="13.42578125" style="3" customWidth="1"/>
    <col min="2565" max="2565" width="7.140625" style="3" customWidth="1"/>
    <col min="2566" max="2566" width="14.28515625" style="3" customWidth="1"/>
    <col min="2567" max="2568" width="9.42578125" style="3" bestFit="1" customWidth="1"/>
    <col min="2569" max="2816" width="9.140625" style="3"/>
    <col min="2817" max="2817" width="49.28515625" style="3" customWidth="1"/>
    <col min="2818" max="2818" width="6.42578125" style="3" customWidth="1"/>
    <col min="2819" max="2819" width="6.5703125" style="3" customWidth="1"/>
    <col min="2820" max="2820" width="13.42578125" style="3" customWidth="1"/>
    <col min="2821" max="2821" width="7.140625" style="3" customWidth="1"/>
    <col min="2822" max="2822" width="14.28515625" style="3" customWidth="1"/>
    <col min="2823" max="2824" width="9.42578125" style="3" bestFit="1" customWidth="1"/>
    <col min="2825" max="3072" width="8.85546875" style="3"/>
    <col min="3073" max="3073" width="49.28515625" style="3" customWidth="1"/>
    <col min="3074" max="3074" width="6.42578125" style="3" customWidth="1"/>
    <col min="3075" max="3075" width="6.5703125" style="3" customWidth="1"/>
    <col min="3076" max="3076" width="13.42578125" style="3" customWidth="1"/>
    <col min="3077" max="3077" width="7.140625" style="3" customWidth="1"/>
    <col min="3078" max="3078" width="14.28515625" style="3" customWidth="1"/>
    <col min="3079" max="3080" width="9.42578125" style="3" bestFit="1" customWidth="1"/>
    <col min="3081" max="3328" width="9.140625" style="3"/>
    <col min="3329" max="3329" width="49.28515625" style="3" customWidth="1"/>
    <col min="3330" max="3330" width="6.42578125" style="3" customWidth="1"/>
    <col min="3331" max="3331" width="6.5703125" style="3" customWidth="1"/>
    <col min="3332" max="3332" width="13.42578125" style="3" customWidth="1"/>
    <col min="3333" max="3333" width="7.140625" style="3" customWidth="1"/>
    <col min="3334" max="3334" width="14.28515625" style="3" customWidth="1"/>
    <col min="3335" max="3336" width="9.42578125" style="3" bestFit="1" customWidth="1"/>
    <col min="3337" max="3584" width="9.140625" style="3"/>
    <col min="3585" max="3585" width="49.28515625" style="3" customWidth="1"/>
    <col min="3586" max="3586" width="6.42578125" style="3" customWidth="1"/>
    <col min="3587" max="3587" width="6.5703125" style="3" customWidth="1"/>
    <col min="3588" max="3588" width="13.42578125" style="3" customWidth="1"/>
    <col min="3589" max="3589" width="7.140625" style="3" customWidth="1"/>
    <col min="3590" max="3590" width="14.28515625" style="3" customWidth="1"/>
    <col min="3591" max="3592" width="9.42578125" style="3" bestFit="1" customWidth="1"/>
    <col min="3593" max="3840" width="9.140625" style="3"/>
    <col min="3841" max="3841" width="49.28515625" style="3" customWidth="1"/>
    <col min="3842" max="3842" width="6.42578125" style="3" customWidth="1"/>
    <col min="3843" max="3843" width="6.5703125" style="3" customWidth="1"/>
    <col min="3844" max="3844" width="13.42578125" style="3" customWidth="1"/>
    <col min="3845" max="3845" width="7.140625" style="3" customWidth="1"/>
    <col min="3846" max="3846" width="14.28515625" style="3" customWidth="1"/>
    <col min="3847" max="3848" width="9.42578125" style="3" bestFit="1" customWidth="1"/>
    <col min="3849" max="4096" width="8.85546875" style="3"/>
    <col min="4097" max="4097" width="49.28515625" style="3" customWidth="1"/>
    <col min="4098" max="4098" width="6.42578125" style="3" customWidth="1"/>
    <col min="4099" max="4099" width="6.5703125" style="3" customWidth="1"/>
    <col min="4100" max="4100" width="13.42578125" style="3" customWidth="1"/>
    <col min="4101" max="4101" width="7.140625" style="3" customWidth="1"/>
    <col min="4102" max="4102" width="14.28515625" style="3" customWidth="1"/>
    <col min="4103" max="4104" width="9.42578125" style="3" bestFit="1" customWidth="1"/>
    <col min="4105" max="4352" width="9.140625" style="3"/>
    <col min="4353" max="4353" width="49.28515625" style="3" customWidth="1"/>
    <col min="4354" max="4354" width="6.42578125" style="3" customWidth="1"/>
    <col min="4355" max="4355" width="6.5703125" style="3" customWidth="1"/>
    <col min="4356" max="4356" width="13.42578125" style="3" customWidth="1"/>
    <col min="4357" max="4357" width="7.140625" style="3" customWidth="1"/>
    <col min="4358" max="4358" width="14.28515625" style="3" customWidth="1"/>
    <col min="4359" max="4360" width="9.42578125" style="3" bestFit="1" customWidth="1"/>
    <col min="4361" max="4608" width="9.140625" style="3"/>
    <col min="4609" max="4609" width="49.28515625" style="3" customWidth="1"/>
    <col min="4610" max="4610" width="6.42578125" style="3" customWidth="1"/>
    <col min="4611" max="4611" width="6.5703125" style="3" customWidth="1"/>
    <col min="4612" max="4612" width="13.42578125" style="3" customWidth="1"/>
    <col min="4613" max="4613" width="7.140625" style="3" customWidth="1"/>
    <col min="4614" max="4614" width="14.28515625" style="3" customWidth="1"/>
    <col min="4615" max="4616" width="9.42578125" style="3" bestFit="1" customWidth="1"/>
    <col min="4617" max="4864" width="9.140625" style="3"/>
    <col min="4865" max="4865" width="49.28515625" style="3" customWidth="1"/>
    <col min="4866" max="4866" width="6.42578125" style="3" customWidth="1"/>
    <col min="4867" max="4867" width="6.5703125" style="3" customWidth="1"/>
    <col min="4868" max="4868" width="13.42578125" style="3" customWidth="1"/>
    <col min="4869" max="4869" width="7.140625" style="3" customWidth="1"/>
    <col min="4870" max="4870" width="14.28515625" style="3" customWidth="1"/>
    <col min="4871" max="4872" width="9.42578125" style="3" bestFit="1" customWidth="1"/>
    <col min="4873" max="5120" width="8.85546875" style="3"/>
    <col min="5121" max="5121" width="49.28515625" style="3" customWidth="1"/>
    <col min="5122" max="5122" width="6.42578125" style="3" customWidth="1"/>
    <col min="5123" max="5123" width="6.5703125" style="3" customWidth="1"/>
    <col min="5124" max="5124" width="13.42578125" style="3" customWidth="1"/>
    <col min="5125" max="5125" width="7.140625" style="3" customWidth="1"/>
    <col min="5126" max="5126" width="14.28515625" style="3" customWidth="1"/>
    <col min="5127" max="5128" width="9.42578125" style="3" bestFit="1" customWidth="1"/>
    <col min="5129" max="5376" width="9.140625" style="3"/>
    <col min="5377" max="5377" width="49.28515625" style="3" customWidth="1"/>
    <col min="5378" max="5378" width="6.42578125" style="3" customWidth="1"/>
    <col min="5379" max="5379" width="6.5703125" style="3" customWidth="1"/>
    <col min="5380" max="5380" width="13.42578125" style="3" customWidth="1"/>
    <col min="5381" max="5381" width="7.140625" style="3" customWidth="1"/>
    <col min="5382" max="5382" width="14.28515625" style="3" customWidth="1"/>
    <col min="5383" max="5384" width="9.42578125" style="3" bestFit="1" customWidth="1"/>
    <col min="5385" max="5632" width="9.140625" style="3"/>
    <col min="5633" max="5633" width="49.28515625" style="3" customWidth="1"/>
    <col min="5634" max="5634" width="6.42578125" style="3" customWidth="1"/>
    <col min="5635" max="5635" width="6.5703125" style="3" customWidth="1"/>
    <col min="5636" max="5636" width="13.42578125" style="3" customWidth="1"/>
    <col min="5637" max="5637" width="7.140625" style="3" customWidth="1"/>
    <col min="5638" max="5638" width="14.28515625" style="3" customWidth="1"/>
    <col min="5639" max="5640" width="9.42578125" style="3" bestFit="1" customWidth="1"/>
    <col min="5641" max="5888" width="9.140625" style="3"/>
    <col min="5889" max="5889" width="49.28515625" style="3" customWidth="1"/>
    <col min="5890" max="5890" width="6.42578125" style="3" customWidth="1"/>
    <col min="5891" max="5891" width="6.5703125" style="3" customWidth="1"/>
    <col min="5892" max="5892" width="13.42578125" style="3" customWidth="1"/>
    <col min="5893" max="5893" width="7.140625" style="3" customWidth="1"/>
    <col min="5894" max="5894" width="14.28515625" style="3" customWidth="1"/>
    <col min="5895" max="5896" width="9.42578125" style="3" bestFit="1" customWidth="1"/>
    <col min="5897" max="6144" width="8.85546875" style="3"/>
    <col min="6145" max="6145" width="49.28515625" style="3" customWidth="1"/>
    <col min="6146" max="6146" width="6.42578125" style="3" customWidth="1"/>
    <col min="6147" max="6147" width="6.5703125" style="3" customWidth="1"/>
    <col min="6148" max="6148" width="13.42578125" style="3" customWidth="1"/>
    <col min="6149" max="6149" width="7.140625" style="3" customWidth="1"/>
    <col min="6150" max="6150" width="14.28515625" style="3" customWidth="1"/>
    <col min="6151" max="6152" width="9.42578125" style="3" bestFit="1" customWidth="1"/>
    <col min="6153" max="6400" width="9.140625" style="3"/>
    <col min="6401" max="6401" width="49.28515625" style="3" customWidth="1"/>
    <col min="6402" max="6402" width="6.42578125" style="3" customWidth="1"/>
    <col min="6403" max="6403" width="6.5703125" style="3" customWidth="1"/>
    <col min="6404" max="6404" width="13.42578125" style="3" customWidth="1"/>
    <col min="6405" max="6405" width="7.140625" style="3" customWidth="1"/>
    <col min="6406" max="6406" width="14.28515625" style="3" customWidth="1"/>
    <col min="6407" max="6408" width="9.42578125" style="3" bestFit="1" customWidth="1"/>
    <col min="6409" max="6656" width="9.140625" style="3"/>
    <col min="6657" max="6657" width="49.28515625" style="3" customWidth="1"/>
    <col min="6658" max="6658" width="6.42578125" style="3" customWidth="1"/>
    <col min="6659" max="6659" width="6.5703125" style="3" customWidth="1"/>
    <col min="6660" max="6660" width="13.42578125" style="3" customWidth="1"/>
    <col min="6661" max="6661" width="7.140625" style="3" customWidth="1"/>
    <col min="6662" max="6662" width="14.28515625" style="3" customWidth="1"/>
    <col min="6663" max="6664" width="9.42578125" style="3" bestFit="1" customWidth="1"/>
    <col min="6665" max="6912" width="9.140625" style="3"/>
    <col min="6913" max="6913" width="49.28515625" style="3" customWidth="1"/>
    <col min="6914" max="6914" width="6.42578125" style="3" customWidth="1"/>
    <col min="6915" max="6915" width="6.5703125" style="3" customWidth="1"/>
    <col min="6916" max="6916" width="13.42578125" style="3" customWidth="1"/>
    <col min="6917" max="6917" width="7.140625" style="3" customWidth="1"/>
    <col min="6918" max="6918" width="14.28515625" style="3" customWidth="1"/>
    <col min="6919" max="6920" width="9.42578125" style="3" bestFit="1" customWidth="1"/>
    <col min="6921" max="7168" width="8.85546875" style="3"/>
    <col min="7169" max="7169" width="49.28515625" style="3" customWidth="1"/>
    <col min="7170" max="7170" width="6.42578125" style="3" customWidth="1"/>
    <col min="7171" max="7171" width="6.5703125" style="3" customWidth="1"/>
    <col min="7172" max="7172" width="13.42578125" style="3" customWidth="1"/>
    <col min="7173" max="7173" width="7.140625" style="3" customWidth="1"/>
    <col min="7174" max="7174" width="14.28515625" style="3" customWidth="1"/>
    <col min="7175" max="7176" width="9.42578125" style="3" bestFit="1" customWidth="1"/>
    <col min="7177" max="7424" width="9.140625" style="3"/>
    <col min="7425" max="7425" width="49.28515625" style="3" customWidth="1"/>
    <col min="7426" max="7426" width="6.42578125" style="3" customWidth="1"/>
    <col min="7427" max="7427" width="6.5703125" style="3" customWidth="1"/>
    <col min="7428" max="7428" width="13.42578125" style="3" customWidth="1"/>
    <col min="7429" max="7429" width="7.140625" style="3" customWidth="1"/>
    <col min="7430" max="7430" width="14.28515625" style="3" customWidth="1"/>
    <col min="7431" max="7432" width="9.42578125" style="3" bestFit="1" customWidth="1"/>
    <col min="7433" max="7680" width="9.140625" style="3"/>
    <col min="7681" max="7681" width="49.28515625" style="3" customWidth="1"/>
    <col min="7682" max="7682" width="6.42578125" style="3" customWidth="1"/>
    <col min="7683" max="7683" width="6.5703125" style="3" customWidth="1"/>
    <col min="7684" max="7684" width="13.42578125" style="3" customWidth="1"/>
    <col min="7685" max="7685" width="7.140625" style="3" customWidth="1"/>
    <col min="7686" max="7686" width="14.28515625" style="3" customWidth="1"/>
    <col min="7687" max="7688" width="9.42578125" style="3" bestFit="1" customWidth="1"/>
    <col min="7689" max="7936" width="9.140625" style="3"/>
    <col min="7937" max="7937" width="49.28515625" style="3" customWidth="1"/>
    <col min="7938" max="7938" width="6.42578125" style="3" customWidth="1"/>
    <col min="7939" max="7939" width="6.5703125" style="3" customWidth="1"/>
    <col min="7940" max="7940" width="13.42578125" style="3" customWidth="1"/>
    <col min="7941" max="7941" width="7.140625" style="3" customWidth="1"/>
    <col min="7942" max="7942" width="14.28515625" style="3" customWidth="1"/>
    <col min="7943" max="7944" width="9.42578125" style="3" bestFit="1" customWidth="1"/>
    <col min="7945" max="8192" width="8.85546875" style="3"/>
    <col min="8193" max="8193" width="49.28515625" style="3" customWidth="1"/>
    <col min="8194" max="8194" width="6.42578125" style="3" customWidth="1"/>
    <col min="8195" max="8195" width="6.5703125" style="3" customWidth="1"/>
    <col min="8196" max="8196" width="13.42578125" style="3" customWidth="1"/>
    <col min="8197" max="8197" width="7.140625" style="3" customWidth="1"/>
    <col min="8198" max="8198" width="14.28515625" style="3" customWidth="1"/>
    <col min="8199" max="8200" width="9.42578125" style="3" bestFit="1" customWidth="1"/>
    <col min="8201" max="8448" width="9.140625" style="3"/>
    <col min="8449" max="8449" width="49.28515625" style="3" customWidth="1"/>
    <col min="8450" max="8450" width="6.42578125" style="3" customWidth="1"/>
    <col min="8451" max="8451" width="6.5703125" style="3" customWidth="1"/>
    <col min="8452" max="8452" width="13.42578125" style="3" customWidth="1"/>
    <col min="8453" max="8453" width="7.140625" style="3" customWidth="1"/>
    <col min="8454" max="8454" width="14.28515625" style="3" customWidth="1"/>
    <col min="8455" max="8456" width="9.42578125" style="3" bestFit="1" customWidth="1"/>
    <col min="8457" max="8704" width="9.140625" style="3"/>
    <col min="8705" max="8705" width="49.28515625" style="3" customWidth="1"/>
    <col min="8706" max="8706" width="6.42578125" style="3" customWidth="1"/>
    <col min="8707" max="8707" width="6.5703125" style="3" customWidth="1"/>
    <col min="8708" max="8708" width="13.42578125" style="3" customWidth="1"/>
    <col min="8709" max="8709" width="7.140625" style="3" customWidth="1"/>
    <col min="8710" max="8710" width="14.28515625" style="3" customWidth="1"/>
    <col min="8711" max="8712" width="9.42578125" style="3" bestFit="1" customWidth="1"/>
    <col min="8713" max="8960" width="9.140625" style="3"/>
    <col min="8961" max="8961" width="49.28515625" style="3" customWidth="1"/>
    <col min="8962" max="8962" width="6.42578125" style="3" customWidth="1"/>
    <col min="8963" max="8963" width="6.5703125" style="3" customWidth="1"/>
    <col min="8964" max="8964" width="13.42578125" style="3" customWidth="1"/>
    <col min="8965" max="8965" width="7.140625" style="3" customWidth="1"/>
    <col min="8966" max="8966" width="14.28515625" style="3" customWidth="1"/>
    <col min="8967" max="8968" width="9.42578125" style="3" bestFit="1" customWidth="1"/>
    <col min="8969" max="9216" width="8.85546875" style="3"/>
    <col min="9217" max="9217" width="49.28515625" style="3" customWidth="1"/>
    <col min="9218" max="9218" width="6.42578125" style="3" customWidth="1"/>
    <col min="9219" max="9219" width="6.5703125" style="3" customWidth="1"/>
    <col min="9220" max="9220" width="13.42578125" style="3" customWidth="1"/>
    <col min="9221" max="9221" width="7.140625" style="3" customWidth="1"/>
    <col min="9222" max="9222" width="14.28515625" style="3" customWidth="1"/>
    <col min="9223" max="9224" width="9.42578125" style="3" bestFit="1" customWidth="1"/>
    <col min="9225" max="9472" width="9.140625" style="3"/>
    <col min="9473" max="9473" width="49.28515625" style="3" customWidth="1"/>
    <col min="9474" max="9474" width="6.42578125" style="3" customWidth="1"/>
    <col min="9475" max="9475" width="6.5703125" style="3" customWidth="1"/>
    <col min="9476" max="9476" width="13.42578125" style="3" customWidth="1"/>
    <col min="9477" max="9477" width="7.140625" style="3" customWidth="1"/>
    <col min="9478" max="9478" width="14.28515625" style="3" customWidth="1"/>
    <col min="9479" max="9480" width="9.42578125" style="3" bestFit="1" customWidth="1"/>
    <col min="9481" max="9728" width="9.140625" style="3"/>
    <col min="9729" max="9729" width="49.28515625" style="3" customWidth="1"/>
    <col min="9730" max="9730" width="6.42578125" style="3" customWidth="1"/>
    <col min="9731" max="9731" width="6.5703125" style="3" customWidth="1"/>
    <col min="9732" max="9732" width="13.42578125" style="3" customWidth="1"/>
    <col min="9733" max="9733" width="7.140625" style="3" customWidth="1"/>
    <col min="9734" max="9734" width="14.28515625" style="3" customWidth="1"/>
    <col min="9735" max="9736" width="9.42578125" style="3" bestFit="1" customWidth="1"/>
    <col min="9737" max="9984" width="9.140625" style="3"/>
    <col min="9985" max="9985" width="49.28515625" style="3" customWidth="1"/>
    <col min="9986" max="9986" width="6.42578125" style="3" customWidth="1"/>
    <col min="9987" max="9987" width="6.5703125" style="3" customWidth="1"/>
    <col min="9988" max="9988" width="13.42578125" style="3" customWidth="1"/>
    <col min="9989" max="9989" width="7.140625" style="3" customWidth="1"/>
    <col min="9990" max="9990" width="14.28515625" style="3" customWidth="1"/>
    <col min="9991" max="9992" width="9.42578125" style="3" bestFit="1" customWidth="1"/>
    <col min="9993" max="10240" width="8.85546875" style="3"/>
    <col min="10241" max="10241" width="49.28515625" style="3" customWidth="1"/>
    <col min="10242" max="10242" width="6.42578125" style="3" customWidth="1"/>
    <col min="10243" max="10243" width="6.5703125" style="3" customWidth="1"/>
    <col min="10244" max="10244" width="13.42578125" style="3" customWidth="1"/>
    <col min="10245" max="10245" width="7.140625" style="3" customWidth="1"/>
    <col min="10246" max="10246" width="14.28515625" style="3" customWidth="1"/>
    <col min="10247" max="10248" width="9.42578125" style="3" bestFit="1" customWidth="1"/>
    <col min="10249" max="10496" width="9.140625" style="3"/>
    <col min="10497" max="10497" width="49.28515625" style="3" customWidth="1"/>
    <col min="10498" max="10498" width="6.42578125" style="3" customWidth="1"/>
    <col min="10499" max="10499" width="6.5703125" style="3" customWidth="1"/>
    <col min="10500" max="10500" width="13.42578125" style="3" customWidth="1"/>
    <col min="10501" max="10501" width="7.140625" style="3" customWidth="1"/>
    <col min="10502" max="10502" width="14.28515625" style="3" customWidth="1"/>
    <col min="10503" max="10504" width="9.42578125" style="3" bestFit="1" customWidth="1"/>
    <col min="10505" max="10752" width="9.140625" style="3"/>
    <col min="10753" max="10753" width="49.28515625" style="3" customWidth="1"/>
    <col min="10754" max="10754" width="6.42578125" style="3" customWidth="1"/>
    <col min="10755" max="10755" width="6.5703125" style="3" customWidth="1"/>
    <col min="10756" max="10756" width="13.42578125" style="3" customWidth="1"/>
    <col min="10757" max="10757" width="7.140625" style="3" customWidth="1"/>
    <col min="10758" max="10758" width="14.28515625" style="3" customWidth="1"/>
    <col min="10759" max="10760" width="9.42578125" style="3" bestFit="1" customWidth="1"/>
    <col min="10761" max="11008" width="9.140625" style="3"/>
    <col min="11009" max="11009" width="49.28515625" style="3" customWidth="1"/>
    <col min="11010" max="11010" width="6.42578125" style="3" customWidth="1"/>
    <col min="11011" max="11011" width="6.5703125" style="3" customWidth="1"/>
    <col min="11012" max="11012" width="13.42578125" style="3" customWidth="1"/>
    <col min="11013" max="11013" width="7.140625" style="3" customWidth="1"/>
    <col min="11014" max="11014" width="14.28515625" style="3" customWidth="1"/>
    <col min="11015" max="11016" width="9.42578125" style="3" bestFit="1" customWidth="1"/>
    <col min="11017" max="11264" width="8.85546875" style="3"/>
    <col min="11265" max="11265" width="49.28515625" style="3" customWidth="1"/>
    <col min="11266" max="11266" width="6.42578125" style="3" customWidth="1"/>
    <col min="11267" max="11267" width="6.5703125" style="3" customWidth="1"/>
    <col min="11268" max="11268" width="13.42578125" style="3" customWidth="1"/>
    <col min="11269" max="11269" width="7.140625" style="3" customWidth="1"/>
    <col min="11270" max="11270" width="14.28515625" style="3" customWidth="1"/>
    <col min="11271" max="11272" width="9.42578125" style="3" bestFit="1" customWidth="1"/>
    <col min="11273" max="11520" width="9.140625" style="3"/>
    <col min="11521" max="11521" width="49.28515625" style="3" customWidth="1"/>
    <col min="11522" max="11522" width="6.42578125" style="3" customWidth="1"/>
    <col min="11523" max="11523" width="6.5703125" style="3" customWidth="1"/>
    <col min="11524" max="11524" width="13.42578125" style="3" customWidth="1"/>
    <col min="11525" max="11525" width="7.140625" style="3" customWidth="1"/>
    <col min="11526" max="11526" width="14.28515625" style="3" customWidth="1"/>
    <col min="11527" max="11528" width="9.42578125" style="3" bestFit="1" customWidth="1"/>
    <col min="11529" max="11776" width="9.140625" style="3"/>
    <col min="11777" max="11777" width="49.28515625" style="3" customWidth="1"/>
    <col min="11778" max="11778" width="6.42578125" style="3" customWidth="1"/>
    <col min="11779" max="11779" width="6.5703125" style="3" customWidth="1"/>
    <col min="11780" max="11780" width="13.42578125" style="3" customWidth="1"/>
    <col min="11781" max="11781" width="7.140625" style="3" customWidth="1"/>
    <col min="11782" max="11782" width="14.28515625" style="3" customWidth="1"/>
    <col min="11783" max="11784" width="9.42578125" style="3" bestFit="1" customWidth="1"/>
    <col min="11785" max="12032" width="9.140625" style="3"/>
    <col min="12033" max="12033" width="49.28515625" style="3" customWidth="1"/>
    <col min="12034" max="12034" width="6.42578125" style="3" customWidth="1"/>
    <col min="12035" max="12035" width="6.5703125" style="3" customWidth="1"/>
    <col min="12036" max="12036" width="13.42578125" style="3" customWidth="1"/>
    <col min="12037" max="12037" width="7.140625" style="3" customWidth="1"/>
    <col min="12038" max="12038" width="14.28515625" style="3" customWidth="1"/>
    <col min="12039" max="12040" width="9.42578125" style="3" bestFit="1" customWidth="1"/>
    <col min="12041" max="12288" width="8.85546875" style="3"/>
    <col min="12289" max="12289" width="49.28515625" style="3" customWidth="1"/>
    <col min="12290" max="12290" width="6.42578125" style="3" customWidth="1"/>
    <col min="12291" max="12291" width="6.5703125" style="3" customWidth="1"/>
    <col min="12292" max="12292" width="13.42578125" style="3" customWidth="1"/>
    <col min="12293" max="12293" width="7.140625" style="3" customWidth="1"/>
    <col min="12294" max="12294" width="14.28515625" style="3" customWidth="1"/>
    <col min="12295" max="12296" width="9.42578125" style="3" bestFit="1" customWidth="1"/>
    <col min="12297" max="12544" width="9.140625" style="3"/>
    <col min="12545" max="12545" width="49.28515625" style="3" customWidth="1"/>
    <col min="12546" max="12546" width="6.42578125" style="3" customWidth="1"/>
    <col min="12547" max="12547" width="6.5703125" style="3" customWidth="1"/>
    <col min="12548" max="12548" width="13.42578125" style="3" customWidth="1"/>
    <col min="12549" max="12549" width="7.140625" style="3" customWidth="1"/>
    <col min="12550" max="12550" width="14.28515625" style="3" customWidth="1"/>
    <col min="12551" max="12552" width="9.42578125" style="3" bestFit="1" customWidth="1"/>
    <col min="12553" max="12800" width="9.140625" style="3"/>
    <col min="12801" max="12801" width="49.28515625" style="3" customWidth="1"/>
    <col min="12802" max="12802" width="6.42578125" style="3" customWidth="1"/>
    <col min="12803" max="12803" width="6.5703125" style="3" customWidth="1"/>
    <col min="12804" max="12804" width="13.42578125" style="3" customWidth="1"/>
    <col min="12805" max="12805" width="7.140625" style="3" customWidth="1"/>
    <col min="12806" max="12806" width="14.28515625" style="3" customWidth="1"/>
    <col min="12807" max="12808" width="9.42578125" style="3" bestFit="1" customWidth="1"/>
    <col min="12809" max="13056" width="9.140625" style="3"/>
    <col min="13057" max="13057" width="49.28515625" style="3" customWidth="1"/>
    <col min="13058" max="13058" width="6.42578125" style="3" customWidth="1"/>
    <col min="13059" max="13059" width="6.5703125" style="3" customWidth="1"/>
    <col min="13060" max="13060" width="13.42578125" style="3" customWidth="1"/>
    <col min="13061" max="13061" width="7.140625" style="3" customWidth="1"/>
    <col min="13062" max="13062" width="14.28515625" style="3" customWidth="1"/>
    <col min="13063" max="13064" width="9.42578125" style="3" bestFit="1" customWidth="1"/>
    <col min="13065" max="13312" width="8.85546875" style="3"/>
    <col min="13313" max="13313" width="49.28515625" style="3" customWidth="1"/>
    <col min="13314" max="13314" width="6.42578125" style="3" customWidth="1"/>
    <col min="13315" max="13315" width="6.5703125" style="3" customWidth="1"/>
    <col min="13316" max="13316" width="13.42578125" style="3" customWidth="1"/>
    <col min="13317" max="13317" width="7.140625" style="3" customWidth="1"/>
    <col min="13318" max="13318" width="14.28515625" style="3" customWidth="1"/>
    <col min="13319" max="13320" width="9.42578125" style="3" bestFit="1" customWidth="1"/>
    <col min="13321" max="13568" width="9.140625" style="3"/>
    <col min="13569" max="13569" width="49.28515625" style="3" customWidth="1"/>
    <col min="13570" max="13570" width="6.42578125" style="3" customWidth="1"/>
    <col min="13571" max="13571" width="6.5703125" style="3" customWidth="1"/>
    <col min="13572" max="13572" width="13.42578125" style="3" customWidth="1"/>
    <col min="13573" max="13573" width="7.140625" style="3" customWidth="1"/>
    <col min="13574" max="13574" width="14.28515625" style="3" customWidth="1"/>
    <col min="13575" max="13576" width="9.42578125" style="3" bestFit="1" customWidth="1"/>
    <col min="13577" max="13824" width="9.140625" style="3"/>
    <col min="13825" max="13825" width="49.28515625" style="3" customWidth="1"/>
    <col min="13826" max="13826" width="6.42578125" style="3" customWidth="1"/>
    <col min="13827" max="13827" width="6.5703125" style="3" customWidth="1"/>
    <col min="13828" max="13828" width="13.42578125" style="3" customWidth="1"/>
    <col min="13829" max="13829" width="7.140625" style="3" customWidth="1"/>
    <col min="13830" max="13830" width="14.28515625" style="3" customWidth="1"/>
    <col min="13831" max="13832" width="9.42578125" style="3" bestFit="1" customWidth="1"/>
    <col min="13833" max="14080" width="9.140625" style="3"/>
    <col min="14081" max="14081" width="49.28515625" style="3" customWidth="1"/>
    <col min="14082" max="14082" width="6.42578125" style="3" customWidth="1"/>
    <col min="14083" max="14083" width="6.5703125" style="3" customWidth="1"/>
    <col min="14084" max="14084" width="13.42578125" style="3" customWidth="1"/>
    <col min="14085" max="14085" width="7.140625" style="3" customWidth="1"/>
    <col min="14086" max="14086" width="14.28515625" style="3" customWidth="1"/>
    <col min="14087" max="14088" width="9.42578125" style="3" bestFit="1" customWidth="1"/>
    <col min="14089" max="14336" width="8.85546875" style="3"/>
    <col min="14337" max="14337" width="49.28515625" style="3" customWidth="1"/>
    <col min="14338" max="14338" width="6.42578125" style="3" customWidth="1"/>
    <col min="14339" max="14339" width="6.5703125" style="3" customWidth="1"/>
    <col min="14340" max="14340" width="13.42578125" style="3" customWidth="1"/>
    <col min="14341" max="14341" width="7.140625" style="3" customWidth="1"/>
    <col min="14342" max="14342" width="14.28515625" style="3" customWidth="1"/>
    <col min="14343" max="14344" width="9.42578125" style="3" bestFit="1" customWidth="1"/>
    <col min="14345" max="14592" width="9.140625" style="3"/>
    <col min="14593" max="14593" width="49.28515625" style="3" customWidth="1"/>
    <col min="14594" max="14594" width="6.42578125" style="3" customWidth="1"/>
    <col min="14595" max="14595" width="6.5703125" style="3" customWidth="1"/>
    <col min="14596" max="14596" width="13.42578125" style="3" customWidth="1"/>
    <col min="14597" max="14597" width="7.140625" style="3" customWidth="1"/>
    <col min="14598" max="14598" width="14.28515625" style="3" customWidth="1"/>
    <col min="14599" max="14600" width="9.42578125" style="3" bestFit="1" customWidth="1"/>
    <col min="14601" max="14848" width="9.140625" style="3"/>
    <col min="14849" max="14849" width="49.28515625" style="3" customWidth="1"/>
    <col min="14850" max="14850" width="6.42578125" style="3" customWidth="1"/>
    <col min="14851" max="14851" width="6.5703125" style="3" customWidth="1"/>
    <col min="14852" max="14852" width="13.42578125" style="3" customWidth="1"/>
    <col min="14853" max="14853" width="7.140625" style="3" customWidth="1"/>
    <col min="14854" max="14854" width="14.28515625" style="3" customWidth="1"/>
    <col min="14855" max="14856" width="9.42578125" style="3" bestFit="1" customWidth="1"/>
    <col min="14857" max="15104" width="9.140625" style="3"/>
    <col min="15105" max="15105" width="49.28515625" style="3" customWidth="1"/>
    <col min="15106" max="15106" width="6.42578125" style="3" customWidth="1"/>
    <col min="15107" max="15107" width="6.5703125" style="3" customWidth="1"/>
    <col min="15108" max="15108" width="13.42578125" style="3" customWidth="1"/>
    <col min="15109" max="15109" width="7.140625" style="3" customWidth="1"/>
    <col min="15110" max="15110" width="14.28515625" style="3" customWidth="1"/>
    <col min="15111" max="15112" width="9.42578125" style="3" bestFit="1" customWidth="1"/>
    <col min="15113" max="15360" width="8.85546875" style="3"/>
    <col min="15361" max="15361" width="49.28515625" style="3" customWidth="1"/>
    <col min="15362" max="15362" width="6.42578125" style="3" customWidth="1"/>
    <col min="15363" max="15363" width="6.5703125" style="3" customWidth="1"/>
    <col min="15364" max="15364" width="13.42578125" style="3" customWidth="1"/>
    <col min="15365" max="15365" width="7.140625" style="3" customWidth="1"/>
    <col min="15366" max="15366" width="14.28515625" style="3" customWidth="1"/>
    <col min="15367" max="15368" width="9.42578125" style="3" bestFit="1" customWidth="1"/>
    <col min="15369" max="15616" width="9.140625" style="3"/>
    <col min="15617" max="15617" width="49.28515625" style="3" customWidth="1"/>
    <col min="15618" max="15618" width="6.42578125" style="3" customWidth="1"/>
    <col min="15619" max="15619" width="6.5703125" style="3" customWidth="1"/>
    <col min="15620" max="15620" width="13.42578125" style="3" customWidth="1"/>
    <col min="15621" max="15621" width="7.140625" style="3" customWidth="1"/>
    <col min="15622" max="15622" width="14.28515625" style="3" customWidth="1"/>
    <col min="15623" max="15624" width="9.42578125" style="3" bestFit="1" customWidth="1"/>
    <col min="15625" max="15872" width="9.140625" style="3"/>
    <col min="15873" max="15873" width="49.28515625" style="3" customWidth="1"/>
    <col min="15874" max="15874" width="6.42578125" style="3" customWidth="1"/>
    <col min="15875" max="15875" width="6.5703125" style="3" customWidth="1"/>
    <col min="15876" max="15876" width="13.42578125" style="3" customWidth="1"/>
    <col min="15877" max="15877" width="7.140625" style="3" customWidth="1"/>
    <col min="15878" max="15878" width="14.28515625" style="3" customWidth="1"/>
    <col min="15879" max="15880" width="9.42578125" style="3" bestFit="1" customWidth="1"/>
    <col min="15881" max="16128" width="9.140625" style="3"/>
    <col min="16129" max="16129" width="49.28515625" style="3" customWidth="1"/>
    <col min="16130" max="16130" width="6.42578125" style="3" customWidth="1"/>
    <col min="16131" max="16131" width="6.5703125" style="3" customWidth="1"/>
    <col min="16132" max="16132" width="13.42578125" style="3" customWidth="1"/>
    <col min="16133" max="16133" width="7.140625" style="3" customWidth="1"/>
    <col min="16134" max="16134" width="14.28515625" style="3" customWidth="1"/>
    <col min="16135" max="16136" width="9.42578125" style="3" bestFit="1" customWidth="1"/>
    <col min="16137" max="16384" width="8.85546875" style="3"/>
  </cols>
  <sheetData>
    <row r="1" spans="1:14" ht="15.75" x14ac:dyDescent="0.25">
      <c r="A1" s="281"/>
      <c r="B1" s="281"/>
      <c r="C1" s="281"/>
      <c r="D1" s="294" t="s">
        <v>250</v>
      </c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5.75" x14ac:dyDescent="0.25">
      <c r="A2" s="281"/>
      <c r="B2" s="281"/>
      <c r="C2" s="281"/>
      <c r="D2" s="281"/>
      <c r="E2" s="281"/>
      <c r="F2" s="281"/>
      <c r="G2" s="294" t="s">
        <v>585</v>
      </c>
      <c r="H2" s="294"/>
      <c r="I2" s="294"/>
      <c r="J2" s="294"/>
      <c r="K2" s="294"/>
      <c r="L2" s="294"/>
      <c r="M2" s="294"/>
      <c r="N2" s="294"/>
    </row>
    <row r="3" spans="1:14" ht="15.75" x14ac:dyDescent="0.25">
      <c r="A3" s="294" t="s">
        <v>603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</row>
    <row r="4" spans="1:14" ht="15.75" x14ac:dyDescent="0.25">
      <c r="A4" s="294" t="s">
        <v>13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</row>
    <row r="5" spans="1:14" ht="15.75" x14ac:dyDescent="0.25">
      <c r="A5" s="294" t="s">
        <v>32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</row>
    <row r="6" spans="1:14" ht="15.75" x14ac:dyDescent="0.25">
      <c r="A6" s="294" t="s">
        <v>429</v>
      </c>
      <c r="B6" s="294"/>
      <c r="C6" s="294"/>
      <c r="D6" s="294"/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ht="15.75" x14ac:dyDescent="0.25">
      <c r="A7" s="294" t="s">
        <v>672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</row>
    <row r="8" spans="1:14" hidden="1" x14ac:dyDescent="0.25">
      <c r="A8" s="283"/>
      <c r="B8" s="283"/>
      <c r="C8" s="283"/>
      <c r="D8" s="300" t="s">
        <v>540</v>
      </c>
      <c r="E8" s="300"/>
      <c r="F8" s="300"/>
      <c r="G8" s="283"/>
      <c r="H8" s="283"/>
      <c r="I8" s="283"/>
      <c r="J8" s="283"/>
      <c r="K8" s="283"/>
      <c r="L8" s="169"/>
      <c r="M8" s="169"/>
      <c r="N8" s="169"/>
    </row>
    <row r="9" spans="1:14" ht="15" customHeight="1" x14ac:dyDescent="0.25">
      <c r="A9" s="302" t="s">
        <v>705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</row>
    <row r="10" spans="1:14" ht="15" customHeight="1" x14ac:dyDescent="0.25">
      <c r="A10" s="284"/>
      <c r="B10" s="284"/>
      <c r="C10" s="284"/>
      <c r="D10" s="302" t="s">
        <v>732</v>
      </c>
      <c r="E10" s="302"/>
      <c r="F10" s="302"/>
      <c r="G10" s="302"/>
      <c r="H10" s="302"/>
      <c r="I10" s="302"/>
      <c r="J10" s="302"/>
      <c r="K10" s="302"/>
      <c r="L10" s="302"/>
      <c r="M10" s="302"/>
      <c r="N10" s="302"/>
    </row>
    <row r="11" spans="1:14" ht="15" hidden="1" customHeight="1" x14ac:dyDescent="0.25">
      <c r="A11" s="283"/>
      <c r="B11" s="298" t="s">
        <v>586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</row>
    <row r="12" spans="1:14" ht="15" customHeight="1" x14ac:dyDescent="0.25">
      <c r="A12" s="283"/>
      <c r="B12" s="283"/>
      <c r="C12" s="283"/>
      <c r="D12" s="284"/>
      <c r="E12" s="284"/>
      <c r="F12" s="284"/>
      <c r="G12" s="284"/>
      <c r="H12" s="284"/>
    </row>
    <row r="13" spans="1:14" ht="60" customHeight="1" x14ac:dyDescent="0.25">
      <c r="A13" s="301" t="s">
        <v>430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</row>
    <row r="14" spans="1:14" ht="12.75" customHeight="1" x14ac:dyDescent="0.25">
      <c r="A14" s="81"/>
      <c r="B14" s="81"/>
      <c r="C14" s="81"/>
      <c r="D14" s="81"/>
      <c r="G14" s="299" t="s">
        <v>5</v>
      </c>
      <c r="H14" s="299"/>
      <c r="I14" s="299"/>
      <c r="J14" s="299"/>
      <c r="N14" s="280" t="s">
        <v>5</v>
      </c>
    </row>
    <row r="15" spans="1:14" ht="45.75" customHeight="1" x14ac:dyDescent="0.25">
      <c r="A15" s="82" t="s">
        <v>7</v>
      </c>
      <c r="B15" s="82" t="s">
        <v>33</v>
      </c>
      <c r="C15" s="82" t="s">
        <v>34</v>
      </c>
      <c r="D15" s="82" t="s">
        <v>35</v>
      </c>
      <c r="E15" s="82" t="s">
        <v>36</v>
      </c>
      <c r="F15" s="107" t="s">
        <v>37</v>
      </c>
      <c r="G15" s="114" t="s">
        <v>587</v>
      </c>
      <c r="H15" s="153" t="s">
        <v>8</v>
      </c>
      <c r="I15" s="153" t="s">
        <v>673</v>
      </c>
      <c r="J15" s="153" t="s">
        <v>8</v>
      </c>
      <c r="K15" s="153" t="s">
        <v>673</v>
      </c>
      <c r="L15" s="153" t="s">
        <v>8</v>
      </c>
      <c r="M15" s="153" t="s">
        <v>673</v>
      </c>
      <c r="N15" s="153" t="s">
        <v>588</v>
      </c>
    </row>
    <row r="16" spans="1:14" x14ac:dyDescent="0.25">
      <c r="A16" s="47" t="s">
        <v>191</v>
      </c>
      <c r="B16" s="47" t="s">
        <v>193</v>
      </c>
      <c r="C16" s="47" t="s">
        <v>556</v>
      </c>
      <c r="D16" s="47" t="s">
        <v>557</v>
      </c>
      <c r="E16" s="47" t="s">
        <v>558</v>
      </c>
      <c r="F16" s="108">
        <v>6</v>
      </c>
      <c r="G16" s="47">
        <v>7</v>
      </c>
      <c r="H16" s="108">
        <v>6</v>
      </c>
      <c r="I16" s="40">
        <v>7</v>
      </c>
      <c r="J16" s="40">
        <v>6</v>
      </c>
      <c r="K16" s="40">
        <v>7</v>
      </c>
      <c r="L16" s="40" t="s">
        <v>606</v>
      </c>
      <c r="M16" s="125" t="s">
        <v>608</v>
      </c>
      <c r="N16" s="125" t="s">
        <v>609</v>
      </c>
    </row>
    <row r="17" spans="1:22" ht="18.75" customHeight="1" x14ac:dyDescent="0.25">
      <c r="A17" s="113" t="s">
        <v>499</v>
      </c>
      <c r="B17" s="18">
        <v>1</v>
      </c>
      <c r="C17" s="18"/>
      <c r="D17" s="19"/>
      <c r="E17" s="20"/>
      <c r="F17" s="109">
        <f t="shared" ref="F17:N17" si="0">+F18+F25+F44+F60+F63+F81+F83+F79</f>
        <v>47898.549999999996</v>
      </c>
      <c r="G17" s="109">
        <f t="shared" si="0"/>
        <v>3521.6</v>
      </c>
      <c r="H17" s="109">
        <f t="shared" si="0"/>
        <v>51420.149999999994</v>
      </c>
      <c r="I17" s="109">
        <f t="shared" si="0"/>
        <v>7937.0643000000018</v>
      </c>
      <c r="J17" s="109">
        <f t="shared" si="0"/>
        <v>59357.2143</v>
      </c>
      <c r="K17" s="109">
        <f t="shared" si="0"/>
        <v>20474.241900000005</v>
      </c>
      <c r="L17" s="109">
        <f t="shared" si="0"/>
        <v>79831.456200000001</v>
      </c>
      <c r="M17" s="109">
        <f ca="1">N17-L17</f>
        <v>8730.2295699999959</v>
      </c>
      <c r="N17" s="109">
        <f t="shared" ca="1" si="0"/>
        <v>88561.685769999996</v>
      </c>
    </row>
    <row r="18" spans="1:22" ht="45" customHeight="1" x14ac:dyDescent="0.25">
      <c r="A18" s="114" t="s">
        <v>39</v>
      </c>
      <c r="B18" s="18">
        <v>1</v>
      </c>
      <c r="C18" s="18">
        <v>2</v>
      </c>
      <c r="D18" s="19"/>
      <c r="E18" s="20"/>
      <c r="F18" s="109">
        <f>+F19+F21</f>
        <v>1240.9000000000001</v>
      </c>
      <c r="G18" s="109">
        <f t="shared" ref="G18" si="1">+G19+G21</f>
        <v>0</v>
      </c>
      <c r="H18" s="109">
        <f>H19+H20+H21</f>
        <v>1240.9000000000001</v>
      </c>
      <c r="I18" s="109">
        <f t="shared" ref="I18" si="2">I19+I20+I21</f>
        <v>79.5</v>
      </c>
      <c r="J18" s="109">
        <f>J19+J20+J21+J22</f>
        <v>1320.4</v>
      </c>
      <c r="K18" s="109">
        <f t="shared" ref="K18" si="3">K19+K20+K21+K22</f>
        <v>229.19703999999996</v>
      </c>
      <c r="L18" s="109">
        <f>L19+L20+L21+L22</f>
        <v>1549.5970400000001</v>
      </c>
      <c r="M18" s="109">
        <f t="shared" ref="M18:M81" si="4">N18-L18</f>
        <v>292.87445000000002</v>
      </c>
      <c r="N18" s="109">
        <f t="shared" ref="N18" si="5">N19+N20+N21+N22</f>
        <v>1842.4714900000001</v>
      </c>
    </row>
    <row r="19" spans="1:22" ht="29.25" customHeight="1" x14ac:dyDescent="0.25">
      <c r="A19" s="115" t="s">
        <v>40</v>
      </c>
      <c r="B19" s="21">
        <v>1</v>
      </c>
      <c r="C19" s="21">
        <v>2</v>
      </c>
      <c r="D19" s="22" t="s">
        <v>41</v>
      </c>
      <c r="E19" s="23">
        <v>121</v>
      </c>
      <c r="F19" s="110">
        <v>953.2</v>
      </c>
      <c r="G19" s="40"/>
      <c r="H19" s="125">
        <f>F19+G19</f>
        <v>953.2</v>
      </c>
      <c r="I19" s="125"/>
      <c r="J19" s="110">
        <f t="shared" ref="J19:J21" si="6">H19+I19</f>
        <v>953.2</v>
      </c>
      <c r="K19" s="125">
        <f>L19-J19</f>
        <v>136.09782999999993</v>
      </c>
      <c r="L19" s="125">
        <v>1089.29783</v>
      </c>
      <c r="M19" s="110">
        <f t="shared" si="4"/>
        <v>222.94820000000004</v>
      </c>
      <c r="N19" s="125">
        <v>1312.24603</v>
      </c>
    </row>
    <row r="20" spans="1:22" ht="29.25" customHeight="1" x14ac:dyDescent="0.25">
      <c r="A20" s="115" t="s">
        <v>632</v>
      </c>
      <c r="B20" s="21">
        <v>1</v>
      </c>
      <c r="C20" s="21">
        <v>2</v>
      </c>
      <c r="D20" s="22" t="s">
        <v>41</v>
      </c>
      <c r="E20" s="23">
        <v>122</v>
      </c>
      <c r="F20" s="110"/>
      <c r="G20" s="40"/>
      <c r="H20" s="125">
        <v>0</v>
      </c>
      <c r="I20" s="125">
        <v>79.5</v>
      </c>
      <c r="J20" s="110">
        <f t="shared" si="6"/>
        <v>79.5</v>
      </c>
      <c r="K20" s="125">
        <f t="shared" ref="K20:K21" si="7">L20-J20</f>
        <v>0</v>
      </c>
      <c r="L20" s="125">
        <f>J20</f>
        <v>79.5</v>
      </c>
      <c r="M20" s="110">
        <f t="shared" si="4"/>
        <v>-1.9999999999953388E-3</v>
      </c>
      <c r="N20" s="125">
        <v>79.498000000000005</v>
      </c>
    </row>
    <row r="21" spans="1:22" ht="42.75" customHeight="1" x14ac:dyDescent="0.25">
      <c r="A21" s="116" t="s">
        <v>42</v>
      </c>
      <c r="B21" s="21">
        <v>1</v>
      </c>
      <c r="C21" s="21">
        <v>2</v>
      </c>
      <c r="D21" s="22" t="s">
        <v>41</v>
      </c>
      <c r="E21" s="23">
        <v>129</v>
      </c>
      <c r="F21" s="110">
        <v>287.7</v>
      </c>
      <c r="G21" s="40"/>
      <c r="H21" s="125">
        <f>F21+G21</f>
        <v>287.7</v>
      </c>
      <c r="I21" s="125"/>
      <c r="J21" s="110">
        <f t="shared" si="6"/>
        <v>287.7</v>
      </c>
      <c r="K21" s="125">
        <f t="shared" si="7"/>
        <v>43.099210000000028</v>
      </c>
      <c r="L21" s="125">
        <v>330.79921000000002</v>
      </c>
      <c r="M21" s="110">
        <f t="shared" si="4"/>
        <v>69.928249999999991</v>
      </c>
      <c r="N21" s="125">
        <v>400.72746000000001</v>
      </c>
    </row>
    <row r="22" spans="1:22" s="24" customFormat="1" ht="42.75" customHeight="1" x14ac:dyDescent="0.25">
      <c r="A22" s="118" t="s">
        <v>674</v>
      </c>
      <c r="B22" s="18">
        <v>1</v>
      </c>
      <c r="C22" s="18">
        <v>2</v>
      </c>
      <c r="D22" s="19" t="s">
        <v>675</v>
      </c>
      <c r="E22" s="20"/>
      <c r="F22" s="109"/>
      <c r="G22" s="82"/>
      <c r="H22" s="145"/>
      <c r="I22" s="145"/>
      <c r="J22" s="109">
        <f>J23+J24</f>
        <v>0</v>
      </c>
      <c r="K22" s="109">
        <f t="shared" ref="K22" si="8">K23+K24</f>
        <v>50</v>
      </c>
      <c r="L22" s="109">
        <f>L23+L24</f>
        <v>50</v>
      </c>
      <c r="M22" s="109">
        <f t="shared" si="4"/>
        <v>0</v>
      </c>
      <c r="N22" s="109">
        <f t="shared" ref="N22" si="9">N23+N24</f>
        <v>50</v>
      </c>
      <c r="O22" s="80"/>
      <c r="P22" s="57"/>
      <c r="Q22" s="146"/>
      <c r="R22" s="146"/>
      <c r="S22" s="146"/>
      <c r="T22" s="146"/>
      <c r="U22" s="146"/>
      <c r="V22" s="146"/>
    </row>
    <row r="23" spans="1:22" ht="30" customHeight="1" x14ac:dyDescent="0.25">
      <c r="A23" s="116" t="s">
        <v>40</v>
      </c>
      <c r="B23" s="21">
        <v>1</v>
      </c>
      <c r="C23" s="21">
        <v>2</v>
      </c>
      <c r="D23" s="22" t="s">
        <v>675</v>
      </c>
      <c r="E23" s="23">
        <v>121</v>
      </c>
      <c r="F23" s="110">
        <v>121</v>
      </c>
      <c r="G23" s="40"/>
      <c r="H23" s="125"/>
      <c r="I23" s="125"/>
      <c r="J23" s="110">
        <v>0</v>
      </c>
      <c r="K23" s="125">
        <v>38.402999999999999</v>
      </c>
      <c r="L23" s="125">
        <f>K23</f>
        <v>38.402999999999999</v>
      </c>
      <c r="M23" s="110">
        <f t="shared" si="4"/>
        <v>0</v>
      </c>
      <c r="N23" s="125">
        <f>L23</f>
        <v>38.402999999999999</v>
      </c>
    </row>
    <row r="24" spans="1:22" ht="42.75" customHeight="1" x14ac:dyDescent="0.25">
      <c r="A24" s="116" t="s">
        <v>42</v>
      </c>
      <c r="B24" s="21">
        <v>1</v>
      </c>
      <c r="C24" s="21">
        <v>2</v>
      </c>
      <c r="D24" s="22" t="s">
        <v>675</v>
      </c>
      <c r="E24" s="23">
        <v>129</v>
      </c>
      <c r="F24" s="110">
        <v>129</v>
      </c>
      <c r="G24" s="40"/>
      <c r="H24" s="125"/>
      <c r="I24" s="125"/>
      <c r="J24" s="110">
        <v>0</v>
      </c>
      <c r="K24" s="125">
        <v>11.597</v>
      </c>
      <c r="L24" s="125">
        <f>K24</f>
        <v>11.597</v>
      </c>
      <c r="M24" s="110">
        <f t="shared" si="4"/>
        <v>0</v>
      </c>
      <c r="N24" s="125">
        <f>L24</f>
        <v>11.597</v>
      </c>
    </row>
    <row r="25" spans="1:22" ht="52.5" customHeight="1" x14ac:dyDescent="0.25">
      <c r="A25" s="114" t="s">
        <v>43</v>
      </c>
      <c r="B25" s="18">
        <v>1</v>
      </c>
      <c r="C25" s="18">
        <v>3</v>
      </c>
      <c r="D25" s="19"/>
      <c r="E25" s="20"/>
      <c r="F25" s="109">
        <f>+F26+F32+F35</f>
        <v>4681.7</v>
      </c>
      <c r="G25" s="109">
        <f t="shared" ref="G25:I25" si="10">+G26+G32+G35</f>
        <v>0</v>
      </c>
      <c r="H25" s="109">
        <f t="shared" si="10"/>
        <v>4681.7</v>
      </c>
      <c r="I25" s="109">
        <f t="shared" si="10"/>
        <v>0</v>
      </c>
      <c r="J25" s="109">
        <f>+J26+J32+J35+J29</f>
        <v>4681.7</v>
      </c>
      <c r="K25" s="109">
        <f t="shared" ref="K25:N25" si="11">+K26+K32+K35+K29</f>
        <v>825.40000000000009</v>
      </c>
      <c r="L25" s="109">
        <f t="shared" si="11"/>
        <v>5507.1</v>
      </c>
      <c r="M25" s="109">
        <f t="shared" si="4"/>
        <v>314.79730999999992</v>
      </c>
      <c r="N25" s="109">
        <f t="shared" si="11"/>
        <v>5821.8973100000003</v>
      </c>
    </row>
    <row r="26" spans="1:22" ht="63.75" x14ac:dyDescent="0.25">
      <c r="A26" s="117" t="s">
        <v>44</v>
      </c>
      <c r="B26" s="18">
        <v>1</v>
      </c>
      <c r="C26" s="18">
        <v>3</v>
      </c>
      <c r="D26" s="19">
        <v>7701020000</v>
      </c>
      <c r="E26" s="20">
        <v>0</v>
      </c>
      <c r="F26" s="109">
        <f>+F27+F28</f>
        <v>1301.5</v>
      </c>
      <c r="G26" s="109">
        <f t="shared" ref="G26:K26" si="12">+G27+G28</f>
        <v>0</v>
      </c>
      <c r="H26" s="109">
        <f t="shared" si="12"/>
        <v>1301.5</v>
      </c>
      <c r="I26" s="109">
        <f t="shared" si="12"/>
        <v>0</v>
      </c>
      <c r="J26" s="109">
        <f t="shared" si="12"/>
        <v>1301.5</v>
      </c>
      <c r="K26" s="109">
        <f t="shared" si="12"/>
        <v>448.51005000000009</v>
      </c>
      <c r="L26" s="109">
        <f>+L27+L28</f>
        <v>1750.0100500000001</v>
      </c>
      <c r="M26" s="109">
        <f t="shared" si="4"/>
        <v>84.266819999999825</v>
      </c>
      <c r="N26" s="109">
        <f t="shared" ref="N26" si="13">+N27+N28</f>
        <v>1834.2768699999999</v>
      </c>
    </row>
    <row r="27" spans="1:22" ht="28.5" customHeight="1" x14ac:dyDescent="0.25">
      <c r="A27" s="115" t="s">
        <v>40</v>
      </c>
      <c r="B27" s="21">
        <v>1</v>
      </c>
      <c r="C27" s="21">
        <v>3</v>
      </c>
      <c r="D27" s="22" t="s">
        <v>45</v>
      </c>
      <c r="E27" s="23">
        <v>121</v>
      </c>
      <c r="F27" s="110">
        <v>999.6</v>
      </c>
      <c r="G27" s="40"/>
      <c r="H27" s="125">
        <f t="shared" ref="H27:H28" si="14">F27+G27</f>
        <v>999.6</v>
      </c>
      <c r="I27" s="125"/>
      <c r="J27" s="125">
        <f>H27+I27</f>
        <v>999.6</v>
      </c>
      <c r="K27" s="125">
        <f>L27-J27</f>
        <v>318.77568000000008</v>
      </c>
      <c r="L27" s="125">
        <v>1318.3756800000001</v>
      </c>
      <c r="M27" s="110">
        <f t="shared" si="4"/>
        <v>99.419889999999896</v>
      </c>
      <c r="N27" s="125">
        <v>1417.79557</v>
      </c>
    </row>
    <row r="28" spans="1:22" ht="44.25" customHeight="1" x14ac:dyDescent="0.25">
      <c r="A28" s="116" t="s">
        <v>42</v>
      </c>
      <c r="B28" s="21">
        <v>1</v>
      </c>
      <c r="C28" s="21">
        <v>3</v>
      </c>
      <c r="D28" s="22" t="s">
        <v>45</v>
      </c>
      <c r="E28" s="23">
        <v>129</v>
      </c>
      <c r="F28" s="110">
        <v>301.89999999999998</v>
      </c>
      <c r="G28" s="40"/>
      <c r="H28" s="125">
        <f t="shared" si="14"/>
        <v>301.89999999999998</v>
      </c>
      <c r="I28" s="125"/>
      <c r="J28" s="125">
        <f>H28+I28</f>
        <v>301.89999999999998</v>
      </c>
      <c r="K28" s="125">
        <f>L28-J28</f>
        <v>129.73437000000001</v>
      </c>
      <c r="L28" s="125">
        <v>431.63436999999999</v>
      </c>
      <c r="M28" s="110">
        <f t="shared" si="4"/>
        <v>-15.153070000000014</v>
      </c>
      <c r="N28" s="125">
        <v>416.48129999999998</v>
      </c>
    </row>
    <row r="29" spans="1:22" s="24" customFormat="1" ht="47.25" customHeight="1" x14ac:dyDescent="0.25">
      <c r="A29" s="118" t="s">
        <v>674</v>
      </c>
      <c r="B29" s="18">
        <v>1</v>
      </c>
      <c r="C29" s="18">
        <v>3</v>
      </c>
      <c r="D29" s="19" t="s">
        <v>675</v>
      </c>
      <c r="E29" s="20"/>
      <c r="F29" s="109"/>
      <c r="G29" s="82"/>
      <c r="H29" s="145"/>
      <c r="I29" s="145"/>
      <c r="J29" s="145">
        <f>J30+J31</f>
        <v>0</v>
      </c>
      <c r="K29" s="145">
        <f t="shared" ref="K29:N29" si="15">K30+K31</f>
        <v>70</v>
      </c>
      <c r="L29" s="145">
        <f t="shared" si="15"/>
        <v>70</v>
      </c>
      <c r="M29" s="109">
        <f t="shared" si="4"/>
        <v>0</v>
      </c>
      <c r="N29" s="145">
        <f t="shared" si="15"/>
        <v>70</v>
      </c>
      <c r="O29" s="80"/>
      <c r="P29" s="57"/>
      <c r="Q29" s="146"/>
      <c r="R29" s="146"/>
      <c r="S29" s="146"/>
      <c r="T29" s="146"/>
      <c r="U29" s="146"/>
      <c r="V29" s="146"/>
    </row>
    <row r="30" spans="1:22" ht="27" customHeight="1" x14ac:dyDescent="0.25">
      <c r="A30" s="116" t="s">
        <v>40</v>
      </c>
      <c r="B30" s="21">
        <v>1</v>
      </c>
      <c r="C30" s="21">
        <v>3</v>
      </c>
      <c r="D30" s="22" t="s">
        <v>675</v>
      </c>
      <c r="E30" s="23">
        <v>121</v>
      </c>
      <c r="F30" s="110"/>
      <c r="G30" s="40"/>
      <c r="H30" s="125"/>
      <c r="I30" s="125"/>
      <c r="J30" s="125"/>
      <c r="K30" s="125">
        <v>53.762999999999998</v>
      </c>
      <c r="L30" s="125">
        <f>K30</f>
        <v>53.762999999999998</v>
      </c>
      <c r="M30" s="110">
        <f t="shared" si="4"/>
        <v>0</v>
      </c>
      <c r="N30" s="125">
        <f>L30</f>
        <v>53.762999999999998</v>
      </c>
    </row>
    <row r="31" spans="1:22" ht="47.25" customHeight="1" x14ac:dyDescent="0.25">
      <c r="A31" s="116" t="s">
        <v>42</v>
      </c>
      <c r="B31" s="21">
        <v>1</v>
      </c>
      <c r="C31" s="21">
        <v>3</v>
      </c>
      <c r="D31" s="22" t="s">
        <v>675</v>
      </c>
      <c r="E31" s="23">
        <v>129</v>
      </c>
      <c r="F31" s="110"/>
      <c r="G31" s="40"/>
      <c r="H31" s="125"/>
      <c r="I31" s="125"/>
      <c r="J31" s="125"/>
      <c r="K31" s="125">
        <v>16.236999999999998</v>
      </c>
      <c r="L31" s="125">
        <f>K31</f>
        <v>16.236999999999998</v>
      </c>
      <c r="M31" s="110">
        <f t="shared" si="4"/>
        <v>0</v>
      </c>
      <c r="N31" s="125">
        <f>L31</f>
        <v>16.236999999999998</v>
      </c>
    </row>
    <row r="32" spans="1:22" ht="84" customHeight="1" x14ac:dyDescent="0.25">
      <c r="A32" s="117" t="s">
        <v>46</v>
      </c>
      <c r="B32" s="18">
        <v>1</v>
      </c>
      <c r="C32" s="18">
        <v>3</v>
      </c>
      <c r="D32" s="19">
        <v>7701030000</v>
      </c>
      <c r="E32" s="20">
        <v>0</v>
      </c>
      <c r="F32" s="109">
        <f>+F33+F34</f>
        <v>1113.0999999999999</v>
      </c>
      <c r="G32" s="109">
        <f t="shared" ref="G32:N32" si="16">+G33+G34</f>
        <v>0</v>
      </c>
      <c r="H32" s="109">
        <f t="shared" si="16"/>
        <v>1113.0999999999999</v>
      </c>
      <c r="I32" s="109">
        <f t="shared" si="16"/>
        <v>0</v>
      </c>
      <c r="J32" s="109">
        <f t="shared" si="16"/>
        <v>1113.0999999999999</v>
      </c>
      <c r="K32" s="109">
        <f t="shared" si="16"/>
        <v>82.963480000000004</v>
      </c>
      <c r="L32" s="109">
        <f t="shared" si="16"/>
        <v>1196.06348</v>
      </c>
      <c r="M32" s="109">
        <f t="shared" si="4"/>
        <v>38.747170000000096</v>
      </c>
      <c r="N32" s="109">
        <f t="shared" si="16"/>
        <v>1234.8106500000001</v>
      </c>
    </row>
    <row r="33" spans="1:14" ht="32.25" customHeight="1" x14ac:dyDescent="0.25">
      <c r="A33" s="115" t="s">
        <v>40</v>
      </c>
      <c r="B33" s="21">
        <v>1</v>
      </c>
      <c r="C33" s="21">
        <v>3</v>
      </c>
      <c r="D33" s="22" t="s">
        <v>47</v>
      </c>
      <c r="E33" s="23">
        <v>121</v>
      </c>
      <c r="F33" s="110">
        <v>854.9</v>
      </c>
      <c r="G33" s="40"/>
      <c r="H33" s="125">
        <f t="shared" ref="H33:H34" si="17">F33+G33</f>
        <v>854.9</v>
      </c>
      <c r="I33" s="125"/>
      <c r="J33" s="125">
        <f>H33+I33</f>
        <v>854.9</v>
      </c>
      <c r="K33" s="125">
        <f>L33-J33</f>
        <v>57.458480000000009</v>
      </c>
      <c r="L33" s="125">
        <v>912.35847999999999</v>
      </c>
      <c r="M33" s="110">
        <f t="shared" si="4"/>
        <v>29.760290000000055</v>
      </c>
      <c r="N33" s="125">
        <v>942.11877000000004</v>
      </c>
    </row>
    <row r="34" spans="1:14" ht="45" customHeight="1" x14ac:dyDescent="0.25">
      <c r="A34" s="116" t="s">
        <v>42</v>
      </c>
      <c r="B34" s="21">
        <v>1</v>
      </c>
      <c r="C34" s="21">
        <v>3</v>
      </c>
      <c r="D34" s="22" t="s">
        <v>47</v>
      </c>
      <c r="E34" s="23">
        <v>129</v>
      </c>
      <c r="F34" s="110">
        <v>258.2</v>
      </c>
      <c r="G34" s="40"/>
      <c r="H34" s="125">
        <f t="shared" si="17"/>
        <v>258.2</v>
      </c>
      <c r="I34" s="125"/>
      <c r="J34" s="125">
        <f>H34+I34</f>
        <v>258.2</v>
      </c>
      <c r="K34" s="125">
        <f>L34-J34</f>
        <v>25.504999999999995</v>
      </c>
      <c r="L34" s="125">
        <v>283.70499999999998</v>
      </c>
      <c r="M34" s="110">
        <f t="shared" si="4"/>
        <v>8.9868800000000419</v>
      </c>
      <c r="N34" s="125">
        <v>292.69188000000003</v>
      </c>
    </row>
    <row r="35" spans="1:14" ht="66.75" customHeight="1" x14ac:dyDescent="0.25">
      <c r="A35" s="114" t="s">
        <v>48</v>
      </c>
      <c r="B35" s="18">
        <v>1</v>
      </c>
      <c r="C35" s="18">
        <v>3</v>
      </c>
      <c r="D35" s="19">
        <v>7701050000</v>
      </c>
      <c r="E35" s="20">
        <v>0</v>
      </c>
      <c r="F35" s="109">
        <f t="shared" ref="F35:N35" si="18">SUM(F36:F43)</f>
        <v>2267.1</v>
      </c>
      <c r="G35" s="109">
        <f t="shared" si="18"/>
        <v>0</v>
      </c>
      <c r="H35" s="109">
        <f t="shared" si="18"/>
        <v>2267.1</v>
      </c>
      <c r="I35" s="109">
        <f t="shared" si="18"/>
        <v>0</v>
      </c>
      <c r="J35" s="109">
        <f t="shared" si="18"/>
        <v>2267.1</v>
      </c>
      <c r="K35" s="109">
        <f t="shared" si="18"/>
        <v>223.92646999999999</v>
      </c>
      <c r="L35" s="109">
        <f t="shared" si="18"/>
        <v>2491.0264699999998</v>
      </c>
      <c r="M35" s="109">
        <f t="shared" si="4"/>
        <v>191.78332</v>
      </c>
      <c r="N35" s="109">
        <f t="shared" si="18"/>
        <v>2682.8097899999998</v>
      </c>
    </row>
    <row r="36" spans="1:14" ht="37.5" customHeight="1" x14ac:dyDescent="0.25">
      <c r="A36" s="73" t="s">
        <v>284</v>
      </c>
      <c r="B36" s="21">
        <v>1</v>
      </c>
      <c r="C36" s="21">
        <v>3</v>
      </c>
      <c r="D36" s="22" t="s">
        <v>49</v>
      </c>
      <c r="E36" s="23">
        <v>112</v>
      </c>
      <c r="F36" s="110">
        <v>375.3</v>
      </c>
      <c r="G36" s="40"/>
      <c r="H36" s="125">
        <f t="shared" ref="H36:H43" si="19">F36+G36</f>
        <v>375.3</v>
      </c>
      <c r="I36" s="125"/>
      <c r="J36" s="125">
        <f>H36+I36</f>
        <v>375.3</v>
      </c>
      <c r="K36" s="125">
        <f>L36-J36</f>
        <v>-80.900000000000034</v>
      </c>
      <c r="L36" s="125">
        <v>294.39999999999998</v>
      </c>
      <c r="M36" s="110">
        <f t="shared" si="4"/>
        <v>-10.699999999999989</v>
      </c>
      <c r="N36" s="125">
        <v>283.7</v>
      </c>
    </row>
    <row r="37" spans="1:14" ht="33" customHeight="1" x14ac:dyDescent="0.25">
      <c r="A37" s="115" t="s">
        <v>40</v>
      </c>
      <c r="B37" s="21">
        <v>1</v>
      </c>
      <c r="C37" s="21">
        <v>3</v>
      </c>
      <c r="D37" s="22" t="s">
        <v>49</v>
      </c>
      <c r="E37" s="23">
        <v>121</v>
      </c>
      <c r="F37" s="110">
        <f>F41+F40</f>
        <v>787</v>
      </c>
      <c r="G37" s="40"/>
      <c r="H37" s="125">
        <f t="shared" si="19"/>
        <v>787</v>
      </c>
      <c r="I37" s="125"/>
      <c r="J37" s="125">
        <f t="shared" ref="J37:J43" si="20">H37+I37</f>
        <v>787</v>
      </c>
      <c r="K37" s="125">
        <f t="shared" ref="K37:K43" si="21">L37-J37</f>
        <v>431.29347000000007</v>
      </c>
      <c r="L37" s="125">
        <v>1218.2934700000001</v>
      </c>
      <c r="M37" s="110">
        <f t="shared" si="4"/>
        <v>108.52271999999994</v>
      </c>
      <c r="N37" s="125">
        <v>1326.81619</v>
      </c>
    </row>
    <row r="38" spans="1:14" ht="33" customHeight="1" x14ac:dyDescent="0.25">
      <c r="A38" s="115"/>
      <c r="B38" s="21"/>
      <c r="C38" s="21"/>
      <c r="D38" s="22"/>
      <c r="E38" s="23">
        <v>122</v>
      </c>
      <c r="F38" s="110"/>
      <c r="G38" s="40"/>
      <c r="H38" s="125"/>
      <c r="I38" s="125"/>
      <c r="J38" s="125"/>
      <c r="K38" s="125"/>
      <c r="L38" s="125">
        <v>0</v>
      </c>
      <c r="M38" s="110">
        <f t="shared" si="4"/>
        <v>10</v>
      </c>
      <c r="N38" s="125">
        <v>10</v>
      </c>
    </row>
    <row r="39" spans="1:14" ht="45.75" customHeight="1" x14ac:dyDescent="0.25">
      <c r="A39" s="116" t="s">
        <v>42</v>
      </c>
      <c r="B39" s="21">
        <v>1</v>
      </c>
      <c r="C39" s="21">
        <v>3</v>
      </c>
      <c r="D39" s="22" t="s">
        <v>49</v>
      </c>
      <c r="E39" s="23">
        <v>129</v>
      </c>
      <c r="F39" s="110">
        <v>303.8</v>
      </c>
      <c r="G39" s="40"/>
      <c r="H39" s="125">
        <f t="shared" si="19"/>
        <v>303.8</v>
      </c>
      <c r="I39" s="125"/>
      <c r="J39" s="125">
        <f t="shared" si="20"/>
        <v>303.8</v>
      </c>
      <c r="K39" s="125">
        <f t="shared" si="21"/>
        <v>-0.11437000000000808</v>
      </c>
      <c r="L39" s="125">
        <v>303.68563</v>
      </c>
      <c r="M39" s="110">
        <f t="shared" si="4"/>
        <v>85.100099999999998</v>
      </c>
      <c r="N39" s="125">
        <v>388.78573</v>
      </c>
    </row>
    <row r="40" spans="1:14" ht="33.75" customHeight="1" x14ac:dyDescent="0.25">
      <c r="A40" s="116" t="s">
        <v>52</v>
      </c>
      <c r="B40" s="21">
        <v>1</v>
      </c>
      <c r="C40" s="21">
        <v>3</v>
      </c>
      <c r="D40" s="22" t="s">
        <v>51</v>
      </c>
      <c r="E40" s="23">
        <v>242</v>
      </c>
      <c r="F40" s="110">
        <v>215</v>
      </c>
      <c r="G40" s="40"/>
      <c r="H40" s="125">
        <f t="shared" si="19"/>
        <v>215</v>
      </c>
      <c r="I40" s="125"/>
      <c r="J40" s="125">
        <f t="shared" si="20"/>
        <v>215</v>
      </c>
      <c r="K40" s="125">
        <f t="shared" si="21"/>
        <v>9.3019999999999925</v>
      </c>
      <c r="L40" s="125">
        <v>224.30199999999999</v>
      </c>
      <c r="M40" s="110">
        <f t="shared" si="4"/>
        <v>-39.38252</v>
      </c>
      <c r="N40" s="125">
        <v>184.91947999999999</v>
      </c>
    </row>
    <row r="41" spans="1:14" ht="32.25" customHeight="1" x14ac:dyDescent="0.25">
      <c r="A41" s="73" t="s">
        <v>53</v>
      </c>
      <c r="B41" s="21">
        <v>1</v>
      </c>
      <c r="C41" s="21">
        <v>3</v>
      </c>
      <c r="D41" s="22" t="s">
        <v>51</v>
      </c>
      <c r="E41" s="23" t="s">
        <v>54</v>
      </c>
      <c r="F41" s="110">
        <v>572</v>
      </c>
      <c r="G41" s="40"/>
      <c r="H41" s="125">
        <f t="shared" si="19"/>
        <v>572</v>
      </c>
      <c r="I41" s="125"/>
      <c r="J41" s="125">
        <f t="shared" si="20"/>
        <v>572</v>
      </c>
      <c r="K41" s="125">
        <f t="shared" si="21"/>
        <v>-132.42863</v>
      </c>
      <c r="L41" s="125">
        <v>439.57137</v>
      </c>
      <c r="M41" s="110">
        <f t="shared" si="4"/>
        <v>37.46902</v>
      </c>
      <c r="N41" s="125">
        <v>477.04039</v>
      </c>
    </row>
    <row r="42" spans="1:14" ht="22.5" customHeight="1" x14ac:dyDescent="0.25">
      <c r="A42" s="73" t="s">
        <v>434</v>
      </c>
      <c r="B42" s="21">
        <v>1</v>
      </c>
      <c r="C42" s="21">
        <v>3</v>
      </c>
      <c r="D42" s="22" t="s">
        <v>51</v>
      </c>
      <c r="E42" s="23">
        <v>350</v>
      </c>
      <c r="F42" s="110">
        <v>10</v>
      </c>
      <c r="G42" s="40"/>
      <c r="H42" s="125">
        <f t="shared" si="19"/>
        <v>10</v>
      </c>
      <c r="I42" s="125"/>
      <c r="J42" s="125">
        <f t="shared" si="20"/>
        <v>10</v>
      </c>
      <c r="K42" s="125">
        <f t="shared" si="21"/>
        <v>0</v>
      </c>
      <c r="L42" s="125">
        <v>10</v>
      </c>
      <c r="M42" s="110">
        <f t="shared" si="4"/>
        <v>0</v>
      </c>
      <c r="N42" s="125">
        <v>10</v>
      </c>
    </row>
    <row r="43" spans="1:14" ht="17.25" customHeight="1" x14ac:dyDescent="0.25">
      <c r="A43" s="115" t="s">
        <v>56</v>
      </c>
      <c r="B43" s="21">
        <v>1</v>
      </c>
      <c r="C43" s="21">
        <v>3</v>
      </c>
      <c r="D43" s="22" t="s">
        <v>51</v>
      </c>
      <c r="E43" s="23" t="s">
        <v>57</v>
      </c>
      <c r="F43" s="110">
        <v>4</v>
      </c>
      <c r="G43" s="40"/>
      <c r="H43" s="125">
        <f t="shared" si="19"/>
        <v>4</v>
      </c>
      <c r="I43" s="125"/>
      <c r="J43" s="125">
        <f t="shared" si="20"/>
        <v>4</v>
      </c>
      <c r="K43" s="125">
        <f t="shared" si="21"/>
        <v>-3.226</v>
      </c>
      <c r="L43" s="125">
        <v>0.77400000000000002</v>
      </c>
      <c r="M43" s="110">
        <f t="shared" si="4"/>
        <v>0.77400000000000002</v>
      </c>
      <c r="N43" s="125">
        <v>1.548</v>
      </c>
    </row>
    <row r="44" spans="1:14" ht="51.75" customHeight="1" x14ac:dyDescent="0.25">
      <c r="A44" s="114" t="s">
        <v>59</v>
      </c>
      <c r="B44" s="18">
        <v>1</v>
      </c>
      <c r="C44" s="18">
        <v>4</v>
      </c>
      <c r="D44" s="19"/>
      <c r="E44" s="20"/>
      <c r="F44" s="109">
        <f>SUM(F50:F59)</f>
        <v>24324.35</v>
      </c>
      <c r="G44" s="109">
        <f t="shared" ref="G44:I44" si="22">SUM(G50:G59)</f>
        <v>0</v>
      </c>
      <c r="H44" s="109">
        <f t="shared" si="22"/>
        <v>24324.35</v>
      </c>
      <c r="I44" s="109">
        <f t="shared" si="22"/>
        <v>-2403.0500000000002</v>
      </c>
      <c r="J44" s="109">
        <f>J45+J49</f>
        <v>21921.3</v>
      </c>
      <c r="K44" s="109">
        <f t="shared" ref="K44:N44" si="23">K45+K49</f>
        <v>1543.8958100000009</v>
      </c>
      <c r="L44" s="109">
        <f t="shared" si="23"/>
        <v>23465.195809999997</v>
      </c>
      <c r="M44" s="109">
        <f t="shared" ca="1" si="4"/>
        <v>4357.3410599999988</v>
      </c>
      <c r="N44" s="109">
        <f t="shared" ca="1" si="23"/>
        <v>27822.536869999996</v>
      </c>
    </row>
    <row r="45" spans="1:14" ht="51.75" customHeight="1" x14ac:dyDescent="0.25">
      <c r="A45" s="114" t="s">
        <v>674</v>
      </c>
      <c r="B45" s="18">
        <v>1</v>
      </c>
      <c r="C45" s="18">
        <v>4</v>
      </c>
      <c r="D45" s="19" t="s">
        <v>675</v>
      </c>
      <c r="E45" s="20"/>
      <c r="F45" s="109"/>
      <c r="G45" s="109"/>
      <c r="H45" s="109"/>
      <c r="I45" s="109"/>
      <c r="J45" s="109">
        <f>J46+J47</f>
        <v>0</v>
      </c>
      <c r="K45" s="109">
        <f t="shared" ref="K45" si="24">K46+K47</f>
        <v>30</v>
      </c>
      <c r="L45" s="109">
        <f>SUM(L46:L48)</f>
        <v>30</v>
      </c>
      <c r="M45" s="109">
        <f t="shared" ca="1" si="4"/>
        <v>66.3</v>
      </c>
      <c r="N45" s="109">
        <f t="shared" ref="N45" ca="1" si="25">SUM(N46:N48)</f>
        <v>96.3</v>
      </c>
    </row>
    <row r="46" spans="1:14" ht="34.5" customHeight="1" x14ac:dyDescent="0.25">
      <c r="A46" s="73" t="s">
        <v>40</v>
      </c>
      <c r="B46" s="21">
        <v>1</v>
      </c>
      <c r="C46" s="21">
        <v>4</v>
      </c>
      <c r="D46" s="22" t="s">
        <v>675</v>
      </c>
      <c r="E46" s="23">
        <v>121</v>
      </c>
      <c r="F46" s="110"/>
      <c r="G46" s="110"/>
      <c r="H46" s="110"/>
      <c r="I46" s="110"/>
      <c r="J46" s="110">
        <v>0</v>
      </c>
      <c r="K46" s="125">
        <v>20.94</v>
      </c>
      <c r="L46" s="125">
        <f>K46</f>
        <v>20.94</v>
      </c>
      <c r="M46" s="110">
        <f t="shared" si="4"/>
        <v>0</v>
      </c>
      <c r="N46" s="125">
        <f>L46</f>
        <v>20.94</v>
      </c>
    </row>
    <row r="47" spans="1:14" ht="51.75" customHeight="1" x14ac:dyDescent="0.25">
      <c r="A47" s="73" t="s">
        <v>42</v>
      </c>
      <c r="B47" s="21">
        <v>1</v>
      </c>
      <c r="C47" s="21">
        <v>4</v>
      </c>
      <c r="D47" s="22" t="s">
        <v>675</v>
      </c>
      <c r="E47" s="23">
        <v>129</v>
      </c>
      <c r="F47" s="110"/>
      <c r="G47" s="110"/>
      <c r="H47" s="110"/>
      <c r="I47" s="110"/>
      <c r="J47" s="110">
        <v>0</v>
      </c>
      <c r="K47" s="125">
        <v>9.06</v>
      </c>
      <c r="L47" s="125">
        <f>K47</f>
        <v>9.06</v>
      </c>
      <c r="M47" s="110">
        <f t="shared" si="4"/>
        <v>0</v>
      </c>
      <c r="N47" s="125">
        <f>L47</f>
        <v>9.06</v>
      </c>
    </row>
    <row r="48" spans="1:14" ht="19.5" customHeight="1" x14ac:dyDescent="0.25">
      <c r="A48" s="73" t="s">
        <v>681</v>
      </c>
      <c r="B48" s="21">
        <v>1</v>
      </c>
      <c r="C48" s="21">
        <v>4</v>
      </c>
      <c r="D48" s="22" t="s">
        <v>675</v>
      </c>
      <c r="E48" s="23">
        <v>350</v>
      </c>
      <c r="F48" s="110"/>
      <c r="G48" s="110"/>
      <c r="H48" s="110"/>
      <c r="I48" s="110"/>
      <c r="J48" s="110"/>
      <c r="K48" s="125"/>
      <c r="L48" s="125">
        <v>0</v>
      </c>
      <c r="M48" s="110">
        <f t="shared" ca="1" si="4"/>
        <v>66.3</v>
      </c>
      <c r="N48" s="125">
        <f ca="1">M48</f>
        <v>66.3</v>
      </c>
    </row>
    <row r="49" spans="1:22" s="24" customFormat="1" ht="54" customHeight="1" x14ac:dyDescent="0.25">
      <c r="A49" s="114" t="s">
        <v>59</v>
      </c>
      <c r="B49" s="18">
        <v>1</v>
      </c>
      <c r="C49" s="18">
        <v>4</v>
      </c>
      <c r="D49" s="19" t="s">
        <v>60</v>
      </c>
      <c r="E49" s="20"/>
      <c r="F49" s="109"/>
      <c r="G49" s="109"/>
      <c r="H49" s="109"/>
      <c r="I49" s="109"/>
      <c r="J49" s="109">
        <f>SUM(J50:J59)</f>
        <v>21921.3</v>
      </c>
      <c r="K49" s="109">
        <f t="shared" ref="K49:N49" si="26">SUM(K50:K59)</f>
        <v>1513.8958100000009</v>
      </c>
      <c r="L49" s="109">
        <f t="shared" si="26"/>
        <v>23435.195809999997</v>
      </c>
      <c r="M49" s="109">
        <f t="shared" ca="1" si="4"/>
        <v>4291.0410599999996</v>
      </c>
      <c r="N49" s="109">
        <f t="shared" ca="1" si="26"/>
        <v>27726.236869999997</v>
      </c>
      <c r="O49" s="80"/>
      <c r="P49" s="57"/>
      <c r="Q49" s="146"/>
      <c r="R49" s="146"/>
      <c r="S49" s="146"/>
      <c r="T49" s="146"/>
      <c r="U49" s="146"/>
      <c r="V49" s="146"/>
    </row>
    <row r="50" spans="1:22" ht="30.75" customHeight="1" x14ac:dyDescent="0.25">
      <c r="A50" s="115" t="s">
        <v>40</v>
      </c>
      <c r="B50" s="21">
        <v>1</v>
      </c>
      <c r="C50" s="21">
        <v>4</v>
      </c>
      <c r="D50" s="22" t="s">
        <v>60</v>
      </c>
      <c r="E50" s="23">
        <v>121</v>
      </c>
      <c r="F50" s="110">
        <v>13764.6</v>
      </c>
      <c r="G50" s="40"/>
      <c r="H50" s="125">
        <f t="shared" ref="H50:H59" si="27">F50+G50</f>
        <v>13764.6</v>
      </c>
      <c r="I50" s="125">
        <v>-480</v>
      </c>
      <c r="J50" s="125">
        <f>H50+I50</f>
        <v>13284.6</v>
      </c>
      <c r="K50" s="125">
        <f>L50-J50</f>
        <v>-136.09799999999996</v>
      </c>
      <c r="L50" s="125">
        <v>13148.502</v>
      </c>
      <c r="M50" s="110">
        <f t="shared" si="4"/>
        <v>2530.45435</v>
      </c>
      <c r="N50" s="125">
        <v>15678.95635</v>
      </c>
    </row>
    <row r="51" spans="1:22" ht="47.25" customHeight="1" x14ac:dyDescent="0.25">
      <c r="A51" s="116" t="s">
        <v>42</v>
      </c>
      <c r="B51" s="21">
        <v>1</v>
      </c>
      <c r="C51" s="21">
        <v>4</v>
      </c>
      <c r="D51" s="22" t="s">
        <v>60</v>
      </c>
      <c r="E51" s="23">
        <v>129</v>
      </c>
      <c r="F51" s="110">
        <v>4156.8999999999996</v>
      </c>
      <c r="G51" s="40"/>
      <c r="H51" s="125">
        <f t="shared" si="27"/>
        <v>4156.8999999999996</v>
      </c>
      <c r="I51" s="125">
        <v>-150</v>
      </c>
      <c r="J51" s="125">
        <f t="shared" ref="J51:J123" si="28">H51+I51</f>
        <v>4006.8999999999996</v>
      </c>
      <c r="K51" s="125">
        <f t="shared" ref="K51:K59" si="29">L51-J51</f>
        <v>-43.099209999999402</v>
      </c>
      <c r="L51" s="125">
        <v>3963.8007900000002</v>
      </c>
      <c r="M51" s="110">
        <f t="shared" si="4"/>
        <v>729.49361000000044</v>
      </c>
      <c r="N51" s="125">
        <v>4693.2944000000007</v>
      </c>
    </row>
    <row r="52" spans="1:22" ht="35.25" customHeight="1" x14ac:dyDescent="0.25">
      <c r="A52" s="73" t="s">
        <v>50</v>
      </c>
      <c r="B52" s="21">
        <v>1</v>
      </c>
      <c r="C52" s="21">
        <v>4</v>
      </c>
      <c r="D52" s="22" t="s">
        <v>60</v>
      </c>
      <c r="E52" s="23">
        <v>122</v>
      </c>
      <c r="F52" s="110">
        <v>280</v>
      </c>
      <c r="G52" s="40"/>
      <c r="H52" s="125">
        <f t="shared" si="27"/>
        <v>280</v>
      </c>
      <c r="I52" s="125">
        <v>-200</v>
      </c>
      <c r="J52" s="125">
        <f t="shared" si="28"/>
        <v>80</v>
      </c>
      <c r="K52" s="125">
        <f t="shared" si="29"/>
        <v>13.858999999999995</v>
      </c>
      <c r="L52" s="125">
        <v>93.858999999999995</v>
      </c>
      <c r="M52" s="110">
        <f t="shared" si="4"/>
        <v>0</v>
      </c>
      <c r="N52" s="125">
        <v>93.858999999999995</v>
      </c>
    </row>
    <row r="53" spans="1:22" ht="36.75" customHeight="1" x14ac:dyDescent="0.25">
      <c r="A53" s="116" t="s">
        <v>52</v>
      </c>
      <c r="B53" s="21">
        <v>1</v>
      </c>
      <c r="C53" s="21">
        <v>4</v>
      </c>
      <c r="D53" s="22" t="s">
        <v>60</v>
      </c>
      <c r="E53" s="23">
        <v>242</v>
      </c>
      <c r="F53" s="110">
        <v>680</v>
      </c>
      <c r="G53" s="40"/>
      <c r="H53" s="125">
        <f t="shared" si="27"/>
        <v>680</v>
      </c>
      <c r="I53" s="125">
        <v>-450</v>
      </c>
      <c r="J53" s="125">
        <f t="shared" si="28"/>
        <v>230</v>
      </c>
      <c r="K53" s="125">
        <f t="shared" si="29"/>
        <v>522.35950000000003</v>
      </c>
      <c r="L53" s="125">
        <v>752.35950000000003</v>
      </c>
      <c r="M53" s="110">
        <f t="shared" si="4"/>
        <v>71.376459999999952</v>
      </c>
      <c r="N53" s="125">
        <v>823.73595999999998</v>
      </c>
    </row>
    <row r="54" spans="1:22" ht="36.75" customHeight="1" x14ac:dyDescent="0.25">
      <c r="A54" s="73" t="s">
        <v>53</v>
      </c>
      <c r="B54" s="21">
        <v>1</v>
      </c>
      <c r="C54" s="21">
        <v>4</v>
      </c>
      <c r="D54" s="22" t="s">
        <v>60</v>
      </c>
      <c r="E54" s="23" t="s">
        <v>54</v>
      </c>
      <c r="F54" s="110">
        <v>2301.11</v>
      </c>
      <c r="G54" s="40"/>
      <c r="H54" s="125">
        <f t="shared" si="27"/>
        <v>2301.11</v>
      </c>
      <c r="I54" s="125">
        <v>-1095.6500000000001</v>
      </c>
      <c r="J54" s="125">
        <f t="shared" si="28"/>
        <v>1205.46</v>
      </c>
      <c r="K54" s="125">
        <f t="shared" si="29"/>
        <v>796.94599999999991</v>
      </c>
      <c r="L54" s="125">
        <v>2002.4059999999999</v>
      </c>
      <c r="M54" s="110">
        <f t="shared" si="4"/>
        <v>772.52981</v>
      </c>
      <c r="N54" s="125">
        <v>2774.9358099999999</v>
      </c>
    </row>
    <row r="55" spans="1:22" ht="23.25" customHeight="1" x14ac:dyDescent="0.25">
      <c r="A55" s="73" t="s">
        <v>435</v>
      </c>
      <c r="B55" s="21">
        <v>1</v>
      </c>
      <c r="C55" s="21">
        <v>4</v>
      </c>
      <c r="D55" s="22" t="s">
        <v>60</v>
      </c>
      <c r="E55" s="23">
        <v>247</v>
      </c>
      <c r="F55" s="110">
        <v>2694.35</v>
      </c>
      <c r="G55" s="40"/>
      <c r="H55" s="125">
        <f t="shared" si="27"/>
        <v>2694.35</v>
      </c>
      <c r="I55" s="125"/>
      <c r="J55" s="125">
        <f t="shared" si="28"/>
        <v>2694.35</v>
      </c>
      <c r="K55" s="125">
        <f t="shared" si="29"/>
        <v>492.26200000000017</v>
      </c>
      <c r="L55" s="125">
        <v>3186.6120000000001</v>
      </c>
      <c r="M55" s="110">
        <f t="shared" si="4"/>
        <v>185.1868300000001</v>
      </c>
      <c r="N55" s="125">
        <v>3371.7988300000002</v>
      </c>
    </row>
    <row r="56" spans="1:22" ht="22.5" customHeight="1" x14ac:dyDescent="0.25">
      <c r="A56" s="73" t="s">
        <v>720</v>
      </c>
      <c r="B56" s="21">
        <v>1</v>
      </c>
      <c r="C56" s="21">
        <v>4</v>
      </c>
      <c r="D56" s="22" t="s">
        <v>60</v>
      </c>
      <c r="E56" s="23">
        <v>831</v>
      </c>
      <c r="F56" s="110"/>
      <c r="G56" s="40"/>
      <c r="H56" s="125"/>
      <c r="I56" s="125"/>
      <c r="J56" s="125"/>
      <c r="K56" s="125"/>
      <c r="L56" s="125">
        <v>0</v>
      </c>
      <c r="M56" s="110">
        <f t="shared" ca="1" si="4"/>
        <v>2</v>
      </c>
      <c r="N56" s="125">
        <f ca="1">M56</f>
        <v>2</v>
      </c>
    </row>
    <row r="57" spans="1:22" ht="30" customHeight="1" x14ac:dyDescent="0.25">
      <c r="A57" s="115" t="s">
        <v>55</v>
      </c>
      <c r="B57" s="21">
        <v>1</v>
      </c>
      <c r="C57" s="21">
        <v>4</v>
      </c>
      <c r="D57" s="22" t="s">
        <v>60</v>
      </c>
      <c r="E57" s="23">
        <v>851</v>
      </c>
      <c r="F57" s="110">
        <v>387.39</v>
      </c>
      <c r="G57" s="40"/>
      <c r="H57" s="125">
        <f t="shared" si="27"/>
        <v>387.39</v>
      </c>
      <c r="I57" s="125">
        <v>-27.4</v>
      </c>
      <c r="J57" s="125">
        <f t="shared" si="28"/>
        <v>359.99</v>
      </c>
      <c r="K57" s="125">
        <f t="shared" si="29"/>
        <v>-92.139999999999986</v>
      </c>
      <c r="L57" s="125">
        <v>267.85000000000002</v>
      </c>
      <c r="M57" s="110">
        <f t="shared" si="4"/>
        <v>0</v>
      </c>
      <c r="N57" s="125">
        <v>267.85000000000002</v>
      </c>
    </row>
    <row r="58" spans="1:22" ht="16.899999999999999" customHeight="1" x14ac:dyDescent="0.25">
      <c r="A58" s="115" t="s">
        <v>56</v>
      </c>
      <c r="B58" s="21">
        <v>1</v>
      </c>
      <c r="C58" s="21">
        <v>4</v>
      </c>
      <c r="D58" s="22" t="s">
        <v>60</v>
      </c>
      <c r="E58" s="23" t="s">
        <v>57</v>
      </c>
      <c r="F58" s="110">
        <v>20</v>
      </c>
      <c r="G58" s="40"/>
      <c r="H58" s="125">
        <f t="shared" si="27"/>
        <v>20</v>
      </c>
      <c r="I58" s="125"/>
      <c r="J58" s="125">
        <f t="shared" si="28"/>
        <v>20</v>
      </c>
      <c r="K58" s="125">
        <f t="shared" si="29"/>
        <v>-11.02</v>
      </c>
      <c r="L58" s="125">
        <v>8.98</v>
      </c>
      <c r="M58" s="110">
        <f t="shared" si="4"/>
        <v>0</v>
      </c>
      <c r="N58" s="125">
        <v>8.98</v>
      </c>
    </row>
    <row r="59" spans="1:22" ht="16.899999999999999" customHeight="1" x14ac:dyDescent="0.25">
      <c r="A59" s="56" t="s">
        <v>58</v>
      </c>
      <c r="B59" s="21">
        <v>1</v>
      </c>
      <c r="C59" s="21">
        <v>4</v>
      </c>
      <c r="D59" s="22" t="s">
        <v>60</v>
      </c>
      <c r="E59" s="23">
        <v>853</v>
      </c>
      <c r="F59" s="110">
        <v>40</v>
      </c>
      <c r="G59" s="40"/>
      <c r="H59" s="125">
        <f t="shared" si="27"/>
        <v>40</v>
      </c>
      <c r="I59" s="125"/>
      <c r="J59" s="125">
        <f t="shared" si="28"/>
        <v>40</v>
      </c>
      <c r="K59" s="125">
        <f t="shared" si="29"/>
        <v>-29.173479999999998</v>
      </c>
      <c r="L59" s="125">
        <v>10.82652</v>
      </c>
      <c r="M59" s="110">
        <f t="shared" si="4"/>
        <v>0</v>
      </c>
      <c r="N59" s="125">
        <v>10.82652</v>
      </c>
    </row>
    <row r="60" spans="1:22" s="24" customFormat="1" ht="17.25" customHeight="1" x14ac:dyDescent="0.25">
      <c r="A60" s="113" t="s">
        <v>61</v>
      </c>
      <c r="B60" s="18">
        <v>1</v>
      </c>
      <c r="C60" s="18">
        <v>5</v>
      </c>
      <c r="D60" s="19"/>
      <c r="E60" s="20"/>
      <c r="F60" s="109">
        <f>+F61</f>
        <v>60.1</v>
      </c>
      <c r="G60" s="109">
        <f t="shared" ref="G60:N61" si="30">+G61</f>
        <v>0</v>
      </c>
      <c r="H60" s="109">
        <f t="shared" si="30"/>
        <v>60.1</v>
      </c>
      <c r="I60" s="109">
        <f t="shared" si="30"/>
        <v>-9.6</v>
      </c>
      <c r="J60" s="109">
        <f t="shared" si="30"/>
        <v>50.5</v>
      </c>
      <c r="K60" s="109">
        <f t="shared" si="30"/>
        <v>0</v>
      </c>
      <c r="L60" s="109">
        <f t="shared" si="30"/>
        <v>50.5</v>
      </c>
      <c r="M60" s="109">
        <f t="shared" si="4"/>
        <v>0</v>
      </c>
      <c r="N60" s="109">
        <f t="shared" si="30"/>
        <v>50.5</v>
      </c>
      <c r="O60" s="80"/>
      <c r="P60" s="57"/>
      <c r="Q60" s="146"/>
      <c r="R60" s="146"/>
      <c r="S60" s="146"/>
      <c r="T60" s="146"/>
      <c r="U60" s="146"/>
      <c r="V60" s="146"/>
    </row>
    <row r="61" spans="1:22" s="24" customFormat="1" ht="17.25" customHeight="1" x14ac:dyDescent="0.25">
      <c r="A61" s="113" t="s">
        <v>62</v>
      </c>
      <c r="B61" s="18">
        <v>1</v>
      </c>
      <c r="C61" s="18">
        <v>5</v>
      </c>
      <c r="D61" s="19" t="s">
        <v>63</v>
      </c>
      <c r="E61" s="20"/>
      <c r="F61" s="109">
        <f>+F62</f>
        <v>60.1</v>
      </c>
      <c r="G61" s="109">
        <f t="shared" si="30"/>
        <v>0</v>
      </c>
      <c r="H61" s="109">
        <f t="shared" si="30"/>
        <v>60.1</v>
      </c>
      <c r="I61" s="109">
        <f t="shared" si="30"/>
        <v>-9.6</v>
      </c>
      <c r="J61" s="109">
        <f t="shared" si="30"/>
        <v>50.5</v>
      </c>
      <c r="K61" s="109">
        <f t="shared" si="30"/>
        <v>0</v>
      </c>
      <c r="L61" s="109">
        <f t="shared" si="30"/>
        <v>50.5</v>
      </c>
      <c r="M61" s="109">
        <f t="shared" si="4"/>
        <v>0</v>
      </c>
      <c r="N61" s="109">
        <f t="shared" si="30"/>
        <v>50.5</v>
      </c>
      <c r="O61" s="80"/>
      <c r="P61" s="57"/>
      <c r="Q61" s="146"/>
      <c r="R61" s="146"/>
      <c r="S61" s="146"/>
      <c r="T61" s="146"/>
      <c r="U61" s="146"/>
      <c r="V61" s="146"/>
    </row>
    <row r="62" spans="1:22" ht="31.5" customHeight="1" x14ac:dyDescent="0.25">
      <c r="A62" s="73" t="s">
        <v>53</v>
      </c>
      <c r="B62" s="21">
        <v>1</v>
      </c>
      <c r="C62" s="21">
        <v>5</v>
      </c>
      <c r="D62" s="22" t="s">
        <v>436</v>
      </c>
      <c r="E62" s="23">
        <v>244</v>
      </c>
      <c r="F62" s="110">
        <v>60.1</v>
      </c>
      <c r="G62" s="40"/>
      <c r="H62" s="125">
        <f>F62+G62</f>
        <v>60.1</v>
      </c>
      <c r="I62" s="125">
        <v>-9.6</v>
      </c>
      <c r="J62" s="125">
        <f t="shared" si="28"/>
        <v>50.5</v>
      </c>
      <c r="K62" s="125"/>
      <c r="L62" s="125">
        <f>J62</f>
        <v>50.5</v>
      </c>
      <c r="M62" s="110">
        <f t="shared" si="4"/>
        <v>0</v>
      </c>
      <c r="N62" s="125">
        <f>L62</f>
        <v>50.5</v>
      </c>
    </row>
    <row r="63" spans="1:22" ht="38.25" customHeight="1" x14ac:dyDescent="0.25">
      <c r="A63" s="114" t="s">
        <v>64</v>
      </c>
      <c r="B63" s="18">
        <v>1</v>
      </c>
      <c r="C63" s="18">
        <v>6</v>
      </c>
      <c r="D63" s="19"/>
      <c r="E63" s="20"/>
      <c r="F63" s="109">
        <f>+F64+F73</f>
        <v>10116.1</v>
      </c>
      <c r="G63" s="109">
        <f>+G64+G73</f>
        <v>690</v>
      </c>
      <c r="H63" s="109">
        <f>+H64+H73</f>
        <v>10806.1</v>
      </c>
      <c r="I63" s="109">
        <f>+I64+I73</f>
        <v>-500</v>
      </c>
      <c r="J63" s="109">
        <f>+J64+J73+J71</f>
        <v>10306.1</v>
      </c>
      <c r="K63" s="109">
        <f t="shared" ref="K63:N63" si="31">+K64+K73+K71</f>
        <v>-76.020150000000086</v>
      </c>
      <c r="L63" s="109">
        <f t="shared" si="31"/>
        <v>10230.07985</v>
      </c>
      <c r="M63" s="109">
        <f t="shared" si="4"/>
        <v>1150.28701</v>
      </c>
      <c r="N63" s="109">
        <f t="shared" si="31"/>
        <v>11380.36686</v>
      </c>
    </row>
    <row r="64" spans="1:22" s="24" customFormat="1" ht="37.5" customHeight="1" x14ac:dyDescent="0.25">
      <c r="A64" s="114" t="s">
        <v>65</v>
      </c>
      <c r="B64" s="18">
        <v>1</v>
      </c>
      <c r="C64" s="18">
        <v>6</v>
      </c>
      <c r="D64" s="19">
        <v>7701060000</v>
      </c>
      <c r="E64" s="20"/>
      <c r="F64" s="109">
        <f>SUM(F65:F72)</f>
        <v>7347</v>
      </c>
      <c r="G64" s="109">
        <f>SUM(G65:G72)</f>
        <v>500</v>
      </c>
      <c r="H64" s="109">
        <f>SUM(H65:H72)</f>
        <v>7847</v>
      </c>
      <c r="I64" s="109">
        <f>SUM(I65:I72)</f>
        <v>-500</v>
      </c>
      <c r="J64" s="109">
        <f>SUM(J65:J70)</f>
        <v>7347</v>
      </c>
      <c r="K64" s="109">
        <f t="shared" ref="K64:N64" si="32">SUM(K65:K70)</f>
        <v>-24.020000000000035</v>
      </c>
      <c r="L64" s="109">
        <f>SUM(L65:L70)</f>
        <v>7322.98</v>
      </c>
      <c r="M64" s="109">
        <f t="shared" si="4"/>
        <v>1150.2868600000002</v>
      </c>
      <c r="N64" s="109">
        <f t="shared" si="32"/>
        <v>8473.2668599999997</v>
      </c>
      <c r="O64" s="80"/>
      <c r="P64" s="57"/>
      <c r="Q64" s="146"/>
      <c r="R64" s="146"/>
      <c r="S64" s="146"/>
      <c r="T64" s="146"/>
      <c r="U64" s="146"/>
      <c r="V64" s="146"/>
    </row>
    <row r="65" spans="1:22" ht="27.75" customHeight="1" x14ac:dyDescent="0.25">
      <c r="A65" s="115" t="s">
        <v>40</v>
      </c>
      <c r="B65" s="21">
        <v>1</v>
      </c>
      <c r="C65" s="21">
        <v>6</v>
      </c>
      <c r="D65" s="25" t="s">
        <v>66</v>
      </c>
      <c r="E65" s="23">
        <v>121</v>
      </c>
      <c r="F65" s="110">
        <v>4753</v>
      </c>
      <c r="G65" s="40"/>
      <c r="H65" s="125">
        <f t="shared" ref="H65:H69" si="33">F65+G65</f>
        <v>4753</v>
      </c>
      <c r="I65" s="125"/>
      <c r="J65" s="125">
        <f t="shared" si="28"/>
        <v>4753</v>
      </c>
      <c r="K65" s="125">
        <f>L65-J65</f>
        <v>0</v>
      </c>
      <c r="L65" s="125">
        <v>4753</v>
      </c>
      <c r="M65" s="110">
        <f t="shared" si="4"/>
        <v>799.30953000000045</v>
      </c>
      <c r="N65" s="125">
        <v>5552.3095300000004</v>
      </c>
    </row>
    <row r="66" spans="1:22" ht="45" customHeight="1" x14ac:dyDescent="0.25">
      <c r="A66" s="116" t="s">
        <v>42</v>
      </c>
      <c r="B66" s="21">
        <v>1</v>
      </c>
      <c r="C66" s="21">
        <v>6</v>
      </c>
      <c r="D66" s="25" t="s">
        <v>66</v>
      </c>
      <c r="E66" s="23">
        <v>129</v>
      </c>
      <c r="F66" s="110">
        <v>1435.3</v>
      </c>
      <c r="G66" s="40"/>
      <c r="H66" s="125">
        <f t="shared" si="33"/>
        <v>1435.3</v>
      </c>
      <c r="I66" s="125"/>
      <c r="J66" s="125">
        <f t="shared" si="28"/>
        <v>1435.3</v>
      </c>
      <c r="K66" s="125">
        <f t="shared" ref="K66:K69" si="34">L66-J66</f>
        <v>0</v>
      </c>
      <c r="L66" s="125">
        <v>1435.3</v>
      </c>
      <c r="M66" s="110">
        <f t="shared" si="4"/>
        <v>217.13127999999983</v>
      </c>
      <c r="N66" s="125">
        <v>1652.4312799999998</v>
      </c>
    </row>
    <row r="67" spans="1:22" ht="31.5" customHeight="1" x14ac:dyDescent="0.25">
      <c r="A67" s="73" t="s">
        <v>50</v>
      </c>
      <c r="B67" s="21">
        <v>1</v>
      </c>
      <c r="C67" s="21">
        <v>6</v>
      </c>
      <c r="D67" s="25" t="s">
        <v>66</v>
      </c>
      <c r="E67" s="23">
        <v>122</v>
      </c>
      <c r="F67" s="110">
        <v>25</v>
      </c>
      <c r="G67" s="40"/>
      <c r="H67" s="125">
        <f t="shared" si="33"/>
        <v>25</v>
      </c>
      <c r="I67" s="125"/>
      <c r="J67" s="125">
        <f t="shared" si="28"/>
        <v>25</v>
      </c>
      <c r="K67" s="125">
        <f t="shared" si="34"/>
        <v>42.647999999999996</v>
      </c>
      <c r="L67" s="125">
        <v>67.647999999999996</v>
      </c>
      <c r="M67" s="110">
        <f t="shared" si="4"/>
        <v>77.258119999999991</v>
      </c>
      <c r="N67" s="125">
        <v>144.90611999999999</v>
      </c>
    </row>
    <row r="68" spans="1:22" ht="30" customHeight="1" x14ac:dyDescent="0.25">
      <c r="A68" s="116" t="s">
        <v>52</v>
      </c>
      <c r="B68" s="21">
        <v>1</v>
      </c>
      <c r="C68" s="21">
        <v>6</v>
      </c>
      <c r="D68" s="25" t="s">
        <v>66</v>
      </c>
      <c r="E68" s="23">
        <v>242</v>
      </c>
      <c r="F68" s="110">
        <v>719.2</v>
      </c>
      <c r="G68" s="40">
        <v>500</v>
      </c>
      <c r="H68" s="125">
        <f t="shared" si="33"/>
        <v>1219.2</v>
      </c>
      <c r="I68" s="125">
        <v>-500</v>
      </c>
      <c r="J68" s="125">
        <f t="shared" si="28"/>
        <v>719.2</v>
      </c>
      <c r="K68" s="125">
        <f t="shared" si="34"/>
        <v>15.011999999999944</v>
      </c>
      <c r="L68" s="125">
        <v>734.21199999999999</v>
      </c>
      <c r="M68" s="110">
        <f t="shared" si="4"/>
        <v>34.902079999999955</v>
      </c>
      <c r="N68" s="125">
        <v>769.11407999999994</v>
      </c>
    </row>
    <row r="69" spans="1:22" ht="30.75" customHeight="1" x14ac:dyDescent="0.25">
      <c r="A69" s="73" t="s">
        <v>53</v>
      </c>
      <c r="B69" s="21">
        <v>1</v>
      </c>
      <c r="C69" s="21">
        <v>6</v>
      </c>
      <c r="D69" s="25" t="s">
        <v>66</v>
      </c>
      <c r="E69" s="23">
        <v>244</v>
      </c>
      <c r="F69" s="110">
        <v>413</v>
      </c>
      <c r="G69" s="40"/>
      <c r="H69" s="125">
        <f t="shared" si="33"/>
        <v>413</v>
      </c>
      <c r="I69" s="125"/>
      <c r="J69" s="125">
        <f t="shared" si="28"/>
        <v>413</v>
      </c>
      <c r="K69" s="125">
        <f t="shared" si="34"/>
        <v>-80.839999999999975</v>
      </c>
      <c r="L69" s="125">
        <v>332.16</v>
      </c>
      <c r="M69" s="110">
        <f t="shared" si="4"/>
        <v>21.685849999999959</v>
      </c>
      <c r="N69" s="125">
        <v>353.84584999999998</v>
      </c>
    </row>
    <row r="70" spans="1:22" ht="18.75" customHeight="1" x14ac:dyDescent="0.25">
      <c r="A70" s="115" t="s">
        <v>56</v>
      </c>
      <c r="B70" s="21">
        <v>1</v>
      </c>
      <c r="C70" s="21">
        <v>6</v>
      </c>
      <c r="D70" s="22" t="s">
        <v>66</v>
      </c>
      <c r="E70" s="23">
        <v>852</v>
      </c>
      <c r="F70" s="110">
        <v>1.5</v>
      </c>
      <c r="G70" s="40"/>
      <c r="H70" s="125">
        <f>F70+G70</f>
        <v>1.5</v>
      </c>
      <c r="I70" s="125"/>
      <c r="J70" s="125">
        <f>H70+I70</f>
        <v>1.5</v>
      </c>
      <c r="K70" s="125">
        <f>L70-J70</f>
        <v>-0.84</v>
      </c>
      <c r="L70" s="125">
        <v>0.66</v>
      </c>
      <c r="M70" s="110">
        <f t="shared" si="4"/>
        <v>0</v>
      </c>
      <c r="N70" s="125">
        <v>0.66</v>
      </c>
    </row>
    <row r="71" spans="1:22" s="24" customFormat="1" ht="52.5" customHeight="1" x14ac:dyDescent="0.25">
      <c r="A71" s="113" t="s">
        <v>511</v>
      </c>
      <c r="B71" s="18">
        <v>1</v>
      </c>
      <c r="C71" s="18">
        <v>6</v>
      </c>
      <c r="D71" s="29" t="s">
        <v>437</v>
      </c>
      <c r="E71" s="20"/>
      <c r="F71" s="109"/>
      <c r="G71" s="82"/>
      <c r="H71" s="145"/>
      <c r="I71" s="145"/>
      <c r="J71" s="145">
        <f>J72</f>
        <v>0</v>
      </c>
      <c r="K71" s="145">
        <f t="shared" ref="K71:N71" si="35">K72</f>
        <v>75.5</v>
      </c>
      <c r="L71" s="145">
        <f t="shared" si="35"/>
        <v>75.5</v>
      </c>
      <c r="M71" s="109">
        <f t="shared" si="4"/>
        <v>0</v>
      </c>
      <c r="N71" s="145">
        <f t="shared" si="35"/>
        <v>75.5</v>
      </c>
      <c r="O71" s="80"/>
      <c r="P71" s="57"/>
      <c r="Q71" s="146"/>
      <c r="R71" s="146"/>
      <c r="S71" s="146"/>
      <c r="T71" s="146"/>
      <c r="U71" s="146"/>
      <c r="V71" s="146"/>
    </row>
    <row r="72" spans="1:22" ht="30.75" customHeight="1" x14ac:dyDescent="0.25">
      <c r="A72" s="73" t="s">
        <v>53</v>
      </c>
      <c r="B72" s="21">
        <v>1</v>
      </c>
      <c r="C72" s="21">
        <v>6</v>
      </c>
      <c r="D72" s="25" t="s">
        <v>74</v>
      </c>
      <c r="E72" s="23">
        <v>244</v>
      </c>
      <c r="F72" s="110"/>
      <c r="G72" s="40"/>
      <c r="H72" s="125"/>
      <c r="I72" s="125"/>
      <c r="J72" s="125">
        <v>0</v>
      </c>
      <c r="K72" s="125">
        <v>75.5</v>
      </c>
      <c r="L72" s="125">
        <v>75.5</v>
      </c>
      <c r="M72" s="110">
        <f t="shared" si="4"/>
        <v>0</v>
      </c>
      <c r="N72" s="125">
        <f>L72</f>
        <v>75.5</v>
      </c>
    </row>
    <row r="73" spans="1:22" ht="48" customHeight="1" x14ac:dyDescent="0.25">
      <c r="A73" s="114" t="s">
        <v>68</v>
      </c>
      <c r="B73" s="18">
        <v>1</v>
      </c>
      <c r="C73" s="18">
        <v>6</v>
      </c>
      <c r="D73" s="19">
        <v>7701070000</v>
      </c>
      <c r="E73" s="20">
        <v>0</v>
      </c>
      <c r="F73" s="109">
        <f t="shared" ref="F73:L73" si="36">SUM(F74:F78)</f>
        <v>2769.1000000000004</v>
      </c>
      <c r="G73" s="109">
        <f t="shared" si="36"/>
        <v>190</v>
      </c>
      <c r="H73" s="109">
        <f t="shared" si="36"/>
        <v>2959.1000000000004</v>
      </c>
      <c r="I73" s="109">
        <f t="shared" si="36"/>
        <v>0</v>
      </c>
      <c r="J73" s="109">
        <f t="shared" si="36"/>
        <v>2959.1000000000004</v>
      </c>
      <c r="K73" s="109">
        <f t="shared" si="36"/>
        <v>-127.50015000000005</v>
      </c>
      <c r="L73" s="109">
        <f t="shared" si="36"/>
        <v>2831.5998500000001</v>
      </c>
      <c r="M73" s="109">
        <f t="shared" si="4"/>
        <v>1.4999999984866008E-4</v>
      </c>
      <c r="N73" s="109">
        <f t="shared" ref="N73" si="37">SUM(N74:N78)</f>
        <v>2831.6</v>
      </c>
    </row>
    <row r="74" spans="1:22" ht="27" customHeight="1" x14ac:dyDescent="0.25">
      <c r="A74" s="115" t="s">
        <v>40</v>
      </c>
      <c r="B74" s="21">
        <v>1</v>
      </c>
      <c r="C74" s="21">
        <v>6</v>
      </c>
      <c r="D74" s="22" t="s">
        <v>69</v>
      </c>
      <c r="E74" s="23">
        <v>121</v>
      </c>
      <c r="F74" s="110">
        <v>1734.1</v>
      </c>
      <c r="G74" s="40"/>
      <c r="H74" s="125">
        <f t="shared" ref="H74:H80" si="38">F74+G74</f>
        <v>1734.1</v>
      </c>
      <c r="I74" s="125"/>
      <c r="J74" s="125">
        <f t="shared" si="28"/>
        <v>1734.1</v>
      </c>
      <c r="K74" s="125">
        <f>L74-J74</f>
        <v>0</v>
      </c>
      <c r="L74" s="125">
        <v>1734.1</v>
      </c>
      <c r="M74" s="110">
        <f t="shared" si="4"/>
        <v>31.566380000000208</v>
      </c>
      <c r="N74" s="125">
        <v>1765.6663800000001</v>
      </c>
    </row>
    <row r="75" spans="1:22" ht="40.5" customHeight="1" x14ac:dyDescent="0.25">
      <c r="A75" s="116" t="s">
        <v>42</v>
      </c>
      <c r="B75" s="21">
        <v>1</v>
      </c>
      <c r="C75" s="21">
        <v>6</v>
      </c>
      <c r="D75" s="22" t="s">
        <v>69</v>
      </c>
      <c r="E75" s="23">
        <v>129</v>
      </c>
      <c r="F75" s="110">
        <v>523.70000000000005</v>
      </c>
      <c r="G75" s="40"/>
      <c r="H75" s="125">
        <f t="shared" si="38"/>
        <v>523.70000000000005</v>
      </c>
      <c r="I75" s="125"/>
      <c r="J75" s="125">
        <f t="shared" si="28"/>
        <v>523.70000000000005</v>
      </c>
      <c r="K75" s="125">
        <f t="shared" ref="K75:K78" si="39">L75-J75</f>
        <v>0</v>
      </c>
      <c r="L75" s="125">
        <v>523.70000000000005</v>
      </c>
      <c r="M75" s="110">
        <f t="shared" si="4"/>
        <v>-49.789380000000051</v>
      </c>
      <c r="N75" s="125">
        <v>473.91061999999999</v>
      </c>
    </row>
    <row r="76" spans="1:22" ht="33" customHeight="1" x14ac:dyDescent="0.25">
      <c r="A76" s="116" t="s">
        <v>52</v>
      </c>
      <c r="B76" s="21">
        <v>1</v>
      </c>
      <c r="C76" s="21">
        <v>6</v>
      </c>
      <c r="D76" s="25" t="s">
        <v>69</v>
      </c>
      <c r="E76" s="23">
        <v>242</v>
      </c>
      <c r="F76" s="110">
        <v>210</v>
      </c>
      <c r="G76" s="40"/>
      <c r="H76" s="125">
        <f t="shared" si="38"/>
        <v>210</v>
      </c>
      <c r="I76" s="125"/>
      <c r="J76" s="125">
        <f t="shared" si="28"/>
        <v>210</v>
      </c>
      <c r="K76" s="125">
        <f t="shared" si="39"/>
        <v>115.39684999999997</v>
      </c>
      <c r="L76" s="125">
        <v>325.39684999999997</v>
      </c>
      <c r="M76" s="110">
        <f t="shared" si="4"/>
        <v>-0.59884999999997035</v>
      </c>
      <c r="N76" s="125">
        <v>324.798</v>
      </c>
    </row>
    <row r="77" spans="1:22" ht="27" customHeight="1" x14ac:dyDescent="0.25">
      <c r="A77" s="73" t="s">
        <v>53</v>
      </c>
      <c r="B77" s="21">
        <v>1</v>
      </c>
      <c r="C77" s="21">
        <v>6</v>
      </c>
      <c r="D77" s="22" t="s">
        <v>69</v>
      </c>
      <c r="E77" s="23">
        <v>244</v>
      </c>
      <c r="F77" s="110">
        <v>298.3</v>
      </c>
      <c r="G77" s="40">
        <f>140+50</f>
        <v>190</v>
      </c>
      <c r="H77" s="125">
        <f t="shared" si="38"/>
        <v>488.3</v>
      </c>
      <c r="I77" s="125"/>
      <c r="J77" s="125">
        <f t="shared" si="28"/>
        <v>488.3</v>
      </c>
      <c r="K77" s="125">
        <f t="shared" si="39"/>
        <v>-242.89700000000002</v>
      </c>
      <c r="L77" s="125">
        <v>245.40299999999999</v>
      </c>
      <c r="M77" s="110">
        <f t="shared" si="4"/>
        <v>18.822000000000031</v>
      </c>
      <c r="N77" s="125">
        <v>264.22500000000002</v>
      </c>
    </row>
    <row r="78" spans="1:22" ht="18.75" customHeight="1" x14ac:dyDescent="0.25">
      <c r="A78" s="115" t="s">
        <v>56</v>
      </c>
      <c r="B78" s="21">
        <v>1</v>
      </c>
      <c r="C78" s="21">
        <v>6</v>
      </c>
      <c r="D78" s="22" t="s">
        <v>69</v>
      </c>
      <c r="E78" s="23">
        <v>852</v>
      </c>
      <c r="F78" s="110">
        <v>3</v>
      </c>
      <c r="G78" s="40"/>
      <c r="H78" s="125">
        <f t="shared" si="38"/>
        <v>3</v>
      </c>
      <c r="I78" s="125"/>
      <c r="J78" s="125">
        <f t="shared" si="28"/>
        <v>3</v>
      </c>
      <c r="K78" s="125">
        <f t="shared" si="39"/>
        <v>0</v>
      </c>
      <c r="L78" s="125">
        <v>3</v>
      </c>
      <c r="M78" s="110">
        <f t="shared" si="4"/>
        <v>0</v>
      </c>
      <c r="N78" s="125">
        <f>L78</f>
        <v>3</v>
      </c>
    </row>
    <row r="79" spans="1:22" ht="17.45" customHeight="1" x14ac:dyDescent="0.25">
      <c r="A79" s="114" t="s">
        <v>359</v>
      </c>
      <c r="B79" s="18">
        <v>1</v>
      </c>
      <c r="C79" s="18">
        <v>7</v>
      </c>
      <c r="D79" s="19" t="s">
        <v>358</v>
      </c>
      <c r="E79" s="20"/>
      <c r="F79" s="109">
        <f>F80</f>
        <v>0</v>
      </c>
      <c r="G79" s="109">
        <f t="shared" ref="G79:N79" si="40">G80</f>
        <v>1331.6</v>
      </c>
      <c r="H79" s="109">
        <f>H80</f>
        <v>1331.6</v>
      </c>
      <c r="I79" s="109">
        <f t="shared" si="40"/>
        <v>0</v>
      </c>
      <c r="J79" s="109">
        <f t="shared" si="40"/>
        <v>1331.6</v>
      </c>
      <c r="K79" s="109">
        <f t="shared" si="40"/>
        <v>0</v>
      </c>
      <c r="L79" s="109">
        <f t="shared" si="40"/>
        <v>1331.6</v>
      </c>
      <c r="M79" s="109">
        <f t="shared" si="4"/>
        <v>-9.0000000000145519E-3</v>
      </c>
      <c r="N79" s="109">
        <f t="shared" si="40"/>
        <v>1331.5909999999999</v>
      </c>
    </row>
    <row r="80" spans="1:22" ht="31.15" customHeight="1" x14ac:dyDescent="0.25">
      <c r="A80" s="73" t="s">
        <v>53</v>
      </c>
      <c r="B80" s="21">
        <v>1</v>
      </c>
      <c r="C80" s="21">
        <v>7</v>
      </c>
      <c r="D80" s="22" t="s">
        <v>357</v>
      </c>
      <c r="E80" s="23">
        <v>244</v>
      </c>
      <c r="F80" s="110">
        <v>0</v>
      </c>
      <c r="G80" s="40">
        <v>1331.6</v>
      </c>
      <c r="H80" s="125">
        <f t="shared" si="38"/>
        <v>1331.6</v>
      </c>
      <c r="I80" s="125"/>
      <c r="J80" s="125">
        <f t="shared" si="28"/>
        <v>1331.6</v>
      </c>
      <c r="K80" s="125"/>
      <c r="L80" s="125">
        <f>J80</f>
        <v>1331.6</v>
      </c>
      <c r="M80" s="110">
        <f t="shared" si="4"/>
        <v>-9.0000000000145519E-3</v>
      </c>
      <c r="N80" s="125">
        <v>1331.5909999999999</v>
      </c>
    </row>
    <row r="81" spans="1:22" ht="19.5" hidden="1" customHeight="1" x14ac:dyDescent="0.25">
      <c r="A81" s="113" t="s">
        <v>367</v>
      </c>
      <c r="B81" s="26" t="s">
        <v>71</v>
      </c>
      <c r="C81" s="26">
        <v>11</v>
      </c>
      <c r="D81" s="19"/>
      <c r="E81" s="20"/>
      <c r="F81" s="109">
        <f>SUM(F82:F82)</f>
        <v>2300</v>
      </c>
      <c r="G81" s="109">
        <f>SUM(G82:G82)</f>
        <v>1500</v>
      </c>
      <c r="H81" s="109">
        <f>SUM(H82:H82)</f>
        <v>3800</v>
      </c>
      <c r="I81" s="109">
        <f t="shared" ref="I81:L81" si="41">SUM(I82:I82)</f>
        <v>0</v>
      </c>
      <c r="J81" s="109">
        <f t="shared" si="41"/>
        <v>3800</v>
      </c>
      <c r="K81" s="109">
        <f t="shared" si="41"/>
        <v>-3800</v>
      </c>
      <c r="L81" s="109">
        <f t="shared" si="41"/>
        <v>0</v>
      </c>
      <c r="M81" s="109">
        <f t="shared" si="4"/>
        <v>0</v>
      </c>
      <c r="N81" s="125"/>
    </row>
    <row r="82" spans="1:22" ht="30" hidden="1" customHeight="1" x14ac:dyDescent="0.25">
      <c r="A82" s="115" t="s">
        <v>72</v>
      </c>
      <c r="B82" s="27" t="s">
        <v>71</v>
      </c>
      <c r="C82" s="27">
        <v>11</v>
      </c>
      <c r="D82" s="28" t="s">
        <v>251</v>
      </c>
      <c r="E82" s="23">
        <v>870</v>
      </c>
      <c r="F82" s="110">
        <f>2700-400</f>
        <v>2300</v>
      </c>
      <c r="G82" s="40">
        <v>1500</v>
      </c>
      <c r="H82" s="125">
        <f>F82+G82</f>
        <v>3800</v>
      </c>
      <c r="I82" s="125"/>
      <c r="J82" s="125">
        <f t="shared" si="28"/>
        <v>3800</v>
      </c>
      <c r="K82" s="125">
        <v>-3800</v>
      </c>
      <c r="L82" s="145">
        <v>0</v>
      </c>
      <c r="M82" s="109">
        <f t="shared" ref="M82:M145" si="42">N82-L82</f>
        <v>0</v>
      </c>
      <c r="N82" s="125"/>
    </row>
    <row r="83" spans="1:22" ht="18" customHeight="1" x14ac:dyDescent="0.25">
      <c r="A83" s="114" t="s">
        <v>73</v>
      </c>
      <c r="B83" s="18">
        <v>1</v>
      </c>
      <c r="C83" s="18">
        <v>13</v>
      </c>
      <c r="D83" s="28"/>
      <c r="E83" s="27"/>
      <c r="F83" s="109">
        <f>F84+F86+F94</f>
        <v>5175.3999999999996</v>
      </c>
      <c r="G83" s="109">
        <f>G84+G86+G94</f>
        <v>0</v>
      </c>
      <c r="H83" s="109">
        <f>H84+H86+H94+H98+H100</f>
        <v>5175.3999999999996</v>
      </c>
      <c r="I83" s="109">
        <f>I84+I86+I94+I98+I100</f>
        <v>10770.214300000001</v>
      </c>
      <c r="J83" s="109">
        <f>J84+J86+J94+J98+J100</f>
        <v>15945.614300000001</v>
      </c>
      <c r="K83" s="109">
        <f>K84+K86+K94+K98+K100+K92</f>
        <v>21751.769200000002</v>
      </c>
      <c r="L83" s="109">
        <f>L84+L86+L94+L98+L100+L92</f>
        <v>37697.383499999996</v>
      </c>
      <c r="M83" s="109">
        <f t="shared" si="42"/>
        <v>2614.9387400000051</v>
      </c>
      <c r="N83" s="109">
        <f t="shared" ref="N83" si="43">N84+N86+N94+N98+N100+N92</f>
        <v>40312.322240000001</v>
      </c>
    </row>
    <row r="84" spans="1:22" ht="54.75" customHeight="1" x14ac:dyDescent="0.25">
      <c r="A84" s="113" t="s">
        <v>511</v>
      </c>
      <c r="B84" s="18">
        <v>1</v>
      </c>
      <c r="C84" s="18">
        <v>13</v>
      </c>
      <c r="D84" s="29" t="s">
        <v>437</v>
      </c>
      <c r="E84" s="20"/>
      <c r="F84" s="109">
        <f>F85</f>
        <v>160</v>
      </c>
      <c r="G84" s="109">
        <f t="shared" ref="G84:N84" si="44">G85</f>
        <v>0</v>
      </c>
      <c r="H84" s="109">
        <f t="shared" si="44"/>
        <v>160</v>
      </c>
      <c r="I84" s="109">
        <f t="shared" si="44"/>
        <v>0</v>
      </c>
      <c r="J84" s="109">
        <f t="shared" si="44"/>
        <v>160</v>
      </c>
      <c r="K84" s="109">
        <f t="shared" si="44"/>
        <v>-75.5</v>
      </c>
      <c r="L84" s="109">
        <f t="shared" si="44"/>
        <v>84.5</v>
      </c>
      <c r="M84" s="109">
        <f t="shared" si="42"/>
        <v>0</v>
      </c>
      <c r="N84" s="109">
        <f t="shared" si="44"/>
        <v>84.5</v>
      </c>
    </row>
    <row r="85" spans="1:22" ht="33" customHeight="1" x14ac:dyDescent="0.25">
      <c r="A85" s="73" t="s">
        <v>448</v>
      </c>
      <c r="B85" s="21">
        <v>1</v>
      </c>
      <c r="C85" s="21">
        <v>13</v>
      </c>
      <c r="D85" s="28" t="s">
        <v>74</v>
      </c>
      <c r="E85" s="23">
        <v>244</v>
      </c>
      <c r="F85" s="110">
        <v>160</v>
      </c>
      <c r="G85" s="40"/>
      <c r="H85" s="125">
        <f>F85+G85</f>
        <v>160</v>
      </c>
      <c r="I85" s="125"/>
      <c r="J85" s="125">
        <f t="shared" si="28"/>
        <v>160</v>
      </c>
      <c r="K85" s="125">
        <f>L85-J85</f>
        <v>-75.5</v>
      </c>
      <c r="L85" s="125">
        <v>84.5</v>
      </c>
      <c r="M85" s="110">
        <f t="shared" si="42"/>
        <v>0</v>
      </c>
      <c r="N85" s="125">
        <f>L85</f>
        <v>84.5</v>
      </c>
    </row>
    <row r="86" spans="1:22" ht="29.45" customHeight="1" x14ac:dyDescent="0.25">
      <c r="A86" s="114" t="s">
        <v>252</v>
      </c>
      <c r="B86" s="18">
        <v>1</v>
      </c>
      <c r="C86" s="18">
        <v>13</v>
      </c>
      <c r="D86" s="29" t="s">
        <v>253</v>
      </c>
      <c r="E86" s="20"/>
      <c r="F86" s="109">
        <f>SUM(F87:F91)</f>
        <v>4132.3999999999996</v>
      </c>
      <c r="G86" s="109">
        <f t="shared" ref="G86:I86" si="45">SUM(G87:G91)</f>
        <v>0</v>
      </c>
      <c r="H86" s="109">
        <f t="shared" si="45"/>
        <v>4132.3999999999996</v>
      </c>
      <c r="I86" s="109">
        <f t="shared" si="45"/>
        <v>567.6</v>
      </c>
      <c r="J86" s="109">
        <f>SUM(J87:J91)</f>
        <v>4700</v>
      </c>
      <c r="K86" s="109">
        <f t="shared" ref="K86" si="46">SUM(K87:K91)</f>
        <v>1282.2255000000005</v>
      </c>
      <c r="L86" s="109">
        <f>SUM(L87:L91)</f>
        <v>5982.2255000000005</v>
      </c>
      <c r="M86" s="109">
        <f t="shared" si="42"/>
        <v>1996.736170000001</v>
      </c>
      <c r="N86" s="109">
        <f t="shared" ref="N86" si="47">SUM(N87:N91)</f>
        <v>7978.9616700000015</v>
      </c>
    </row>
    <row r="87" spans="1:22" ht="27.75" customHeight="1" x14ac:dyDescent="0.25">
      <c r="A87" s="73" t="s">
        <v>52</v>
      </c>
      <c r="B87" s="21">
        <v>1</v>
      </c>
      <c r="C87" s="21">
        <v>13</v>
      </c>
      <c r="D87" s="28" t="s">
        <v>253</v>
      </c>
      <c r="E87" s="23">
        <v>242</v>
      </c>
      <c r="F87" s="110">
        <v>655.4</v>
      </c>
      <c r="G87" s="40"/>
      <c r="H87" s="125">
        <f t="shared" ref="H87:H91" si="48">F87+G87</f>
        <v>655.4</v>
      </c>
      <c r="I87" s="125"/>
      <c r="J87" s="125">
        <f>H87+I87</f>
        <v>655.4</v>
      </c>
      <c r="K87" s="125">
        <f>L87-J87</f>
        <v>-46.824499999999944</v>
      </c>
      <c r="L87" s="125">
        <v>608.57550000000003</v>
      </c>
      <c r="M87" s="110">
        <f t="shared" si="42"/>
        <v>62.544499999999971</v>
      </c>
      <c r="N87" s="125">
        <v>671.12</v>
      </c>
    </row>
    <row r="88" spans="1:22" ht="39" customHeight="1" x14ac:dyDescent="0.25">
      <c r="A88" s="73" t="s">
        <v>295</v>
      </c>
      <c r="B88" s="21">
        <v>1</v>
      </c>
      <c r="C88" s="21">
        <v>13</v>
      </c>
      <c r="D88" s="28" t="s">
        <v>253</v>
      </c>
      <c r="E88" s="23">
        <v>243</v>
      </c>
      <c r="F88" s="110">
        <v>1600</v>
      </c>
      <c r="G88" s="40"/>
      <c r="H88" s="125">
        <f t="shared" si="48"/>
        <v>1600</v>
      </c>
      <c r="I88" s="125">
        <v>400</v>
      </c>
      <c r="J88" s="125">
        <f t="shared" ref="J88:J91" si="49">H88+I88</f>
        <v>2000</v>
      </c>
      <c r="K88" s="125">
        <f t="shared" ref="K88:K91" si="50">L88-J88</f>
        <v>-1135</v>
      </c>
      <c r="L88" s="125">
        <v>865</v>
      </c>
      <c r="M88" s="110">
        <f t="shared" si="42"/>
        <v>0</v>
      </c>
      <c r="N88" s="125">
        <f>L88</f>
        <v>865</v>
      </c>
    </row>
    <row r="89" spans="1:22" ht="30.75" customHeight="1" x14ac:dyDescent="0.25">
      <c r="A89" s="73" t="s">
        <v>53</v>
      </c>
      <c r="B89" s="21">
        <v>1</v>
      </c>
      <c r="C89" s="21">
        <v>13</v>
      </c>
      <c r="D89" s="28" t="s">
        <v>253</v>
      </c>
      <c r="E89" s="23">
        <v>244</v>
      </c>
      <c r="F89" s="110">
        <v>1767</v>
      </c>
      <c r="G89" s="40"/>
      <c r="H89" s="125">
        <f t="shared" si="48"/>
        <v>1767</v>
      </c>
      <c r="I89" s="125"/>
      <c r="J89" s="125">
        <f t="shared" si="49"/>
        <v>1767</v>
      </c>
      <c r="K89" s="125">
        <f t="shared" si="50"/>
        <v>2440.1000000000004</v>
      </c>
      <c r="L89" s="125">
        <f>3518.1+689</f>
        <v>4207.1000000000004</v>
      </c>
      <c r="M89" s="110">
        <f t="shared" si="42"/>
        <v>2084.5916700000007</v>
      </c>
      <c r="N89" s="125">
        <v>6291.6916700000011</v>
      </c>
    </row>
    <row r="90" spans="1:22" ht="16.149999999999999" customHeight="1" x14ac:dyDescent="0.25">
      <c r="A90" s="115" t="s">
        <v>56</v>
      </c>
      <c r="B90" s="21">
        <v>1</v>
      </c>
      <c r="C90" s="21">
        <v>3</v>
      </c>
      <c r="D90" s="28" t="s">
        <v>253</v>
      </c>
      <c r="E90" s="23">
        <v>852</v>
      </c>
      <c r="F90" s="110">
        <v>10</v>
      </c>
      <c r="G90" s="40"/>
      <c r="H90" s="125">
        <f t="shared" si="48"/>
        <v>10</v>
      </c>
      <c r="I90" s="125"/>
      <c r="J90" s="125">
        <f t="shared" si="49"/>
        <v>10</v>
      </c>
      <c r="K90" s="125">
        <f t="shared" si="50"/>
        <v>1.0500000000000007</v>
      </c>
      <c r="L90" s="125">
        <v>11.05</v>
      </c>
      <c r="M90" s="110">
        <f t="shared" si="42"/>
        <v>0</v>
      </c>
      <c r="N90" s="125">
        <f>L90</f>
        <v>11.05</v>
      </c>
    </row>
    <row r="91" spans="1:22" ht="20.25" customHeight="1" x14ac:dyDescent="0.25">
      <c r="A91" s="56" t="s">
        <v>58</v>
      </c>
      <c r="B91" s="21">
        <v>1</v>
      </c>
      <c r="C91" s="21">
        <v>3</v>
      </c>
      <c r="D91" s="28" t="s">
        <v>253</v>
      </c>
      <c r="E91" s="23">
        <v>853</v>
      </c>
      <c r="F91" s="110">
        <v>100</v>
      </c>
      <c r="G91" s="40"/>
      <c r="H91" s="125">
        <f t="shared" si="48"/>
        <v>100</v>
      </c>
      <c r="I91" s="125">
        <v>167.6</v>
      </c>
      <c r="J91" s="125">
        <f t="shared" si="49"/>
        <v>267.60000000000002</v>
      </c>
      <c r="K91" s="125">
        <f t="shared" si="50"/>
        <v>22.899999999999977</v>
      </c>
      <c r="L91" s="125">
        <v>290.5</v>
      </c>
      <c r="M91" s="110">
        <f t="shared" si="42"/>
        <v>-150.4</v>
      </c>
      <c r="N91" s="125">
        <v>140.1</v>
      </c>
    </row>
    <row r="92" spans="1:22" s="24" customFormat="1" ht="17.25" customHeight="1" x14ac:dyDescent="0.25">
      <c r="A92" s="113" t="s">
        <v>367</v>
      </c>
      <c r="B92" s="18"/>
      <c r="C92" s="18"/>
      <c r="D92" s="29"/>
      <c r="E92" s="20"/>
      <c r="F92" s="109"/>
      <c r="G92" s="82"/>
      <c r="H92" s="145"/>
      <c r="I92" s="145"/>
      <c r="J92" s="145">
        <f>J93</f>
        <v>0</v>
      </c>
      <c r="K92" s="145">
        <f t="shared" ref="K92:N92" si="51">K93</f>
        <v>3146.884</v>
      </c>
      <c r="L92" s="145">
        <f t="shared" si="51"/>
        <v>3146.884</v>
      </c>
      <c r="M92" s="109">
        <f t="shared" si="42"/>
        <v>0</v>
      </c>
      <c r="N92" s="145">
        <f t="shared" si="51"/>
        <v>3146.884</v>
      </c>
      <c r="O92" s="80"/>
      <c r="P92" s="57"/>
      <c r="Q92" s="146"/>
      <c r="R92" s="146"/>
      <c r="S92" s="146"/>
      <c r="T92" s="146"/>
      <c r="U92" s="146"/>
      <c r="V92" s="146"/>
    </row>
    <row r="93" spans="1:22" ht="27" customHeight="1" x14ac:dyDescent="0.25">
      <c r="A93" s="73" t="s">
        <v>53</v>
      </c>
      <c r="B93" s="21">
        <v>1</v>
      </c>
      <c r="C93" s="21">
        <v>13</v>
      </c>
      <c r="D93" s="28" t="s">
        <v>251</v>
      </c>
      <c r="E93" s="23">
        <v>244</v>
      </c>
      <c r="F93" s="110"/>
      <c r="G93" s="40"/>
      <c r="H93" s="125"/>
      <c r="I93" s="125"/>
      <c r="J93" s="125">
        <v>0</v>
      </c>
      <c r="K93" s="125">
        <f>L93</f>
        <v>3146.884</v>
      </c>
      <c r="L93" s="125">
        <v>3146.884</v>
      </c>
      <c r="M93" s="110">
        <f t="shared" si="42"/>
        <v>0</v>
      </c>
      <c r="N93" s="125">
        <f>L93</f>
        <v>3146.884</v>
      </c>
    </row>
    <row r="94" spans="1:22" ht="27" customHeight="1" x14ac:dyDescent="0.25">
      <c r="A94" s="114" t="s">
        <v>75</v>
      </c>
      <c r="B94" s="18">
        <v>1</v>
      </c>
      <c r="C94" s="18">
        <v>13</v>
      </c>
      <c r="D94" s="30" t="s">
        <v>76</v>
      </c>
      <c r="E94" s="20">
        <v>0</v>
      </c>
      <c r="F94" s="109">
        <f>SUM(F95:F97)</f>
        <v>883</v>
      </c>
      <c r="G94" s="109">
        <f t="shared" ref="G94:N94" si="52">SUM(G95:G97)</f>
        <v>0</v>
      </c>
      <c r="H94" s="109">
        <f t="shared" si="52"/>
        <v>883</v>
      </c>
      <c r="I94" s="109">
        <f t="shared" si="52"/>
        <v>0</v>
      </c>
      <c r="J94" s="109">
        <f t="shared" si="52"/>
        <v>883</v>
      </c>
      <c r="K94" s="109">
        <f t="shared" si="52"/>
        <v>2.5</v>
      </c>
      <c r="L94" s="109">
        <f t="shared" si="52"/>
        <v>885.5</v>
      </c>
      <c r="M94" s="109">
        <f t="shared" si="42"/>
        <v>-48.523429999999962</v>
      </c>
      <c r="N94" s="109">
        <f t="shared" si="52"/>
        <v>836.97657000000004</v>
      </c>
    </row>
    <row r="95" spans="1:22" ht="27" customHeight="1" x14ac:dyDescent="0.25">
      <c r="A95" s="115" t="s">
        <v>40</v>
      </c>
      <c r="B95" s="21">
        <v>1</v>
      </c>
      <c r="C95" s="21">
        <v>13</v>
      </c>
      <c r="D95" s="25" t="s">
        <v>76</v>
      </c>
      <c r="E95" s="23">
        <v>121</v>
      </c>
      <c r="F95" s="110">
        <v>601.4</v>
      </c>
      <c r="G95" s="40"/>
      <c r="H95" s="125">
        <f t="shared" ref="H95:H97" si="53">F95+G95</f>
        <v>601.4</v>
      </c>
      <c r="I95" s="125"/>
      <c r="J95" s="125">
        <f t="shared" si="28"/>
        <v>601.4</v>
      </c>
      <c r="K95" s="125">
        <v>102.5</v>
      </c>
      <c r="L95" s="125">
        <f>J95+K95</f>
        <v>703.9</v>
      </c>
      <c r="M95" s="110">
        <f t="shared" si="42"/>
        <v>-63.186329999999998</v>
      </c>
      <c r="N95" s="125">
        <v>640.71366999999998</v>
      </c>
    </row>
    <row r="96" spans="1:22" ht="44.25" customHeight="1" x14ac:dyDescent="0.25">
      <c r="A96" s="116" t="s">
        <v>42</v>
      </c>
      <c r="B96" s="21">
        <v>1</v>
      </c>
      <c r="C96" s="21">
        <v>13</v>
      </c>
      <c r="D96" s="25" t="s">
        <v>76</v>
      </c>
      <c r="E96" s="23">
        <v>129</v>
      </c>
      <c r="F96" s="110">
        <v>181.6</v>
      </c>
      <c r="G96" s="40"/>
      <c r="H96" s="125">
        <f t="shared" si="53"/>
        <v>181.6</v>
      </c>
      <c r="I96" s="125"/>
      <c r="J96" s="125">
        <f t="shared" si="28"/>
        <v>181.6</v>
      </c>
      <c r="K96" s="125">
        <f t="shared" ref="K96:K97" si="54">L96-J96</f>
        <v>0</v>
      </c>
      <c r="L96" s="125">
        <v>181.6</v>
      </c>
      <c r="M96" s="110">
        <f t="shared" si="42"/>
        <v>14.662900000000008</v>
      </c>
      <c r="N96" s="125">
        <v>196.2629</v>
      </c>
    </row>
    <row r="97" spans="1:22" ht="30" hidden="1" customHeight="1" x14ac:dyDescent="0.25">
      <c r="A97" s="73" t="s">
        <v>53</v>
      </c>
      <c r="B97" s="21">
        <v>1</v>
      </c>
      <c r="C97" s="21">
        <v>13</v>
      </c>
      <c r="D97" s="25" t="s">
        <v>76</v>
      </c>
      <c r="E97" s="23">
        <v>244</v>
      </c>
      <c r="F97" s="110">
        <v>100</v>
      </c>
      <c r="G97" s="40"/>
      <c r="H97" s="125">
        <f t="shared" si="53"/>
        <v>100</v>
      </c>
      <c r="I97" s="125"/>
      <c r="J97" s="125">
        <f t="shared" si="28"/>
        <v>100</v>
      </c>
      <c r="K97" s="125">
        <f t="shared" si="54"/>
        <v>-100</v>
      </c>
      <c r="L97" s="125">
        <v>0</v>
      </c>
      <c r="M97" s="109">
        <f t="shared" si="42"/>
        <v>0</v>
      </c>
      <c r="N97" s="125">
        <v>0</v>
      </c>
    </row>
    <row r="98" spans="1:22" s="24" customFormat="1" ht="21.75" customHeight="1" x14ac:dyDescent="0.25">
      <c r="A98" s="111" t="s">
        <v>534</v>
      </c>
      <c r="B98" s="18">
        <v>1</v>
      </c>
      <c r="C98" s="18">
        <v>13</v>
      </c>
      <c r="D98" s="30"/>
      <c r="E98" s="20"/>
      <c r="F98" s="109"/>
      <c r="G98" s="82"/>
      <c r="H98" s="145">
        <f>H99</f>
        <v>0</v>
      </c>
      <c r="I98" s="145">
        <f t="shared" ref="I98:N98" si="55">I99</f>
        <v>150</v>
      </c>
      <c r="J98" s="145">
        <f t="shared" si="55"/>
        <v>150</v>
      </c>
      <c r="K98" s="145">
        <f t="shared" si="55"/>
        <v>0</v>
      </c>
      <c r="L98" s="145">
        <f t="shared" si="55"/>
        <v>150</v>
      </c>
      <c r="M98" s="109">
        <f t="shared" si="42"/>
        <v>0</v>
      </c>
      <c r="N98" s="145">
        <f t="shared" si="55"/>
        <v>150</v>
      </c>
      <c r="O98" s="80"/>
      <c r="P98" s="57"/>
      <c r="Q98" s="146"/>
      <c r="R98" s="146"/>
      <c r="S98" s="146"/>
      <c r="T98" s="146"/>
      <c r="U98" s="146"/>
      <c r="V98" s="146"/>
    </row>
    <row r="99" spans="1:22" ht="72" customHeight="1" x14ac:dyDescent="0.25">
      <c r="A99" s="73" t="s">
        <v>535</v>
      </c>
      <c r="B99" s="21">
        <v>1</v>
      </c>
      <c r="C99" s="21">
        <v>13</v>
      </c>
      <c r="D99" s="25" t="s">
        <v>253</v>
      </c>
      <c r="E99" s="23">
        <v>853</v>
      </c>
      <c r="F99" s="110"/>
      <c r="G99" s="40"/>
      <c r="H99" s="125">
        <v>0</v>
      </c>
      <c r="I99" s="125">
        <v>150</v>
      </c>
      <c r="J99" s="125">
        <f>H99+I99</f>
        <v>150</v>
      </c>
      <c r="K99" s="125">
        <f>L99-J99</f>
        <v>0</v>
      </c>
      <c r="L99" s="125">
        <f>J99</f>
        <v>150</v>
      </c>
      <c r="M99" s="110">
        <f t="shared" si="42"/>
        <v>0</v>
      </c>
      <c r="N99" s="125">
        <f>L99</f>
        <v>150</v>
      </c>
    </row>
    <row r="100" spans="1:22" s="24" customFormat="1" ht="19.5" customHeight="1" x14ac:dyDescent="0.25">
      <c r="A100" s="113" t="s">
        <v>647</v>
      </c>
      <c r="B100" s="18">
        <v>1</v>
      </c>
      <c r="C100" s="18">
        <v>13</v>
      </c>
      <c r="D100" s="30"/>
      <c r="E100" s="20"/>
      <c r="F100" s="109"/>
      <c r="G100" s="82"/>
      <c r="H100" s="145">
        <f>SUM(H101:H105)</f>
        <v>0</v>
      </c>
      <c r="I100" s="145">
        <f>SUM(I101:I105)</f>
        <v>10052.614300000001</v>
      </c>
      <c r="J100" s="145">
        <f>SUM(J101:J105)</f>
        <v>10052.614300000001</v>
      </c>
      <c r="K100" s="145">
        <f>SUM(K101:K105)</f>
        <v>17395.6597</v>
      </c>
      <c r="L100" s="145">
        <f>SUM(L101:L105)</f>
        <v>27448.273999999998</v>
      </c>
      <c r="M100" s="109">
        <f t="shared" si="42"/>
        <v>666.72600000000239</v>
      </c>
      <c r="N100" s="145">
        <f t="shared" ref="N100" si="56">SUM(N101:N105)</f>
        <v>28115</v>
      </c>
      <c r="O100" s="80"/>
      <c r="P100" s="57"/>
      <c r="Q100" s="146"/>
      <c r="R100" s="146"/>
      <c r="S100" s="146"/>
      <c r="T100" s="146"/>
      <c r="U100" s="146"/>
      <c r="V100" s="146"/>
    </row>
    <row r="101" spans="1:22" ht="19.5" customHeight="1" x14ac:dyDescent="0.25">
      <c r="A101" s="115" t="s">
        <v>83</v>
      </c>
      <c r="B101" s="21">
        <v>1</v>
      </c>
      <c r="C101" s="21">
        <v>13</v>
      </c>
      <c r="D101" s="25" t="s">
        <v>525</v>
      </c>
      <c r="E101" s="23">
        <v>111</v>
      </c>
      <c r="F101" s="110"/>
      <c r="G101" s="40"/>
      <c r="H101" s="125">
        <v>0</v>
      </c>
      <c r="I101" s="125">
        <v>6850.3247300000003</v>
      </c>
      <c r="J101" s="125">
        <f>H101+I101</f>
        <v>6850.3247300000003</v>
      </c>
      <c r="K101" s="125">
        <f>L101-J101</f>
        <v>11283.82027</v>
      </c>
      <c r="L101" s="125">
        <v>18134.145</v>
      </c>
      <c r="M101" s="110">
        <f t="shared" si="42"/>
        <v>1125.9657000000007</v>
      </c>
      <c r="N101" s="125">
        <v>19260.110700000001</v>
      </c>
    </row>
    <row r="102" spans="1:22" ht="40.5" customHeight="1" x14ac:dyDescent="0.25">
      <c r="A102" s="115" t="s">
        <v>85</v>
      </c>
      <c r="B102" s="21">
        <v>1</v>
      </c>
      <c r="C102" s="21">
        <v>13</v>
      </c>
      <c r="D102" s="25" t="s">
        <v>525</v>
      </c>
      <c r="E102" s="23">
        <v>119</v>
      </c>
      <c r="F102" s="110"/>
      <c r="G102" s="40"/>
      <c r="H102" s="125">
        <v>0</v>
      </c>
      <c r="I102" s="125">
        <v>2086.68957</v>
      </c>
      <c r="J102" s="125">
        <f t="shared" ref="J102:J105" si="57">H102+I102</f>
        <v>2086.68957</v>
      </c>
      <c r="K102" s="125">
        <f t="shared" ref="K102:K105" si="58">L102-J102</f>
        <v>4626.8104299999995</v>
      </c>
      <c r="L102" s="125">
        <v>6713.5</v>
      </c>
      <c r="M102" s="110">
        <f t="shared" si="42"/>
        <v>-1519.71414</v>
      </c>
      <c r="N102" s="125">
        <v>5193.78586</v>
      </c>
    </row>
    <row r="103" spans="1:22" ht="27.75" customHeight="1" x14ac:dyDescent="0.25">
      <c r="A103" s="115" t="s">
        <v>52</v>
      </c>
      <c r="B103" s="21">
        <v>1</v>
      </c>
      <c r="C103" s="21">
        <v>13</v>
      </c>
      <c r="D103" s="25" t="s">
        <v>525</v>
      </c>
      <c r="E103" s="23">
        <v>242</v>
      </c>
      <c r="F103" s="110"/>
      <c r="G103" s="40"/>
      <c r="H103" s="125">
        <v>0</v>
      </c>
      <c r="I103" s="125">
        <v>600</v>
      </c>
      <c r="J103" s="125">
        <f t="shared" si="57"/>
        <v>600</v>
      </c>
      <c r="K103" s="125">
        <f t="shared" si="58"/>
        <v>1329.7789999999998</v>
      </c>
      <c r="L103" s="125">
        <v>1929.7789999999998</v>
      </c>
      <c r="M103" s="110">
        <f t="shared" si="42"/>
        <v>958.41070000000059</v>
      </c>
      <c r="N103" s="125">
        <v>2888.1897000000004</v>
      </c>
    </row>
    <row r="104" spans="1:22" ht="27.75" customHeight="1" x14ac:dyDescent="0.25">
      <c r="A104" s="115" t="s">
        <v>53</v>
      </c>
      <c r="B104" s="21">
        <v>1</v>
      </c>
      <c r="C104" s="21">
        <v>13</v>
      </c>
      <c r="D104" s="25" t="s">
        <v>525</v>
      </c>
      <c r="E104" s="23">
        <v>244</v>
      </c>
      <c r="F104" s="110"/>
      <c r="G104" s="40"/>
      <c r="H104" s="125">
        <v>0</v>
      </c>
      <c r="I104" s="125">
        <v>510</v>
      </c>
      <c r="J104" s="125">
        <f t="shared" si="57"/>
        <v>510</v>
      </c>
      <c r="K104" s="125">
        <f t="shared" si="58"/>
        <v>160.85000000000002</v>
      </c>
      <c r="L104" s="125">
        <v>670.85</v>
      </c>
      <c r="M104" s="110">
        <f t="shared" si="42"/>
        <v>102.05529999999987</v>
      </c>
      <c r="N104" s="125">
        <v>772.9052999999999</v>
      </c>
    </row>
    <row r="105" spans="1:22" ht="21" customHeight="1" x14ac:dyDescent="0.25">
      <c r="A105" s="115" t="s">
        <v>646</v>
      </c>
      <c r="B105" s="21">
        <v>1</v>
      </c>
      <c r="C105" s="21">
        <v>13</v>
      </c>
      <c r="D105" s="25" t="s">
        <v>525</v>
      </c>
      <c r="E105" s="23">
        <v>852</v>
      </c>
      <c r="F105" s="110"/>
      <c r="G105" s="40"/>
      <c r="H105" s="125">
        <v>0</v>
      </c>
      <c r="I105" s="125">
        <v>5.6</v>
      </c>
      <c r="J105" s="125">
        <f t="shared" si="57"/>
        <v>5.6</v>
      </c>
      <c r="K105" s="125">
        <f t="shared" si="58"/>
        <v>-5.6</v>
      </c>
      <c r="L105" s="125">
        <v>0</v>
      </c>
      <c r="M105" s="110">
        <f t="shared" si="42"/>
        <v>8.4399999999999996E-3</v>
      </c>
      <c r="N105" s="125">
        <v>8.4399999999999996E-3</v>
      </c>
    </row>
    <row r="106" spans="1:22" ht="19.5" customHeight="1" x14ac:dyDescent="0.25">
      <c r="A106" s="114" t="s">
        <v>500</v>
      </c>
      <c r="B106" s="18">
        <v>2</v>
      </c>
      <c r="C106" s="18"/>
      <c r="D106" s="30"/>
      <c r="E106" s="20"/>
      <c r="F106" s="109">
        <f>+F107</f>
        <v>2141.6</v>
      </c>
      <c r="G106" s="109">
        <f t="shared" ref="G106:N107" si="59">+G107</f>
        <v>0</v>
      </c>
      <c r="H106" s="109">
        <f t="shared" si="59"/>
        <v>2141.6</v>
      </c>
      <c r="I106" s="109">
        <f t="shared" si="59"/>
        <v>0</v>
      </c>
      <c r="J106" s="109">
        <f t="shared" si="59"/>
        <v>2141.6</v>
      </c>
      <c r="K106" s="109">
        <f t="shared" si="59"/>
        <v>0</v>
      </c>
      <c r="L106" s="109">
        <f t="shared" si="59"/>
        <v>2141.6</v>
      </c>
      <c r="M106" s="109">
        <f t="shared" si="42"/>
        <v>0</v>
      </c>
      <c r="N106" s="109">
        <f t="shared" si="59"/>
        <v>2141.6</v>
      </c>
    </row>
    <row r="107" spans="1:22" ht="16.5" customHeight="1" x14ac:dyDescent="0.25">
      <c r="A107" s="114" t="s">
        <v>78</v>
      </c>
      <c r="B107" s="18">
        <v>2</v>
      </c>
      <c r="C107" s="18">
        <v>3</v>
      </c>
      <c r="D107" s="30"/>
      <c r="E107" s="20">
        <v>0</v>
      </c>
      <c r="F107" s="109">
        <f>+F108</f>
        <v>2141.6</v>
      </c>
      <c r="G107" s="109">
        <f t="shared" si="59"/>
        <v>0</v>
      </c>
      <c r="H107" s="109">
        <f t="shared" si="59"/>
        <v>2141.6</v>
      </c>
      <c r="I107" s="109">
        <f t="shared" si="59"/>
        <v>0</v>
      </c>
      <c r="J107" s="109">
        <f t="shared" si="59"/>
        <v>2141.6</v>
      </c>
      <c r="K107" s="109">
        <f t="shared" si="59"/>
        <v>0</v>
      </c>
      <c r="L107" s="109">
        <f t="shared" si="59"/>
        <v>2141.6</v>
      </c>
      <c r="M107" s="109">
        <f t="shared" si="42"/>
        <v>0</v>
      </c>
      <c r="N107" s="109">
        <f t="shared" si="59"/>
        <v>2141.6</v>
      </c>
    </row>
    <row r="108" spans="1:22" ht="16.5" customHeight="1" x14ac:dyDescent="0.25">
      <c r="A108" s="115" t="s">
        <v>79</v>
      </c>
      <c r="B108" s="21">
        <v>2</v>
      </c>
      <c r="C108" s="21">
        <v>3</v>
      </c>
      <c r="D108" s="25" t="s">
        <v>80</v>
      </c>
      <c r="E108" s="23">
        <v>530</v>
      </c>
      <c r="F108" s="110">
        <v>2141.6</v>
      </c>
      <c r="G108" s="40"/>
      <c r="H108" s="125">
        <f>F108+G108</f>
        <v>2141.6</v>
      </c>
      <c r="I108" s="125"/>
      <c r="J108" s="125">
        <f t="shared" si="28"/>
        <v>2141.6</v>
      </c>
      <c r="K108" s="125">
        <v>0</v>
      </c>
      <c r="L108" s="125">
        <f>J108</f>
        <v>2141.6</v>
      </c>
      <c r="M108" s="110">
        <f t="shared" si="42"/>
        <v>0</v>
      </c>
      <c r="N108" s="125">
        <v>2141.6</v>
      </c>
    </row>
    <row r="109" spans="1:22" s="24" customFormat="1" ht="32.25" customHeight="1" x14ac:dyDescent="0.25">
      <c r="A109" s="113" t="s">
        <v>501</v>
      </c>
      <c r="B109" s="18">
        <v>3</v>
      </c>
      <c r="C109" s="18"/>
      <c r="D109" s="30"/>
      <c r="E109" s="20"/>
      <c r="F109" s="109">
        <f t="shared" ref="F109:N109" si="60">F110+F116+F122</f>
        <v>2959.5000000000005</v>
      </c>
      <c r="G109" s="109">
        <f t="shared" si="60"/>
        <v>0</v>
      </c>
      <c r="H109" s="109">
        <f t="shared" si="60"/>
        <v>2959.5000000000005</v>
      </c>
      <c r="I109" s="109">
        <f t="shared" si="60"/>
        <v>0</v>
      </c>
      <c r="J109" s="109">
        <f t="shared" si="60"/>
        <v>2959.5000000000005</v>
      </c>
      <c r="K109" s="109">
        <f t="shared" si="60"/>
        <v>-6.2999999999999972</v>
      </c>
      <c r="L109" s="109">
        <f t="shared" si="60"/>
        <v>2953.2000000000003</v>
      </c>
      <c r="M109" s="109">
        <f t="shared" si="42"/>
        <v>407.16489999999976</v>
      </c>
      <c r="N109" s="109">
        <f t="shared" si="60"/>
        <v>3360.3649</v>
      </c>
      <c r="O109" s="80"/>
      <c r="P109" s="57"/>
      <c r="Q109" s="146"/>
      <c r="R109" s="146"/>
      <c r="S109" s="146"/>
      <c r="T109" s="146"/>
      <c r="U109" s="146"/>
      <c r="V109" s="146"/>
    </row>
    <row r="110" spans="1:22" ht="48" customHeight="1" x14ac:dyDescent="0.25">
      <c r="A110" s="114" t="s">
        <v>82</v>
      </c>
      <c r="B110" s="18">
        <v>3</v>
      </c>
      <c r="C110" s="18">
        <v>9</v>
      </c>
      <c r="D110" s="30"/>
      <c r="E110" s="20"/>
      <c r="F110" s="109">
        <f>SUM(F111:F114)</f>
        <v>2159.5000000000005</v>
      </c>
      <c r="G110" s="109">
        <f t="shared" ref="G110:I110" si="61">SUM(G111:G114)</f>
        <v>0</v>
      </c>
      <c r="H110" s="109">
        <f t="shared" si="61"/>
        <v>2159.5000000000005</v>
      </c>
      <c r="I110" s="109">
        <f t="shared" si="61"/>
        <v>0</v>
      </c>
      <c r="J110" s="109">
        <f>SUM(J111:J114)</f>
        <v>2159.5000000000005</v>
      </c>
      <c r="K110" s="109">
        <f t="shared" ref="K110:N110" si="62">SUM(K111:K114)</f>
        <v>-6.2999999999999972</v>
      </c>
      <c r="L110" s="109">
        <f t="shared" si="62"/>
        <v>2153.2000000000003</v>
      </c>
      <c r="M110" s="109">
        <f t="shared" si="42"/>
        <v>407.16489999999976</v>
      </c>
      <c r="N110" s="109">
        <f t="shared" si="62"/>
        <v>2560.3649</v>
      </c>
    </row>
    <row r="111" spans="1:22" ht="16.5" customHeight="1" x14ac:dyDescent="0.25">
      <c r="A111" s="73" t="s">
        <v>83</v>
      </c>
      <c r="B111" s="21">
        <v>3</v>
      </c>
      <c r="C111" s="21">
        <v>9</v>
      </c>
      <c r="D111" s="25" t="s">
        <v>84</v>
      </c>
      <c r="E111" s="23">
        <v>111</v>
      </c>
      <c r="F111" s="110">
        <v>1554.8</v>
      </c>
      <c r="G111" s="40"/>
      <c r="H111" s="125">
        <f t="shared" ref="H111:H114" si="63">F111+G111</f>
        <v>1554.8</v>
      </c>
      <c r="I111" s="125"/>
      <c r="J111" s="125">
        <f t="shared" si="28"/>
        <v>1554.8</v>
      </c>
      <c r="K111" s="125">
        <f>L111-J111</f>
        <v>0</v>
      </c>
      <c r="L111" s="125">
        <v>1554.8</v>
      </c>
      <c r="M111" s="110">
        <f t="shared" si="42"/>
        <v>309.78241000000003</v>
      </c>
      <c r="N111" s="125">
        <v>1864.58241</v>
      </c>
    </row>
    <row r="112" spans="1:22" ht="42.75" customHeight="1" x14ac:dyDescent="0.25">
      <c r="A112" s="116" t="s">
        <v>85</v>
      </c>
      <c r="B112" s="21">
        <v>3</v>
      </c>
      <c r="C112" s="21">
        <v>9</v>
      </c>
      <c r="D112" s="25" t="s">
        <v>84</v>
      </c>
      <c r="E112" s="23">
        <v>119</v>
      </c>
      <c r="F112" s="110">
        <v>469.6</v>
      </c>
      <c r="G112" s="40"/>
      <c r="H112" s="125">
        <f t="shared" si="63"/>
        <v>469.6</v>
      </c>
      <c r="I112" s="125"/>
      <c r="J112" s="125">
        <f t="shared" si="28"/>
        <v>469.6</v>
      </c>
      <c r="K112" s="125">
        <f t="shared" ref="K112:K114" si="64">L112-J112</f>
        <v>0</v>
      </c>
      <c r="L112" s="125">
        <v>469.6</v>
      </c>
      <c r="M112" s="110">
        <f t="shared" si="42"/>
        <v>97.382489999999962</v>
      </c>
      <c r="N112" s="125">
        <v>566.98248999999998</v>
      </c>
    </row>
    <row r="113" spans="1:22" ht="31.5" customHeight="1" x14ac:dyDescent="0.25">
      <c r="A113" s="116" t="s">
        <v>52</v>
      </c>
      <c r="B113" s="21">
        <v>3</v>
      </c>
      <c r="C113" s="21">
        <v>9</v>
      </c>
      <c r="D113" s="25" t="s">
        <v>84</v>
      </c>
      <c r="E113" s="23">
        <v>242</v>
      </c>
      <c r="F113" s="110">
        <v>65.8</v>
      </c>
      <c r="G113" s="40"/>
      <c r="H113" s="125">
        <f t="shared" si="63"/>
        <v>65.8</v>
      </c>
      <c r="I113" s="125"/>
      <c r="J113" s="125">
        <f t="shared" si="28"/>
        <v>65.8</v>
      </c>
      <c r="K113" s="125">
        <f t="shared" si="64"/>
        <v>0</v>
      </c>
      <c r="L113" s="125">
        <v>65.8</v>
      </c>
      <c r="M113" s="110">
        <f t="shared" si="42"/>
        <v>0</v>
      </c>
      <c r="N113" s="125">
        <v>65.8</v>
      </c>
    </row>
    <row r="114" spans="1:22" ht="33.75" customHeight="1" x14ac:dyDescent="0.25">
      <c r="A114" s="73" t="s">
        <v>53</v>
      </c>
      <c r="B114" s="21">
        <v>3</v>
      </c>
      <c r="C114" s="21">
        <v>9</v>
      </c>
      <c r="D114" s="25" t="s">
        <v>84</v>
      </c>
      <c r="E114" s="23">
        <v>244</v>
      </c>
      <c r="F114" s="110">
        <v>69.3</v>
      </c>
      <c r="G114" s="40"/>
      <c r="H114" s="125">
        <f t="shared" si="63"/>
        <v>69.3</v>
      </c>
      <c r="I114" s="125"/>
      <c r="J114" s="125">
        <f t="shared" si="28"/>
        <v>69.3</v>
      </c>
      <c r="K114" s="125">
        <f t="shared" si="64"/>
        <v>-6.2999999999999972</v>
      </c>
      <c r="L114" s="125">
        <v>63</v>
      </c>
      <c r="M114" s="110">
        <f t="shared" si="42"/>
        <v>0</v>
      </c>
      <c r="N114" s="125">
        <v>63</v>
      </c>
    </row>
    <row r="115" spans="1:22" ht="33.75" customHeight="1" x14ac:dyDescent="0.25">
      <c r="A115" s="114" t="s">
        <v>86</v>
      </c>
      <c r="B115" s="18">
        <v>3</v>
      </c>
      <c r="C115" s="18">
        <v>14</v>
      </c>
      <c r="D115" s="30"/>
      <c r="E115" s="20"/>
      <c r="F115" s="109">
        <f>F116</f>
        <v>600</v>
      </c>
      <c r="G115" s="109">
        <f t="shared" ref="G115:I115" si="65">G116</f>
        <v>0</v>
      </c>
      <c r="H115" s="109">
        <f t="shared" si="65"/>
        <v>600</v>
      </c>
      <c r="I115" s="109">
        <f t="shared" si="65"/>
        <v>0</v>
      </c>
      <c r="J115" s="109">
        <f>J116+J122</f>
        <v>800</v>
      </c>
      <c r="K115" s="109">
        <f t="shared" ref="K115:N115" si="66">K116+K122</f>
        <v>0</v>
      </c>
      <c r="L115" s="109">
        <f t="shared" si="66"/>
        <v>800</v>
      </c>
      <c r="M115" s="109">
        <f t="shared" si="42"/>
        <v>0</v>
      </c>
      <c r="N115" s="109">
        <f t="shared" si="66"/>
        <v>800</v>
      </c>
    </row>
    <row r="116" spans="1:22" s="24" customFormat="1" ht="41.25" customHeight="1" x14ac:dyDescent="0.25">
      <c r="A116" s="118" t="s">
        <v>370</v>
      </c>
      <c r="B116" s="18">
        <v>3</v>
      </c>
      <c r="C116" s="18">
        <v>14</v>
      </c>
      <c r="D116" s="29" t="s">
        <v>438</v>
      </c>
      <c r="E116" s="20"/>
      <c r="F116" s="109">
        <f>SUM(F117:F121)</f>
        <v>600</v>
      </c>
      <c r="G116" s="109">
        <f t="shared" ref="G116:H116" si="67">SUM(G117:G121)</f>
        <v>0</v>
      </c>
      <c r="H116" s="109">
        <f t="shared" si="67"/>
        <v>600</v>
      </c>
      <c r="I116" s="145"/>
      <c r="J116" s="145">
        <f>H116+I116</f>
        <v>600</v>
      </c>
      <c r="K116" s="145"/>
      <c r="L116" s="145">
        <f>J116</f>
        <v>600</v>
      </c>
      <c r="M116" s="109">
        <f t="shared" si="42"/>
        <v>0</v>
      </c>
      <c r="N116" s="145">
        <f t="shared" ref="N116" si="68">L116</f>
        <v>600</v>
      </c>
      <c r="O116" s="80"/>
      <c r="P116" s="57"/>
      <c r="Q116" s="146"/>
      <c r="R116" s="146"/>
      <c r="S116" s="146"/>
      <c r="T116" s="146"/>
      <c r="U116" s="146"/>
      <c r="V116" s="146"/>
    </row>
    <row r="117" spans="1:22" ht="43.5" customHeight="1" x14ac:dyDescent="0.25">
      <c r="A117" s="116" t="s">
        <v>443</v>
      </c>
      <c r="B117" s="21">
        <v>3</v>
      </c>
      <c r="C117" s="21">
        <v>14</v>
      </c>
      <c r="D117" s="28" t="s">
        <v>254</v>
      </c>
      <c r="E117" s="23">
        <v>244</v>
      </c>
      <c r="F117" s="110">
        <v>100</v>
      </c>
      <c r="G117" s="40"/>
      <c r="H117" s="125">
        <f t="shared" ref="H117:H121" si="69">F117+G117</f>
        <v>100</v>
      </c>
      <c r="I117" s="125"/>
      <c r="J117" s="125">
        <f>H117+I117</f>
        <v>100</v>
      </c>
      <c r="K117" s="125"/>
      <c r="L117" s="125">
        <f t="shared" ref="L117:L123" si="70">J117</f>
        <v>100</v>
      </c>
      <c r="M117" s="110">
        <f t="shared" si="42"/>
        <v>-14.635000000000005</v>
      </c>
      <c r="N117" s="125">
        <v>85.364999999999995</v>
      </c>
    </row>
    <row r="118" spans="1:22" ht="30.75" customHeight="1" x14ac:dyDescent="0.25">
      <c r="A118" s="73" t="s">
        <v>444</v>
      </c>
      <c r="B118" s="21">
        <v>3</v>
      </c>
      <c r="C118" s="21">
        <v>14</v>
      </c>
      <c r="D118" s="28" t="s">
        <v>439</v>
      </c>
      <c r="E118" s="23">
        <v>244</v>
      </c>
      <c r="F118" s="110">
        <v>200</v>
      </c>
      <c r="G118" s="40"/>
      <c r="H118" s="125">
        <f t="shared" si="69"/>
        <v>200</v>
      </c>
      <c r="I118" s="125"/>
      <c r="J118" s="125">
        <f t="shared" si="28"/>
        <v>200</v>
      </c>
      <c r="K118" s="125"/>
      <c r="L118" s="125">
        <f t="shared" si="70"/>
        <v>200</v>
      </c>
      <c r="M118" s="110">
        <f t="shared" si="42"/>
        <v>65</v>
      </c>
      <c r="N118" s="125">
        <v>265</v>
      </c>
    </row>
    <row r="119" spans="1:22" ht="45" customHeight="1" x14ac:dyDescent="0.25">
      <c r="A119" s="73" t="s">
        <v>445</v>
      </c>
      <c r="B119" s="21">
        <v>3</v>
      </c>
      <c r="C119" s="21">
        <v>14</v>
      </c>
      <c r="D119" s="28" t="s">
        <v>440</v>
      </c>
      <c r="E119" s="23">
        <v>244</v>
      </c>
      <c r="F119" s="110">
        <v>100</v>
      </c>
      <c r="G119" s="40"/>
      <c r="H119" s="125">
        <f t="shared" si="69"/>
        <v>100</v>
      </c>
      <c r="I119" s="125"/>
      <c r="J119" s="125">
        <f t="shared" si="28"/>
        <v>100</v>
      </c>
      <c r="K119" s="125"/>
      <c r="L119" s="125">
        <f t="shared" si="70"/>
        <v>100</v>
      </c>
      <c r="M119" s="110">
        <f t="shared" si="42"/>
        <v>149.63499999999999</v>
      </c>
      <c r="N119" s="125">
        <v>249.63499999999999</v>
      </c>
    </row>
    <row r="120" spans="1:22" ht="42.75" customHeight="1" x14ac:dyDescent="0.25">
      <c r="A120" s="73" t="s">
        <v>446</v>
      </c>
      <c r="B120" s="21">
        <v>3</v>
      </c>
      <c r="C120" s="21">
        <v>14</v>
      </c>
      <c r="D120" s="28" t="s">
        <v>441</v>
      </c>
      <c r="E120" s="23">
        <v>244</v>
      </c>
      <c r="F120" s="110">
        <v>100</v>
      </c>
      <c r="G120" s="40"/>
      <c r="H120" s="125">
        <f t="shared" si="69"/>
        <v>100</v>
      </c>
      <c r="I120" s="125"/>
      <c r="J120" s="125">
        <f t="shared" si="28"/>
        <v>100</v>
      </c>
      <c r="K120" s="125"/>
      <c r="L120" s="125">
        <f t="shared" si="70"/>
        <v>100</v>
      </c>
      <c r="M120" s="110">
        <f t="shared" si="42"/>
        <v>-100</v>
      </c>
      <c r="N120" s="125">
        <v>0</v>
      </c>
    </row>
    <row r="121" spans="1:22" ht="32.25" customHeight="1" x14ac:dyDescent="0.25">
      <c r="A121" s="73" t="s">
        <v>447</v>
      </c>
      <c r="B121" s="21">
        <v>3</v>
      </c>
      <c r="C121" s="21">
        <v>14</v>
      </c>
      <c r="D121" s="28" t="s">
        <v>442</v>
      </c>
      <c r="E121" s="23">
        <v>244</v>
      </c>
      <c r="F121" s="110">
        <v>100</v>
      </c>
      <c r="G121" s="40"/>
      <c r="H121" s="125">
        <f t="shared" si="69"/>
        <v>100</v>
      </c>
      <c r="I121" s="125"/>
      <c r="J121" s="125">
        <f t="shared" si="28"/>
        <v>100</v>
      </c>
      <c r="K121" s="125"/>
      <c r="L121" s="125">
        <f t="shared" si="70"/>
        <v>100</v>
      </c>
      <c r="M121" s="110">
        <f t="shared" si="42"/>
        <v>-100</v>
      </c>
      <c r="N121" s="125">
        <v>0</v>
      </c>
    </row>
    <row r="122" spans="1:22" ht="33.75" customHeight="1" x14ac:dyDescent="0.25">
      <c r="A122" s="114" t="s">
        <v>450</v>
      </c>
      <c r="B122" s="18">
        <v>3</v>
      </c>
      <c r="C122" s="18">
        <v>14</v>
      </c>
      <c r="D122" s="29" t="s">
        <v>253</v>
      </c>
      <c r="E122" s="20"/>
      <c r="F122" s="109">
        <f>F123</f>
        <v>200</v>
      </c>
      <c r="G122" s="109">
        <f t="shared" ref="G122:N122" si="71">G123</f>
        <v>0</v>
      </c>
      <c r="H122" s="109">
        <f t="shared" si="71"/>
        <v>200</v>
      </c>
      <c r="I122" s="109">
        <f t="shared" si="71"/>
        <v>0</v>
      </c>
      <c r="J122" s="109">
        <f t="shared" si="71"/>
        <v>200</v>
      </c>
      <c r="K122" s="109">
        <f t="shared" si="71"/>
        <v>0</v>
      </c>
      <c r="L122" s="109">
        <f t="shared" si="71"/>
        <v>200</v>
      </c>
      <c r="M122" s="109">
        <f t="shared" si="42"/>
        <v>0</v>
      </c>
      <c r="N122" s="109">
        <f t="shared" si="71"/>
        <v>200</v>
      </c>
    </row>
    <row r="123" spans="1:22" ht="30.75" customHeight="1" x14ac:dyDescent="0.25">
      <c r="A123" s="73" t="s">
        <v>53</v>
      </c>
      <c r="B123" s="21">
        <v>3</v>
      </c>
      <c r="C123" s="21">
        <v>14</v>
      </c>
      <c r="D123" s="28" t="s">
        <v>253</v>
      </c>
      <c r="E123" s="23">
        <v>244</v>
      </c>
      <c r="F123" s="110">
        <v>200</v>
      </c>
      <c r="G123" s="40"/>
      <c r="H123" s="125">
        <f>F123+G123</f>
        <v>200</v>
      </c>
      <c r="I123" s="125"/>
      <c r="J123" s="125">
        <f t="shared" si="28"/>
        <v>200</v>
      </c>
      <c r="K123" s="125"/>
      <c r="L123" s="125">
        <f t="shared" si="70"/>
        <v>200</v>
      </c>
      <c r="M123" s="110">
        <f t="shared" si="42"/>
        <v>0</v>
      </c>
      <c r="N123" s="125">
        <f>L123</f>
        <v>200</v>
      </c>
    </row>
    <row r="124" spans="1:22" ht="17.25" customHeight="1" x14ac:dyDescent="0.25">
      <c r="A124" s="114" t="s">
        <v>502</v>
      </c>
      <c r="B124" s="18">
        <v>4</v>
      </c>
      <c r="C124" s="18"/>
      <c r="D124" s="28"/>
      <c r="E124" s="23"/>
      <c r="F124" s="109" t="e">
        <f t="shared" ref="F124:N124" si="72">F125+F137+F143</f>
        <v>#REF!</v>
      </c>
      <c r="G124" s="109" t="e">
        <f t="shared" si="72"/>
        <v>#REF!</v>
      </c>
      <c r="H124" s="109" t="e">
        <f t="shared" si="72"/>
        <v>#REF!</v>
      </c>
      <c r="I124" s="109" t="e">
        <f t="shared" si="72"/>
        <v>#REF!</v>
      </c>
      <c r="J124" s="109">
        <f t="shared" si="72"/>
        <v>184285.56584999996</v>
      </c>
      <c r="K124" s="109">
        <f t="shared" si="72"/>
        <v>-507.79380999999705</v>
      </c>
      <c r="L124" s="109">
        <f t="shared" si="72"/>
        <v>183777.77204000001</v>
      </c>
      <c r="M124" s="109">
        <f t="shared" ca="1" si="42"/>
        <v>6176.2457699999795</v>
      </c>
      <c r="N124" s="109">
        <f t="shared" ca="1" si="72"/>
        <v>189954.01780999999</v>
      </c>
    </row>
    <row r="125" spans="1:22" ht="18" customHeight="1" x14ac:dyDescent="0.25">
      <c r="A125" s="114" t="s">
        <v>88</v>
      </c>
      <c r="B125" s="18">
        <v>4</v>
      </c>
      <c r="C125" s="18">
        <v>5</v>
      </c>
      <c r="D125" s="31"/>
      <c r="E125" s="31"/>
      <c r="F125" s="112">
        <f>F126+F127+F128+F129+F130+F132</f>
        <v>3931</v>
      </c>
      <c r="G125" s="112">
        <f>G126+G127+G128+G129+G130+G132</f>
        <v>0</v>
      </c>
      <c r="H125" s="112">
        <f>H126+H127+H128+H129+H130+H132+H134</f>
        <v>3931</v>
      </c>
      <c r="I125" s="112">
        <f>I126+I127+I128+I129+I130+I132+I134</f>
        <v>20333.400000000001</v>
      </c>
      <c r="J125" s="112">
        <f>J126+J127+J128+J129+J130+J132+J134</f>
        <v>24264.400000000001</v>
      </c>
      <c r="K125" s="112">
        <f>K126+K127+K128+K129+K130+K132+K134</f>
        <v>-24.184999999999999</v>
      </c>
      <c r="L125" s="112">
        <f>L126+L127+L128+L129+L130+L132+L134</f>
        <v>24240.215</v>
      </c>
      <c r="M125" s="109">
        <f t="shared" ca="1" si="42"/>
        <v>278.23745000000054</v>
      </c>
      <c r="N125" s="112">
        <f t="shared" ref="N125" ca="1" si="73">N126+N127+N128+N129+N130+N132+N134</f>
        <v>24518.452450000001</v>
      </c>
    </row>
    <row r="126" spans="1:22" ht="30" customHeight="1" x14ac:dyDescent="0.25">
      <c r="A126" s="115" t="s">
        <v>40</v>
      </c>
      <c r="B126" s="21">
        <v>4</v>
      </c>
      <c r="C126" s="21">
        <v>5</v>
      </c>
      <c r="D126" s="22" t="s">
        <v>89</v>
      </c>
      <c r="E126" s="23">
        <v>121</v>
      </c>
      <c r="F126" s="110">
        <v>1599.9</v>
      </c>
      <c r="G126" s="40"/>
      <c r="H126" s="125">
        <f t="shared" ref="H126:H129" si="74">F126+G126</f>
        <v>1599.9</v>
      </c>
      <c r="I126" s="125"/>
      <c r="J126" s="125">
        <f>H126+I126</f>
        <v>1599.9</v>
      </c>
      <c r="K126" s="125">
        <f>L126-J126</f>
        <v>0</v>
      </c>
      <c r="L126" s="125">
        <v>1599.9</v>
      </c>
      <c r="M126" s="110">
        <f t="shared" si="42"/>
        <v>67.62176999999997</v>
      </c>
      <c r="N126" s="125">
        <v>1667.5217700000001</v>
      </c>
    </row>
    <row r="127" spans="1:22" ht="43.5" customHeight="1" x14ac:dyDescent="0.25">
      <c r="A127" s="116" t="s">
        <v>42</v>
      </c>
      <c r="B127" s="21">
        <v>4</v>
      </c>
      <c r="C127" s="21">
        <v>5</v>
      </c>
      <c r="D127" s="22" t="s">
        <v>89</v>
      </c>
      <c r="E127" s="23">
        <v>129</v>
      </c>
      <c r="F127" s="110">
        <v>483.1</v>
      </c>
      <c r="G127" s="40"/>
      <c r="H127" s="125">
        <f t="shared" si="74"/>
        <v>483.1</v>
      </c>
      <c r="I127" s="125"/>
      <c r="J127" s="125">
        <f t="shared" ref="J127:J194" si="75">H127+I127</f>
        <v>483.1</v>
      </c>
      <c r="K127" s="125">
        <f t="shared" ref="K127:K129" si="76">L127-J127</f>
        <v>0</v>
      </c>
      <c r="L127" s="125">
        <v>483.1</v>
      </c>
      <c r="M127" s="110">
        <f t="shared" si="42"/>
        <v>36.615679999999998</v>
      </c>
      <c r="N127" s="125">
        <v>519.71568000000002</v>
      </c>
    </row>
    <row r="128" spans="1:22" ht="25.5" hidden="1" customHeight="1" x14ac:dyDescent="0.25">
      <c r="A128" s="73" t="s">
        <v>434</v>
      </c>
      <c r="B128" s="21">
        <v>4</v>
      </c>
      <c r="C128" s="21">
        <v>5</v>
      </c>
      <c r="D128" s="22" t="s">
        <v>89</v>
      </c>
      <c r="E128" s="23">
        <v>350</v>
      </c>
      <c r="F128" s="110">
        <v>200</v>
      </c>
      <c r="G128" s="40"/>
      <c r="H128" s="125">
        <f t="shared" si="74"/>
        <v>200</v>
      </c>
      <c r="I128" s="125">
        <v>-200</v>
      </c>
      <c r="J128" s="125">
        <f t="shared" si="75"/>
        <v>0</v>
      </c>
      <c r="K128" s="125">
        <f t="shared" si="76"/>
        <v>0</v>
      </c>
      <c r="L128" s="125">
        <v>0</v>
      </c>
      <c r="M128" s="109">
        <f t="shared" si="42"/>
        <v>0</v>
      </c>
      <c r="N128" s="125">
        <v>0</v>
      </c>
    </row>
    <row r="129" spans="1:22" ht="38.25" customHeight="1" x14ac:dyDescent="0.25">
      <c r="A129" s="73" t="s">
        <v>53</v>
      </c>
      <c r="B129" s="21">
        <v>4</v>
      </c>
      <c r="C129" s="21">
        <v>5</v>
      </c>
      <c r="D129" s="22" t="s">
        <v>255</v>
      </c>
      <c r="E129" s="23" t="s">
        <v>54</v>
      </c>
      <c r="F129" s="110">
        <v>252</v>
      </c>
      <c r="G129" s="40"/>
      <c r="H129" s="125">
        <f t="shared" si="74"/>
        <v>252</v>
      </c>
      <c r="I129" s="125">
        <v>-200</v>
      </c>
      <c r="J129" s="125">
        <f t="shared" si="75"/>
        <v>52</v>
      </c>
      <c r="K129" s="125">
        <f t="shared" si="76"/>
        <v>-24.184999999999999</v>
      </c>
      <c r="L129" s="125">
        <v>27.815000000000001</v>
      </c>
      <c r="M129" s="110">
        <f t="shared" si="42"/>
        <v>0</v>
      </c>
      <c r="N129" s="125">
        <v>27.815000000000001</v>
      </c>
    </row>
    <row r="130" spans="1:22" ht="19.5" customHeight="1" x14ac:dyDescent="0.25">
      <c r="A130" s="114" t="s">
        <v>453</v>
      </c>
      <c r="B130" s="18">
        <v>4</v>
      </c>
      <c r="C130" s="18">
        <v>5</v>
      </c>
      <c r="D130" s="29" t="s">
        <v>452</v>
      </c>
      <c r="E130" s="23"/>
      <c r="F130" s="109">
        <f>F131</f>
        <v>672</v>
      </c>
      <c r="G130" s="109">
        <f t="shared" ref="G130:N130" si="77">G131</f>
        <v>0</v>
      </c>
      <c r="H130" s="109">
        <f t="shared" si="77"/>
        <v>672</v>
      </c>
      <c r="I130" s="109">
        <f t="shared" si="77"/>
        <v>0</v>
      </c>
      <c r="J130" s="109">
        <f t="shared" si="77"/>
        <v>672</v>
      </c>
      <c r="K130" s="109">
        <f t="shared" si="77"/>
        <v>0</v>
      </c>
      <c r="L130" s="109">
        <f t="shared" si="77"/>
        <v>672</v>
      </c>
      <c r="M130" s="109">
        <f t="shared" si="42"/>
        <v>0</v>
      </c>
      <c r="N130" s="109">
        <f t="shared" si="77"/>
        <v>672</v>
      </c>
    </row>
    <row r="131" spans="1:22" ht="34.5" customHeight="1" x14ac:dyDescent="0.25">
      <c r="A131" s="73" t="s">
        <v>53</v>
      </c>
      <c r="B131" s="21">
        <v>4</v>
      </c>
      <c r="C131" s="21">
        <v>5</v>
      </c>
      <c r="D131" s="28" t="s">
        <v>454</v>
      </c>
      <c r="E131" s="23">
        <v>244</v>
      </c>
      <c r="F131" s="110">
        <v>672</v>
      </c>
      <c r="G131" s="40"/>
      <c r="H131" s="125">
        <f>F131+G131</f>
        <v>672</v>
      </c>
      <c r="I131" s="125"/>
      <c r="J131" s="125">
        <f t="shared" si="75"/>
        <v>672</v>
      </c>
      <c r="K131" s="125">
        <f>L131-J131</f>
        <v>0</v>
      </c>
      <c r="L131" s="125">
        <f>J131</f>
        <v>672</v>
      </c>
      <c r="M131" s="110">
        <f t="shared" si="42"/>
        <v>0</v>
      </c>
      <c r="N131" s="125">
        <f>L131</f>
        <v>672</v>
      </c>
    </row>
    <row r="132" spans="1:22" ht="44.25" customHeight="1" x14ac:dyDescent="0.25">
      <c r="A132" s="114" t="s">
        <v>449</v>
      </c>
      <c r="B132" s="18">
        <v>4</v>
      </c>
      <c r="C132" s="18">
        <v>5</v>
      </c>
      <c r="D132" s="29" t="s">
        <v>452</v>
      </c>
      <c r="E132" s="23"/>
      <c r="F132" s="109">
        <f>F133</f>
        <v>724</v>
      </c>
      <c r="G132" s="109">
        <f t="shared" ref="G132:N132" si="78">G133</f>
        <v>0</v>
      </c>
      <c r="H132" s="109">
        <f t="shared" si="78"/>
        <v>724</v>
      </c>
      <c r="I132" s="109">
        <f t="shared" si="78"/>
        <v>0</v>
      </c>
      <c r="J132" s="109">
        <f t="shared" si="78"/>
        <v>724</v>
      </c>
      <c r="K132" s="109">
        <f t="shared" si="78"/>
        <v>0</v>
      </c>
      <c r="L132" s="109">
        <f t="shared" si="78"/>
        <v>724</v>
      </c>
      <c r="M132" s="109">
        <f t="shared" si="42"/>
        <v>0</v>
      </c>
      <c r="N132" s="109">
        <f t="shared" si="78"/>
        <v>724</v>
      </c>
    </row>
    <row r="133" spans="1:22" ht="34.5" customHeight="1" x14ac:dyDescent="0.25">
      <c r="A133" s="73" t="s">
        <v>53</v>
      </c>
      <c r="B133" s="21">
        <v>4</v>
      </c>
      <c r="C133" s="21">
        <v>5</v>
      </c>
      <c r="D133" s="28" t="s">
        <v>451</v>
      </c>
      <c r="E133" s="23">
        <v>244</v>
      </c>
      <c r="F133" s="110">
        <v>724</v>
      </c>
      <c r="G133" s="40"/>
      <c r="H133" s="125">
        <f>F133+G133</f>
        <v>724</v>
      </c>
      <c r="I133" s="125"/>
      <c r="J133" s="125">
        <f t="shared" si="75"/>
        <v>724</v>
      </c>
      <c r="K133" s="125">
        <f>L133-J133</f>
        <v>0</v>
      </c>
      <c r="L133" s="125">
        <f>J133</f>
        <v>724</v>
      </c>
      <c r="M133" s="110">
        <f t="shared" si="42"/>
        <v>0</v>
      </c>
      <c r="N133" s="125">
        <f>L133</f>
        <v>724</v>
      </c>
    </row>
    <row r="134" spans="1:22" s="24" customFormat="1" ht="38.25" customHeight="1" x14ac:dyDescent="0.25">
      <c r="A134" s="114" t="s">
        <v>614</v>
      </c>
      <c r="B134" s="18">
        <v>4</v>
      </c>
      <c r="C134" s="18">
        <v>5</v>
      </c>
      <c r="D134" s="29" t="s">
        <v>615</v>
      </c>
      <c r="E134" s="20"/>
      <c r="F134" s="109"/>
      <c r="G134" s="82"/>
      <c r="H134" s="145">
        <f>H136</f>
        <v>0</v>
      </c>
      <c r="I134" s="145">
        <f t="shared" ref="I134:K134" si="79">I136</f>
        <v>20733.400000000001</v>
      </c>
      <c r="J134" s="145">
        <f t="shared" si="79"/>
        <v>20733.400000000001</v>
      </c>
      <c r="K134" s="145">
        <f t="shared" si="79"/>
        <v>0</v>
      </c>
      <c r="L134" s="145">
        <f>L136+L135</f>
        <v>20733.400000000001</v>
      </c>
      <c r="M134" s="109">
        <f t="shared" ca="1" si="42"/>
        <v>174</v>
      </c>
      <c r="N134" s="145">
        <f t="shared" ref="N134" ca="1" si="80">N136+N135</f>
        <v>20907.400000000001</v>
      </c>
      <c r="O134" s="80"/>
      <c r="P134" s="57"/>
      <c r="Q134" s="146"/>
      <c r="R134" s="146"/>
      <c r="S134" s="146"/>
      <c r="T134" s="146"/>
      <c r="U134" s="146"/>
      <c r="V134" s="146"/>
    </row>
    <row r="135" spans="1:22" s="24" customFormat="1" ht="38.25" customHeight="1" x14ac:dyDescent="0.25">
      <c r="A135" s="73" t="s">
        <v>53</v>
      </c>
      <c r="B135" s="21">
        <v>4</v>
      </c>
      <c r="C135" s="21">
        <v>5</v>
      </c>
      <c r="D135" s="28" t="s">
        <v>615</v>
      </c>
      <c r="E135" s="23">
        <v>244</v>
      </c>
      <c r="F135" s="110"/>
      <c r="G135" s="40"/>
      <c r="H135" s="125"/>
      <c r="I135" s="125">
        <v>20733.400000000001</v>
      </c>
      <c r="J135" s="125">
        <f>H135+I135</f>
        <v>20733.400000000001</v>
      </c>
      <c r="K135" s="125">
        <f>L135-J135</f>
        <v>-20733.400000000001</v>
      </c>
      <c r="L135" s="125">
        <v>0</v>
      </c>
      <c r="M135" s="110">
        <f t="shared" ca="1" si="42"/>
        <v>174</v>
      </c>
      <c r="N135" s="125">
        <f ca="1">M135</f>
        <v>174</v>
      </c>
      <c r="O135" s="80"/>
      <c r="P135" s="57"/>
      <c r="Q135" s="146"/>
      <c r="R135" s="146"/>
      <c r="S135" s="146"/>
      <c r="T135" s="146"/>
      <c r="U135" s="146"/>
      <c r="V135" s="146"/>
    </row>
    <row r="136" spans="1:22" ht="38.25" customHeight="1" x14ac:dyDescent="0.25">
      <c r="A136" s="73" t="s">
        <v>53</v>
      </c>
      <c r="B136" s="21">
        <v>4</v>
      </c>
      <c r="C136" s="21">
        <v>5</v>
      </c>
      <c r="D136" s="28" t="s">
        <v>615</v>
      </c>
      <c r="E136" s="23">
        <v>244</v>
      </c>
      <c r="F136" s="110"/>
      <c r="G136" s="40"/>
      <c r="H136" s="125"/>
      <c r="I136" s="125">
        <v>20733.400000000001</v>
      </c>
      <c r="J136" s="125">
        <f>H136+I136</f>
        <v>20733.400000000001</v>
      </c>
      <c r="K136" s="125">
        <f>L136-J136</f>
        <v>0</v>
      </c>
      <c r="L136" s="125">
        <f>J136</f>
        <v>20733.400000000001</v>
      </c>
      <c r="M136" s="110">
        <f t="shared" si="42"/>
        <v>0</v>
      </c>
      <c r="N136" s="125">
        <f>L136</f>
        <v>20733.400000000001</v>
      </c>
    </row>
    <row r="137" spans="1:22" ht="18" customHeight="1" x14ac:dyDescent="0.25">
      <c r="A137" s="114" t="s">
        <v>90</v>
      </c>
      <c r="B137" s="18">
        <v>4</v>
      </c>
      <c r="C137" s="18">
        <v>9</v>
      </c>
      <c r="D137" s="19"/>
      <c r="E137" s="20"/>
      <c r="F137" s="109">
        <f>SUM(F139:F141)</f>
        <v>33612</v>
      </c>
      <c r="G137" s="109">
        <f>SUM(G139:G141)</f>
        <v>2181</v>
      </c>
      <c r="H137" s="109">
        <f>H138+H141+H142</f>
        <v>29451.48</v>
      </c>
      <c r="I137" s="109">
        <f>I138+I141+I142</f>
        <v>114475.53318999999</v>
      </c>
      <c r="J137" s="109">
        <f>J138+J141+J142</f>
        <v>143927.01318999997</v>
      </c>
      <c r="K137" s="109">
        <f>K138+K141+K142</f>
        <v>-689.00349999999708</v>
      </c>
      <c r="L137" s="109">
        <f>L138+L141+L142</f>
        <v>143238.00969000001</v>
      </c>
      <c r="M137" s="109">
        <f t="shared" ca="1" si="42"/>
        <v>4203.8107199999795</v>
      </c>
      <c r="N137" s="109">
        <f ca="1">N138</f>
        <v>147441.82040999999</v>
      </c>
    </row>
    <row r="138" spans="1:22" ht="37.5" customHeight="1" x14ac:dyDescent="0.25">
      <c r="A138" s="114" t="s">
        <v>512</v>
      </c>
      <c r="B138" s="18">
        <v>4</v>
      </c>
      <c r="C138" s="18">
        <v>9</v>
      </c>
      <c r="D138" s="19"/>
      <c r="E138" s="20"/>
      <c r="F138" s="109">
        <f>F139</f>
        <v>5251</v>
      </c>
      <c r="G138" s="109">
        <f t="shared" ref="G138:K138" si="81">G139</f>
        <v>1090.5</v>
      </c>
      <c r="H138" s="109">
        <f t="shared" si="81"/>
        <v>6341.48</v>
      </c>
      <c r="I138" s="109">
        <f t="shared" si="81"/>
        <v>0</v>
      </c>
      <c r="J138" s="109">
        <f t="shared" si="81"/>
        <v>6341.48</v>
      </c>
      <c r="K138" s="109">
        <f t="shared" si="81"/>
        <v>-689.0005000000001</v>
      </c>
      <c r="L138" s="109">
        <f>L139</f>
        <v>5652.4794999999995</v>
      </c>
      <c r="M138" s="109">
        <f t="shared" ca="1" si="42"/>
        <v>141789.34091</v>
      </c>
      <c r="N138" s="145">
        <f ca="1">SUM(N139:N142)</f>
        <v>147441.82040999999</v>
      </c>
    </row>
    <row r="139" spans="1:22" ht="28.5" customHeight="1" x14ac:dyDescent="0.25">
      <c r="A139" s="73" t="s">
        <v>53</v>
      </c>
      <c r="B139" s="21">
        <v>4</v>
      </c>
      <c r="C139" s="21">
        <v>9</v>
      </c>
      <c r="D139" s="32" t="s">
        <v>256</v>
      </c>
      <c r="E139" s="23">
        <v>244</v>
      </c>
      <c r="F139" s="110">
        <v>5251</v>
      </c>
      <c r="G139" s="40">
        <v>1090.5</v>
      </c>
      <c r="H139" s="125">
        <v>6341.48</v>
      </c>
      <c r="I139" s="125"/>
      <c r="J139" s="125">
        <f t="shared" si="75"/>
        <v>6341.48</v>
      </c>
      <c r="K139" s="125">
        <f>L139-J139</f>
        <v>-689.0005000000001</v>
      </c>
      <c r="L139" s="125">
        <v>5652.4794999999995</v>
      </c>
      <c r="M139" s="110">
        <f>N139-L139</f>
        <v>105.28749000000062</v>
      </c>
      <c r="N139" s="125">
        <v>5757.7669900000001</v>
      </c>
    </row>
    <row r="140" spans="1:22" ht="28.5" customHeight="1" x14ac:dyDescent="0.25">
      <c r="A140" s="73" t="s">
        <v>53</v>
      </c>
      <c r="B140" s="21">
        <v>4</v>
      </c>
      <c r="C140" s="21">
        <v>9</v>
      </c>
      <c r="D140" s="32" t="s">
        <v>256</v>
      </c>
      <c r="E140" s="23">
        <v>244</v>
      </c>
      <c r="F140" s="110">
        <v>5251</v>
      </c>
      <c r="G140" s="40">
        <v>1090.5</v>
      </c>
      <c r="H140" s="125">
        <v>6341.48</v>
      </c>
      <c r="I140" s="125"/>
      <c r="J140" s="125">
        <v>6341.48</v>
      </c>
      <c r="K140" s="125">
        <v>-689.0005000000001</v>
      </c>
      <c r="L140" s="125">
        <v>0</v>
      </c>
      <c r="M140" s="110">
        <f t="shared" ca="1" si="42"/>
        <v>498.52023000000003</v>
      </c>
      <c r="N140" s="125">
        <f ca="1">M140</f>
        <v>498.52023000000003</v>
      </c>
    </row>
    <row r="141" spans="1:22" ht="31.5" customHeight="1" x14ac:dyDescent="0.25">
      <c r="A141" s="73" t="s">
        <v>53</v>
      </c>
      <c r="B141" s="21">
        <v>4</v>
      </c>
      <c r="C141" s="21">
        <v>9</v>
      </c>
      <c r="D141" s="32" t="s">
        <v>360</v>
      </c>
      <c r="E141" s="23">
        <v>244</v>
      </c>
      <c r="F141" s="110">
        <v>23110</v>
      </c>
      <c r="G141" s="40"/>
      <c r="H141" s="125">
        <f t="shared" ref="H141" si="82">F141+G141</f>
        <v>23110</v>
      </c>
      <c r="I141" s="125">
        <v>51827.652999999998</v>
      </c>
      <c r="J141" s="125">
        <f t="shared" si="75"/>
        <v>74937.652999999991</v>
      </c>
      <c r="K141" s="125">
        <f t="shared" ref="K141:K142" si="83">L141-J141</f>
        <v>-2.9999999969732016E-3</v>
      </c>
      <c r="L141" s="125">
        <v>74937.649999999994</v>
      </c>
      <c r="M141" s="110">
        <f t="shared" si="42"/>
        <v>3600.002999999997</v>
      </c>
      <c r="N141" s="125">
        <v>78537.652999999991</v>
      </c>
    </row>
    <row r="142" spans="1:22" ht="33" customHeight="1" x14ac:dyDescent="0.25">
      <c r="A142" s="73" t="s">
        <v>53</v>
      </c>
      <c r="B142" s="21">
        <v>4</v>
      </c>
      <c r="C142" s="21">
        <v>9</v>
      </c>
      <c r="D142" s="32" t="s">
        <v>624</v>
      </c>
      <c r="E142" s="23">
        <v>244</v>
      </c>
      <c r="F142" s="110"/>
      <c r="G142" s="40"/>
      <c r="H142" s="125">
        <v>0</v>
      </c>
      <c r="I142" s="125">
        <v>62647.880189999996</v>
      </c>
      <c r="J142" s="125">
        <f t="shared" si="75"/>
        <v>62647.880189999996</v>
      </c>
      <c r="K142" s="125">
        <f t="shared" si="83"/>
        <v>0</v>
      </c>
      <c r="L142" s="125">
        <v>62647.880190000003</v>
      </c>
      <c r="M142" s="110">
        <f t="shared" si="42"/>
        <v>0</v>
      </c>
      <c r="N142" s="125">
        <f>L142</f>
        <v>62647.880190000003</v>
      </c>
    </row>
    <row r="143" spans="1:22" ht="24" customHeight="1" x14ac:dyDescent="0.25">
      <c r="A143" s="114" t="s">
        <v>91</v>
      </c>
      <c r="B143" s="18">
        <v>4</v>
      </c>
      <c r="C143" s="18">
        <v>12</v>
      </c>
      <c r="D143" s="32"/>
      <c r="E143" s="23"/>
      <c r="F143" s="109" t="e">
        <f>F144+F148+F150+F152+#REF!+F158+#REF!+#REF!</f>
        <v>#REF!</v>
      </c>
      <c r="G143" s="109" t="e">
        <f>G144+G148+G150+G152+#REF!+G158+#REF!+#REF!</f>
        <v>#REF!</v>
      </c>
      <c r="H143" s="109" t="e">
        <f>H144+H148+H150+H152+#REF!+H158+#REF!+#REF!+H160</f>
        <v>#REF!</v>
      </c>
      <c r="I143" s="109" t="e">
        <f>I144+I148+I150+I152+#REF!+I158+#REF!+#REF!+I160</f>
        <v>#REF!</v>
      </c>
      <c r="J143" s="109">
        <f>J144+J148+J150+J152+J158+J160</f>
        <v>16094.152660000002</v>
      </c>
      <c r="K143" s="109">
        <f t="shared" ref="K143:N143" si="84">K144+K148+K150+K152+K158+K160</f>
        <v>205.39469</v>
      </c>
      <c r="L143" s="109">
        <f t="shared" si="84"/>
        <v>16299.547350000001</v>
      </c>
      <c r="M143" s="109">
        <f t="shared" si="42"/>
        <v>1694.1975999999995</v>
      </c>
      <c r="N143" s="109">
        <f t="shared" si="84"/>
        <v>17993.74495</v>
      </c>
    </row>
    <row r="144" spans="1:22" ht="42.75" customHeight="1" x14ac:dyDescent="0.25">
      <c r="A144" s="118" t="s">
        <v>513</v>
      </c>
      <c r="B144" s="18">
        <v>4</v>
      </c>
      <c r="C144" s="18">
        <v>12</v>
      </c>
      <c r="D144" s="29" t="s">
        <v>373</v>
      </c>
      <c r="E144" s="20"/>
      <c r="F144" s="109">
        <f>SUM(F145:F147)</f>
        <v>1300</v>
      </c>
      <c r="G144" s="109">
        <f t="shared" ref="G144:N144" si="85">SUM(G145:G147)</f>
        <v>0</v>
      </c>
      <c r="H144" s="109">
        <f>SUM(H145:H147)</f>
        <v>1300</v>
      </c>
      <c r="I144" s="109">
        <f t="shared" si="85"/>
        <v>0</v>
      </c>
      <c r="J144" s="109">
        <f t="shared" si="85"/>
        <v>1300</v>
      </c>
      <c r="K144" s="109">
        <f t="shared" si="85"/>
        <v>0</v>
      </c>
      <c r="L144" s="109">
        <f t="shared" si="85"/>
        <v>1300</v>
      </c>
      <c r="M144" s="109">
        <f t="shared" si="42"/>
        <v>0</v>
      </c>
      <c r="N144" s="109">
        <f t="shared" si="85"/>
        <v>1300</v>
      </c>
    </row>
    <row r="145" spans="1:22" ht="36.75" customHeight="1" x14ac:dyDescent="0.25">
      <c r="A145" s="73" t="s">
        <v>455</v>
      </c>
      <c r="B145" s="21">
        <v>4</v>
      </c>
      <c r="C145" s="21">
        <v>12</v>
      </c>
      <c r="D145" s="28" t="s">
        <v>458</v>
      </c>
      <c r="E145" s="23">
        <v>244</v>
      </c>
      <c r="F145" s="110">
        <v>550</v>
      </c>
      <c r="G145" s="40"/>
      <c r="H145" s="125">
        <f t="shared" ref="H145:H147" si="86">F145+G145</f>
        <v>550</v>
      </c>
      <c r="I145" s="125"/>
      <c r="J145" s="125">
        <f t="shared" si="75"/>
        <v>550</v>
      </c>
      <c r="K145" s="125">
        <f>L145-J145</f>
        <v>0</v>
      </c>
      <c r="L145" s="125">
        <f>J145</f>
        <v>550</v>
      </c>
      <c r="M145" s="110">
        <f t="shared" si="42"/>
        <v>50</v>
      </c>
      <c r="N145" s="125">
        <v>600</v>
      </c>
    </row>
    <row r="146" spans="1:22" ht="25.5" customHeight="1" x14ac:dyDescent="0.25">
      <c r="A146" s="73" t="s">
        <v>456</v>
      </c>
      <c r="B146" s="21">
        <v>4</v>
      </c>
      <c r="C146" s="21">
        <v>12</v>
      </c>
      <c r="D146" s="28" t="s">
        <v>459</v>
      </c>
      <c r="E146" s="23">
        <v>244</v>
      </c>
      <c r="F146" s="110">
        <v>50</v>
      </c>
      <c r="G146" s="40"/>
      <c r="H146" s="125">
        <f t="shared" si="86"/>
        <v>50</v>
      </c>
      <c r="I146" s="125"/>
      <c r="J146" s="125">
        <f t="shared" si="75"/>
        <v>50</v>
      </c>
      <c r="K146" s="125">
        <f t="shared" ref="K146:K147" si="87">L146-J146</f>
        <v>0</v>
      </c>
      <c r="L146" s="125">
        <f t="shared" ref="L146:L147" si="88">J146</f>
        <v>50</v>
      </c>
      <c r="M146" s="110">
        <f t="shared" ref="M146:M209" si="89">N146-L146</f>
        <v>-50</v>
      </c>
      <c r="N146" s="125">
        <v>0</v>
      </c>
    </row>
    <row r="147" spans="1:22" ht="36.75" customHeight="1" x14ac:dyDescent="0.25">
      <c r="A147" s="73" t="s">
        <v>457</v>
      </c>
      <c r="B147" s="21">
        <v>4</v>
      </c>
      <c r="C147" s="21">
        <v>12</v>
      </c>
      <c r="D147" s="28" t="s">
        <v>372</v>
      </c>
      <c r="E147" s="23">
        <v>244</v>
      </c>
      <c r="F147" s="110">
        <v>700</v>
      </c>
      <c r="G147" s="40"/>
      <c r="H147" s="125">
        <f t="shared" si="86"/>
        <v>700</v>
      </c>
      <c r="I147" s="125"/>
      <c r="J147" s="125">
        <f t="shared" si="75"/>
        <v>700</v>
      </c>
      <c r="K147" s="125">
        <f t="shared" si="87"/>
        <v>0</v>
      </c>
      <c r="L147" s="125">
        <f t="shared" si="88"/>
        <v>700</v>
      </c>
      <c r="M147" s="110">
        <f t="shared" si="89"/>
        <v>0</v>
      </c>
      <c r="N147" s="125">
        <v>700</v>
      </c>
    </row>
    <row r="148" spans="1:22" ht="37.5" customHeight="1" x14ac:dyDescent="0.25">
      <c r="A148" s="118" t="s">
        <v>514</v>
      </c>
      <c r="B148" s="18">
        <v>4</v>
      </c>
      <c r="C148" s="18">
        <v>12</v>
      </c>
      <c r="D148" s="30" t="s">
        <v>461</v>
      </c>
      <c r="E148" s="20"/>
      <c r="F148" s="109">
        <f>F149</f>
        <v>100</v>
      </c>
      <c r="G148" s="109">
        <f t="shared" ref="G148:N148" si="90">G149</f>
        <v>0</v>
      </c>
      <c r="H148" s="109">
        <f t="shared" si="90"/>
        <v>100</v>
      </c>
      <c r="I148" s="109">
        <f t="shared" si="90"/>
        <v>0</v>
      </c>
      <c r="J148" s="109">
        <f t="shared" si="90"/>
        <v>100</v>
      </c>
      <c r="K148" s="109">
        <f t="shared" si="90"/>
        <v>0</v>
      </c>
      <c r="L148" s="109">
        <f t="shared" si="90"/>
        <v>100</v>
      </c>
      <c r="M148" s="109">
        <f t="shared" si="89"/>
        <v>0</v>
      </c>
      <c r="N148" s="109">
        <f t="shared" si="90"/>
        <v>100</v>
      </c>
    </row>
    <row r="149" spans="1:22" ht="32.25" customHeight="1" x14ac:dyDescent="0.25">
      <c r="A149" s="73" t="s">
        <v>53</v>
      </c>
      <c r="B149" s="18">
        <v>4</v>
      </c>
      <c r="C149" s="18">
        <v>12</v>
      </c>
      <c r="D149" s="25" t="s">
        <v>460</v>
      </c>
      <c r="E149" s="23">
        <v>244</v>
      </c>
      <c r="F149" s="110">
        <v>100</v>
      </c>
      <c r="G149" s="40"/>
      <c r="H149" s="125">
        <f>F149+G149</f>
        <v>100</v>
      </c>
      <c r="I149" s="125"/>
      <c r="J149" s="125">
        <f t="shared" si="75"/>
        <v>100</v>
      </c>
      <c r="K149" s="125">
        <f>L149-J149</f>
        <v>0</v>
      </c>
      <c r="L149" s="125">
        <f>J149</f>
        <v>100</v>
      </c>
      <c r="M149" s="110">
        <f t="shared" si="89"/>
        <v>0</v>
      </c>
      <c r="N149" s="125">
        <v>100</v>
      </c>
    </row>
    <row r="150" spans="1:22" ht="39" customHeight="1" x14ac:dyDescent="0.25">
      <c r="A150" s="118" t="s">
        <v>515</v>
      </c>
      <c r="B150" s="18">
        <v>4</v>
      </c>
      <c r="C150" s="18">
        <v>12</v>
      </c>
      <c r="D150" s="30" t="s">
        <v>463</v>
      </c>
      <c r="E150" s="20"/>
      <c r="F150" s="109">
        <f>F151</f>
        <v>50</v>
      </c>
      <c r="G150" s="109">
        <f t="shared" ref="G150:N150" si="91">G151</f>
        <v>0</v>
      </c>
      <c r="H150" s="109">
        <f t="shared" si="91"/>
        <v>50</v>
      </c>
      <c r="I150" s="109">
        <f t="shared" si="91"/>
        <v>20.9</v>
      </c>
      <c r="J150" s="109">
        <f t="shared" si="91"/>
        <v>70.900000000000006</v>
      </c>
      <c r="K150" s="109">
        <f t="shared" si="91"/>
        <v>0</v>
      </c>
      <c r="L150" s="109">
        <f t="shared" si="91"/>
        <v>70.900000000000006</v>
      </c>
      <c r="M150" s="109">
        <f t="shared" si="89"/>
        <v>0</v>
      </c>
      <c r="N150" s="109">
        <f t="shared" si="91"/>
        <v>70.900000000000006</v>
      </c>
    </row>
    <row r="151" spans="1:22" ht="31.9" customHeight="1" x14ac:dyDescent="0.25">
      <c r="A151" s="73" t="s">
        <v>53</v>
      </c>
      <c r="B151" s="18">
        <v>4</v>
      </c>
      <c r="C151" s="18">
        <v>12</v>
      </c>
      <c r="D151" s="25" t="s">
        <v>462</v>
      </c>
      <c r="E151" s="23">
        <v>244</v>
      </c>
      <c r="F151" s="110">
        <v>50</v>
      </c>
      <c r="G151" s="40"/>
      <c r="H151" s="125">
        <f>F151+G151</f>
        <v>50</v>
      </c>
      <c r="I151" s="125">
        <v>20.9</v>
      </c>
      <c r="J151" s="125">
        <f t="shared" si="75"/>
        <v>70.900000000000006</v>
      </c>
      <c r="K151" s="125">
        <f>L151-J151</f>
        <v>0</v>
      </c>
      <c r="L151" s="125">
        <f>J151</f>
        <v>70.900000000000006</v>
      </c>
      <c r="M151" s="110">
        <f t="shared" si="89"/>
        <v>0</v>
      </c>
      <c r="N151" s="125">
        <v>70.900000000000006</v>
      </c>
    </row>
    <row r="152" spans="1:22" ht="34.5" customHeight="1" x14ac:dyDescent="0.25">
      <c r="A152" s="114" t="s">
        <v>296</v>
      </c>
      <c r="B152" s="29" t="s">
        <v>135</v>
      </c>
      <c r="C152" s="29" t="s">
        <v>298</v>
      </c>
      <c r="D152" s="29" t="s">
        <v>253</v>
      </c>
      <c r="E152" s="20"/>
      <c r="F152" s="109">
        <f t="shared" ref="F152:N152" si="92">SUM(F153:F157)</f>
        <v>7071.8</v>
      </c>
      <c r="G152" s="109">
        <f t="shared" si="92"/>
        <v>0</v>
      </c>
      <c r="H152" s="109">
        <f t="shared" si="92"/>
        <v>7071.8</v>
      </c>
      <c r="I152" s="109">
        <f t="shared" si="92"/>
        <v>0</v>
      </c>
      <c r="J152" s="109">
        <f t="shared" si="92"/>
        <v>7071.8</v>
      </c>
      <c r="K152" s="109">
        <f t="shared" si="92"/>
        <v>-27.099999999999994</v>
      </c>
      <c r="L152" s="109">
        <f t="shared" si="92"/>
        <v>7044.7</v>
      </c>
      <c r="M152" s="109">
        <f t="shared" si="89"/>
        <v>1694.1949500000001</v>
      </c>
      <c r="N152" s="109">
        <f t="shared" si="92"/>
        <v>8738.8949499999999</v>
      </c>
    </row>
    <row r="153" spans="1:22" ht="20.25" customHeight="1" x14ac:dyDescent="0.25">
      <c r="A153" s="73" t="s">
        <v>83</v>
      </c>
      <c r="B153" s="28" t="s">
        <v>135</v>
      </c>
      <c r="C153" s="28" t="s">
        <v>298</v>
      </c>
      <c r="D153" s="28" t="s">
        <v>464</v>
      </c>
      <c r="E153" s="28" t="s">
        <v>137</v>
      </c>
      <c r="F153" s="110">
        <v>4856.6000000000004</v>
      </c>
      <c r="G153" s="40"/>
      <c r="H153" s="125">
        <f t="shared" ref="H153:H157" si="93">F153+G153</f>
        <v>4856.6000000000004</v>
      </c>
      <c r="I153" s="125"/>
      <c r="J153" s="125">
        <f t="shared" si="75"/>
        <v>4856.6000000000004</v>
      </c>
      <c r="K153" s="125">
        <f>L153-J153</f>
        <v>0</v>
      </c>
      <c r="L153" s="125">
        <v>4856.6000000000004</v>
      </c>
      <c r="M153" s="110">
        <f t="shared" si="89"/>
        <v>838.50919999999951</v>
      </c>
      <c r="N153" s="125">
        <v>5695.1091999999999</v>
      </c>
    </row>
    <row r="154" spans="1:22" ht="35.25" customHeight="1" x14ac:dyDescent="0.25">
      <c r="A154" s="73" t="s">
        <v>284</v>
      </c>
      <c r="B154" s="28" t="s">
        <v>135</v>
      </c>
      <c r="C154" s="28" t="s">
        <v>298</v>
      </c>
      <c r="D154" s="28" t="s">
        <v>676</v>
      </c>
      <c r="E154" s="28" t="s">
        <v>677</v>
      </c>
      <c r="F154" s="110"/>
      <c r="G154" s="40"/>
      <c r="H154" s="125"/>
      <c r="I154" s="125"/>
      <c r="J154" s="125">
        <v>0</v>
      </c>
      <c r="K154" s="125">
        <v>1.4</v>
      </c>
      <c r="L154" s="125">
        <f>K154</f>
        <v>1.4</v>
      </c>
      <c r="M154" s="110">
        <f t="shared" si="89"/>
        <v>0</v>
      </c>
      <c r="N154" s="125">
        <v>1.4</v>
      </c>
    </row>
    <row r="155" spans="1:22" ht="45.75" customHeight="1" x14ac:dyDescent="0.25">
      <c r="A155" s="116" t="s">
        <v>85</v>
      </c>
      <c r="B155" s="28" t="s">
        <v>135</v>
      </c>
      <c r="C155" s="28" t="s">
        <v>298</v>
      </c>
      <c r="D155" s="28" t="s">
        <v>464</v>
      </c>
      <c r="E155" s="28" t="s">
        <v>138</v>
      </c>
      <c r="F155" s="110">
        <v>1466.7</v>
      </c>
      <c r="G155" s="40"/>
      <c r="H155" s="125">
        <f t="shared" si="93"/>
        <v>1466.7</v>
      </c>
      <c r="I155" s="125"/>
      <c r="J155" s="125">
        <f t="shared" si="75"/>
        <v>1466.7</v>
      </c>
      <c r="K155" s="125">
        <f t="shared" ref="K155:K157" si="94">L155-J155</f>
        <v>0</v>
      </c>
      <c r="L155" s="125">
        <v>1466.7</v>
      </c>
      <c r="M155" s="110">
        <f t="shared" si="89"/>
        <v>316.1099700000002</v>
      </c>
      <c r="N155" s="125">
        <v>1782.8099700000002</v>
      </c>
    </row>
    <row r="156" spans="1:22" ht="33" hidden="1" customHeight="1" x14ac:dyDescent="0.25">
      <c r="A156" s="116" t="s">
        <v>52</v>
      </c>
      <c r="B156" s="28" t="s">
        <v>135</v>
      </c>
      <c r="C156" s="28" t="s">
        <v>298</v>
      </c>
      <c r="D156" s="28" t="s">
        <v>464</v>
      </c>
      <c r="E156" s="23">
        <v>242</v>
      </c>
      <c r="F156" s="110">
        <v>100</v>
      </c>
      <c r="G156" s="40"/>
      <c r="H156" s="125">
        <f t="shared" si="93"/>
        <v>100</v>
      </c>
      <c r="I156" s="125"/>
      <c r="J156" s="125">
        <f t="shared" si="75"/>
        <v>100</v>
      </c>
      <c r="K156" s="125">
        <f t="shared" si="94"/>
        <v>-100</v>
      </c>
      <c r="L156" s="125">
        <v>0</v>
      </c>
      <c r="M156" s="110">
        <f t="shared" si="89"/>
        <v>0</v>
      </c>
      <c r="N156" s="125"/>
    </row>
    <row r="157" spans="1:22" ht="32.25" customHeight="1" x14ac:dyDescent="0.25">
      <c r="A157" s="73" t="s">
        <v>53</v>
      </c>
      <c r="B157" s="28" t="s">
        <v>135</v>
      </c>
      <c r="C157" s="28" t="s">
        <v>298</v>
      </c>
      <c r="D157" s="28" t="s">
        <v>464</v>
      </c>
      <c r="E157" s="23">
        <v>244</v>
      </c>
      <c r="F157" s="110">
        <v>648.5</v>
      </c>
      <c r="G157" s="40"/>
      <c r="H157" s="125">
        <f t="shared" si="93"/>
        <v>648.5</v>
      </c>
      <c r="I157" s="125"/>
      <c r="J157" s="125">
        <f t="shared" si="75"/>
        <v>648.5</v>
      </c>
      <c r="K157" s="125">
        <f t="shared" si="94"/>
        <v>71.5</v>
      </c>
      <c r="L157" s="125">
        <v>720</v>
      </c>
      <c r="M157" s="110">
        <f t="shared" si="89"/>
        <v>539.57578000000012</v>
      </c>
      <c r="N157" s="125">
        <v>1259.5757800000001</v>
      </c>
    </row>
    <row r="158" spans="1:22" ht="36.75" customHeight="1" x14ac:dyDescent="0.25">
      <c r="A158" s="118" t="s">
        <v>536</v>
      </c>
      <c r="B158" s="18">
        <v>4</v>
      </c>
      <c r="C158" s="18">
        <v>12</v>
      </c>
      <c r="D158" s="30" t="s">
        <v>253</v>
      </c>
      <c r="E158" s="20"/>
      <c r="F158" s="109">
        <f>F159</f>
        <v>3000</v>
      </c>
      <c r="G158" s="109">
        <f t="shared" ref="G158:N158" si="95">G159</f>
        <v>0</v>
      </c>
      <c r="H158" s="109">
        <f t="shared" si="95"/>
        <v>3000</v>
      </c>
      <c r="I158" s="109">
        <f t="shared" si="95"/>
        <v>731.62265000000002</v>
      </c>
      <c r="J158" s="109">
        <f t="shared" si="95"/>
        <v>3731.6226500000002</v>
      </c>
      <c r="K158" s="109">
        <f t="shared" si="95"/>
        <v>-2.6500000003579771E-3</v>
      </c>
      <c r="L158" s="109">
        <f t="shared" si="95"/>
        <v>3731.62</v>
      </c>
      <c r="M158" s="109">
        <f t="shared" si="89"/>
        <v>2.6499999999032298E-3</v>
      </c>
      <c r="N158" s="109">
        <f t="shared" si="95"/>
        <v>3731.6226499999998</v>
      </c>
    </row>
    <row r="159" spans="1:22" ht="32.450000000000003" customHeight="1" x14ac:dyDescent="0.25">
      <c r="A159" s="73" t="s">
        <v>53</v>
      </c>
      <c r="B159" s="21">
        <v>4</v>
      </c>
      <c r="C159" s="21">
        <v>12</v>
      </c>
      <c r="D159" s="25" t="s">
        <v>465</v>
      </c>
      <c r="E159" s="23">
        <v>244</v>
      </c>
      <c r="F159" s="110">
        <v>3000</v>
      </c>
      <c r="G159" s="40"/>
      <c r="H159" s="125">
        <f>F159+G159</f>
        <v>3000</v>
      </c>
      <c r="I159" s="125">
        <v>731.62265000000002</v>
      </c>
      <c r="J159" s="125">
        <f t="shared" si="75"/>
        <v>3731.6226500000002</v>
      </c>
      <c r="K159" s="125">
        <f>L159-J159</f>
        <v>-2.6500000003579771E-3</v>
      </c>
      <c r="L159" s="125">
        <v>3731.62</v>
      </c>
      <c r="M159" s="110">
        <f t="shared" si="89"/>
        <v>2.6499999999032298E-3</v>
      </c>
      <c r="N159" s="125">
        <v>3731.6226499999998</v>
      </c>
    </row>
    <row r="160" spans="1:22" s="24" customFormat="1" ht="27" customHeight="1" x14ac:dyDescent="0.25">
      <c r="A160" s="114" t="s">
        <v>634</v>
      </c>
      <c r="B160" s="18">
        <v>4</v>
      </c>
      <c r="C160" s="18">
        <v>12</v>
      </c>
      <c r="D160" s="30"/>
      <c r="E160" s="20"/>
      <c r="F160" s="109"/>
      <c r="G160" s="82"/>
      <c r="H160" s="145">
        <f>H161</f>
        <v>0</v>
      </c>
      <c r="I160" s="145">
        <f t="shared" ref="I160:N160" si="96">I161</f>
        <v>3819.8300099999997</v>
      </c>
      <c r="J160" s="145">
        <f t="shared" si="96"/>
        <v>3819.8300099999997</v>
      </c>
      <c r="K160" s="145">
        <f t="shared" si="96"/>
        <v>232.49734000000035</v>
      </c>
      <c r="L160" s="145">
        <f t="shared" si="96"/>
        <v>4052.32735</v>
      </c>
      <c r="M160" s="109">
        <f t="shared" si="89"/>
        <v>0</v>
      </c>
      <c r="N160" s="145">
        <f t="shared" si="96"/>
        <v>4052.32735</v>
      </c>
      <c r="O160" s="80"/>
      <c r="P160" s="57"/>
      <c r="Q160" s="146"/>
      <c r="R160" s="146"/>
      <c r="S160" s="146"/>
      <c r="T160" s="146"/>
      <c r="U160" s="146"/>
      <c r="V160" s="146"/>
    </row>
    <row r="161" spans="1:22" ht="32.450000000000003" customHeight="1" x14ac:dyDescent="0.25">
      <c r="A161" s="73" t="s">
        <v>53</v>
      </c>
      <c r="B161" s="21">
        <v>4</v>
      </c>
      <c r="C161" s="21">
        <v>12</v>
      </c>
      <c r="D161" s="25" t="s">
        <v>633</v>
      </c>
      <c r="E161" s="23">
        <v>244</v>
      </c>
      <c r="F161" s="110"/>
      <c r="G161" s="40"/>
      <c r="H161" s="125">
        <v>0</v>
      </c>
      <c r="I161" s="125">
        <v>3819.8300099999997</v>
      </c>
      <c r="J161" s="125">
        <f>H161+I161</f>
        <v>3819.8300099999997</v>
      </c>
      <c r="K161" s="125">
        <f>L161-J161</f>
        <v>232.49734000000035</v>
      </c>
      <c r="L161" s="125">
        <v>4052.32735</v>
      </c>
      <c r="M161" s="110">
        <f t="shared" si="89"/>
        <v>0</v>
      </c>
      <c r="N161" s="125">
        <v>4052.32735</v>
      </c>
    </row>
    <row r="162" spans="1:22" s="24" customFormat="1" ht="19.5" customHeight="1" x14ac:dyDescent="0.25">
      <c r="A162" s="114" t="s">
        <v>503</v>
      </c>
      <c r="B162" s="18">
        <v>5</v>
      </c>
      <c r="C162" s="18"/>
      <c r="D162" s="29"/>
      <c r="E162" s="20"/>
      <c r="F162" s="109" t="e">
        <f>F165+F173</f>
        <v>#REF!</v>
      </c>
      <c r="G162" s="109" t="e">
        <f>G165+G173</f>
        <v>#REF!</v>
      </c>
      <c r="H162" s="109" t="e">
        <f>H165+H173+H180+H168+H166</f>
        <v>#REF!</v>
      </c>
      <c r="I162" s="109" t="e">
        <f>I165+I173+I180+I168+I166</f>
        <v>#REF!</v>
      </c>
      <c r="J162" s="109">
        <f>J165+J171+J173</f>
        <v>8616.7999999999993</v>
      </c>
      <c r="K162" s="109">
        <f t="shared" ref="K162" si="97">K165+K171+K173</f>
        <v>5381.0720000000001</v>
      </c>
      <c r="L162" s="109">
        <f>L165+L171+L173+L180</f>
        <v>13997.872000000001</v>
      </c>
      <c r="M162" s="109">
        <f t="shared" si="89"/>
        <v>-39.078410000001895</v>
      </c>
      <c r="N162" s="109">
        <f t="shared" ref="N162" si="98">N165+N171+N173+N180</f>
        <v>13958.793589999999</v>
      </c>
      <c r="O162" s="80"/>
      <c r="P162" s="57"/>
      <c r="Q162" s="146"/>
      <c r="R162" s="146"/>
      <c r="S162" s="146"/>
      <c r="T162" s="146"/>
      <c r="U162" s="146"/>
      <c r="V162" s="146"/>
    </row>
    <row r="163" spans="1:22" s="24" customFormat="1" ht="27.75" hidden="1" customHeight="1" x14ac:dyDescent="0.25">
      <c r="A163" s="114" t="s">
        <v>469</v>
      </c>
      <c r="B163" s="18">
        <v>5</v>
      </c>
      <c r="C163" s="18">
        <v>1</v>
      </c>
      <c r="D163" s="29" t="s">
        <v>334</v>
      </c>
      <c r="E163" s="20"/>
      <c r="F163" s="109">
        <f>+F164</f>
        <v>0</v>
      </c>
      <c r="G163" s="109">
        <f t="shared" ref="G163:H163" si="99">+G164</f>
        <v>1</v>
      </c>
      <c r="H163" s="109">
        <f t="shared" si="99"/>
        <v>2</v>
      </c>
      <c r="I163" s="145"/>
      <c r="J163" s="125">
        <f t="shared" si="75"/>
        <v>2</v>
      </c>
      <c r="K163" s="145"/>
      <c r="L163" s="145"/>
      <c r="M163" s="109">
        <f t="shared" si="89"/>
        <v>0</v>
      </c>
      <c r="N163" s="145"/>
      <c r="O163" s="80"/>
      <c r="P163" s="57"/>
      <c r="Q163" s="146"/>
      <c r="R163" s="146"/>
      <c r="S163" s="146"/>
      <c r="T163" s="146"/>
      <c r="U163" s="146"/>
      <c r="V163" s="146"/>
    </row>
    <row r="164" spans="1:22" s="24" customFormat="1" ht="36" hidden="1" customHeight="1" x14ac:dyDescent="0.25">
      <c r="A164" s="73" t="s">
        <v>516</v>
      </c>
      <c r="B164" s="21">
        <v>5</v>
      </c>
      <c r="C164" s="21">
        <v>1</v>
      </c>
      <c r="D164" s="28" t="s">
        <v>334</v>
      </c>
      <c r="E164" s="23">
        <v>244</v>
      </c>
      <c r="F164" s="110">
        <v>0</v>
      </c>
      <c r="G164" s="110">
        <v>1</v>
      </c>
      <c r="H164" s="110">
        <v>2</v>
      </c>
      <c r="I164" s="145"/>
      <c r="J164" s="125">
        <f t="shared" si="75"/>
        <v>2</v>
      </c>
      <c r="K164" s="145"/>
      <c r="L164" s="145"/>
      <c r="M164" s="109">
        <f t="shared" si="89"/>
        <v>0</v>
      </c>
      <c r="N164" s="145"/>
      <c r="O164" s="80"/>
      <c r="P164" s="57"/>
      <c r="Q164" s="146"/>
      <c r="R164" s="146"/>
      <c r="S164" s="146"/>
      <c r="T164" s="146"/>
      <c r="U164" s="146"/>
      <c r="V164" s="146"/>
    </row>
    <row r="165" spans="1:22" s="24" customFormat="1" ht="21.75" customHeight="1" x14ac:dyDescent="0.25">
      <c r="A165" s="111" t="s">
        <v>467</v>
      </c>
      <c r="B165" s="18">
        <v>5</v>
      </c>
      <c r="C165" s="18">
        <v>1</v>
      </c>
      <c r="D165" s="29"/>
      <c r="E165" s="20"/>
      <c r="F165" s="109">
        <f>F170</f>
        <v>1000</v>
      </c>
      <c r="G165" s="109">
        <f t="shared" ref="G165:I165" si="100">G170</f>
        <v>-317.10000000000002</v>
      </c>
      <c r="H165" s="109">
        <f>H170</f>
        <v>682.9</v>
      </c>
      <c r="I165" s="109">
        <f t="shared" si="100"/>
        <v>617.1</v>
      </c>
      <c r="J165" s="109">
        <f>J166+J168</f>
        <v>2795</v>
      </c>
      <c r="K165" s="109">
        <f t="shared" ref="K165:N165" si="101">K166+K168</f>
        <v>4573.3320000000003</v>
      </c>
      <c r="L165" s="109">
        <f t="shared" si="101"/>
        <v>7368.3320000000003</v>
      </c>
      <c r="M165" s="109">
        <f t="shared" si="89"/>
        <v>-39.080410000000484</v>
      </c>
      <c r="N165" s="109">
        <f t="shared" si="101"/>
        <v>7329.2515899999999</v>
      </c>
      <c r="O165" s="80"/>
      <c r="P165" s="57"/>
      <c r="Q165" s="146"/>
      <c r="R165" s="146"/>
      <c r="S165" s="146"/>
      <c r="T165" s="146"/>
      <c r="U165" s="146"/>
      <c r="V165" s="146"/>
    </row>
    <row r="166" spans="1:22" s="24" customFormat="1" ht="21.75" customHeight="1" x14ac:dyDescent="0.25">
      <c r="A166" s="111" t="s">
        <v>469</v>
      </c>
      <c r="B166" s="18">
        <v>5</v>
      </c>
      <c r="C166" s="18">
        <v>1</v>
      </c>
      <c r="D166" s="29" t="s">
        <v>334</v>
      </c>
      <c r="E166" s="20"/>
      <c r="F166" s="109"/>
      <c r="G166" s="109"/>
      <c r="H166" s="109">
        <f>H167</f>
        <v>0</v>
      </c>
      <c r="I166" s="109">
        <f t="shared" ref="I166:N166" si="102">I167</f>
        <v>1140</v>
      </c>
      <c r="J166" s="109">
        <f t="shared" si="102"/>
        <v>1140</v>
      </c>
      <c r="K166" s="109">
        <f t="shared" si="102"/>
        <v>4573.3320000000003</v>
      </c>
      <c r="L166" s="109">
        <f t="shared" si="102"/>
        <v>5713.3320000000003</v>
      </c>
      <c r="M166" s="109">
        <f t="shared" si="89"/>
        <v>-39.080410000000484</v>
      </c>
      <c r="N166" s="109">
        <f t="shared" si="102"/>
        <v>5674.2515899999999</v>
      </c>
      <c r="O166" s="80"/>
      <c r="P166" s="57"/>
      <c r="Q166" s="146"/>
      <c r="R166" s="146"/>
      <c r="S166" s="146"/>
      <c r="T166" s="146"/>
      <c r="U166" s="146"/>
      <c r="V166" s="146"/>
    </row>
    <row r="167" spans="1:22" ht="28.5" customHeight="1" x14ac:dyDescent="0.25">
      <c r="A167" s="73" t="s">
        <v>678</v>
      </c>
      <c r="B167" s="21">
        <v>5</v>
      </c>
      <c r="C167" s="21">
        <v>1</v>
      </c>
      <c r="D167" s="28" t="s">
        <v>334</v>
      </c>
      <c r="E167" s="23">
        <v>244</v>
      </c>
      <c r="F167" s="110"/>
      <c r="G167" s="110"/>
      <c r="H167" s="110">
        <v>0</v>
      </c>
      <c r="I167" s="110">
        <v>1140</v>
      </c>
      <c r="J167" s="110">
        <f>H167+I167</f>
        <v>1140</v>
      </c>
      <c r="K167" s="125">
        <f>L167-J167</f>
        <v>4573.3320000000003</v>
      </c>
      <c r="L167" s="125">
        <v>5713.3320000000003</v>
      </c>
      <c r="M167" s="110">
        <f t="shared" si="89"/>
        <v>-39.080410000000484</v>
      </c>
      <c r="N167" s="125">
        <v>5674.2515899999999</v>
      </c>
    </row>
    <row r="168" spans="1:22" s="24" customFormat="1" ht="124.5" customHeight="1" x14ac:dyDescent="0.25">
      <c r="A168" s="114" t="s">
        <v>627</v>
      </c>
      <c r="B168" s="18">
        <v>5</v>
      </c>
      <c r="C168" s="18">
        <v>1</v>
      </c>
      <c r="D168" s="29" t="s">
        <v>664</v>
      </c>
      <c r="E168" s="20"/>
      <c r="F168" s="109"/>
      <c r="G168" s="109"/>
      <c r="H168" s="109">
        <f>H169</f>
        <v>0</v>
      </c>
      <c r="I168" s="109">
        <f t="shared" ref="I168:N168" si="103">I169</f>
        <v>1655</v>
      </c>
      <c r="J168" s="109">
        <f t="shared" si="103"/>
        <v>1655</v>
      </c>
      <c r="K168" s="109">
        <f t="shared" si="103"/>
        <v>0</v>
      </c>
      <c r="L168" s="109">
        <f t="shared" si="103"/>
        <v>1655</v>
      </c>
      <c r="M168" s="109">
        <f t="shared" si="89"/>
        <v>0</v>
      </c>
      <c r="N168" s="109">
        <f t="shared" si="103"/>
        <v>1655</v>
      </c>
      <c r="O168" s="80"/>
      <c r="P168" s="57"/>
      <c r="Q168" s="146"/>
      <c r="R168" s="146"/>
      <c r="S168" s="146"/>
      <c r="T168" s="146"/>
      <c r="U168" s="146"/>
      <c r="V168" s="146"/>
    </row>
    <row r="169" spans="1:22" ht="52.5" customHeight="1" x14ac:dyDescent="0.25">
      <c r="A169" s="73" t="s">
        <v>626</v>
      </c>
      <c r="B169" s="21">
        <v>5</v>
      </c>
      <c r="C169" s="21">
        <v>1</v>
      </c>
      <c r="D169" s="28" t="s">
        <v>664</v>
      </c>
      <c r="E169" s="23">
        <v>811</v>
      </c>
      <c r="F169" s="110"/>
      <c r="G169" s="110"/>
      <c r="H169" s="110">
        <v>0</v>
      </c>
      <c r="I169" s="110">
        <v>1655</v>
      </c>
      <c r="J169" s="110">
        <f>H169+I169</f>
        <v>1655</v>
      </c>
      <c r="K169" s="125">
        <f>L169-J169</f>
        <v>0</v>
      </c>
      <c r="L169" s="125">
        <f>J169</f>
        <v>1655</v>
      </c>
      <c r="M169" s="110">
        <f t="shared" si="89"/>
        <v>0</v>
      </c>
      <c r="N169" s="125">
        <v>1655</v>
      </c>
    </row>
    <row r="170" spans="1:22" ht="30.75" customHeight="1" x14ac:dyDescent="0.25">
      <c r="A170" s="119" t="s">
        <v>518</v>
      </c>
      <c r="B170" s="18">
        <v>5</v>
      </c>
      <c r="C170" s="18">
        <v>0</v>
      </c>
      <c r="D170" s="29" t="s">
        <v>374</v>
      </c>
      <c r="E170" s="20"/>
      <c r="F170" s="109">
        <f>F171+F174</f>
        <v>1000</v>
      </c>
      <c r="G170" s="109">
        <f t="shared" ref="G170:I170" si="104">G171+G174</f>
        <v>-317.10000000000002</v>
      </c>
      <c r="H170" s="109">
        <f t="shared" si="104"/>
        <v>682.9</v>
      </c>
      <c r="I170" s="109">
        <f t="shared" si="104"/>
        <v>617.1</v>
      </c>
      <c r="J170" s="109">
        <f>J171+J174</f>
        <v>1300</v>
      </c>
      <c r="K170" s="109">
        <f t="shared" ref="K170:N170" si="105">K171+K174</f>
        <v>0</v>
      </c>
      <c r="L170" s="109">
        <f t="shared" si="105"/>
        <v>1300</v>
      </c>
      <c r="M170" s="109">
        <f t="shared" si="89"/>
        <v>0</v>
      </c>
      <c r="N170" s="109">
        <f t="shared" si="105"/>
        <v>1300</v>
      </c>
    </row>
    <row r="171" spans="1:22" ht="21" customHeight="1" x14ac:dyDescent="0.25">
      <c r="A171" s="119" t="s">
        <v>96</v>
      </c>
      <c r="B171" s="18">
        <v>5</v>
      </c>
      <c r="C171" s="18">
        <v>2</v>
      </c>
      <c r="D171" s="29" t="s">
        <v>92</v>
      </c>
      <c r="E171" s="20"/>
      <c r="F171" s="109">
        <f>F172</f>
        <v>500</v>
      </c>
      <c r="G171" s="109">
        <f t="shared" ref="G171:I171" si="106">G172</f>
        <v>-317.10000000000002</v>
      </c>
      <c r="H171" s="109">
        <f t="shared" si="106"/>
        <v>182.89999999999998</v>
      </c>
      <c r="I171" s="109">
        <f t="shared" si="106"/>
        <v>617.1</v>
      </c>
      <c r="J171" s="109">
        <f>J172</f>
        <v>800</v>
      </c>
      <c r="K171" s="109">
        <f t="shared" ref="K171:N171" si="107">K172</f>
        <v>0</v>
      </c>
      <c r="L171" s="109">
        <f t="shared" si="107"/>
        <v>800</v>
      </c>
      <c r="M171" s="109">
        <f t="shared" si="89"/>
        <v>0</v>
      </c>
      <c r="N171" s="109">
        <f t="shared" si="107"/>
        <v>800</v>
      </c>
    </row>
    <row r="172" spans="1:22" ht="37.9" customHeight="1" x14ac:dyDescent="0.25">
      <c r="A172" s="73" t="s">
        <v>53</v>
      </c>
      <c r="B172" s="21">
        <v>5</v>
      </c>
      <c r="C172" s="21">
        <v>2</v>
      </c>
      <c r="D172" s="28" t="s">
        <v>92</v>
      </c>
      <c r="E172" s="23">
        <v>244</v>
      </c>
      <c r="F172" s="110">
        <v>500</v>
      </c>
      <c r="G172" s="40">
        <v>-317.10000000000002</v>
      </c>
      <c r="H172" s="125">
        <f>F172+G172</f>
        <v>182.89999999999998</v>
      </c>
      <c r="I172" s="125">
        <v>617.1</v>
      </c>
      <c r="J172" s="125">
        <f t="shared" si="75"/>
        <v>800</v>
      </c>
      <c r="K172" s="125">
        <f>L172-J172</f>
        <v>0</v>
      </c>
      <c r="L172" s="125">
        <f>J172</f>
        <v>800</v>
      </c>
      <c r="M172" s="110">
        <f t="shared" si="89"/>
        <v>0</v>
      </c>
      <c r="N172" s="125">
        <f>L172</f>
        <v>800</v>
      </c>
    </row>
    <row r="173" spans="1:22" s="24" customFormat="1" ht="21" customHeight="1" x14ac:dyDescent="0.25">
      <c r="A173" s="114" t="s">
        <v>468</v>
      </c>
      <c r="B173" s="18">
        <v>5</v>
      </c>
      <c r="C173" s="18">
        <v>3</v>
      </c>
      <c r="D173" s="29"/>
      <c r="E173" s="20"/>
      <c r="F173" s="109" t="e">
        <f>F176+#REF!+F178</f>
        <v>#REF!</v>
      </c>
      <c r="G173" s="109" t="e">
        <f>G176+#REF!+G178</f>
        <v>#REF!</v>
      </c>
      <c r="H173" s="109" t="e">
        <f>H176+#REF!+H178</f>
        <v>#REF!</v>
      </c>
      <c r="I173" s="109" t="e">
        <f>I176+#REF!+I178</f>
        <v>#REF!</v>
      </c>
      <c r="J173" s="109">
        <f>J174+J176+J178+J180</f>
        <v>5021.7999999999993</v>
      </c>
      <c r="K173" s="109">
        <f t="shared" ref="K173" si="108">K174+K176+K178+K180</f>
        <v>807.73999999999978</v>
      </c>
      <c r="L173" s="109">
        <f>L174+L176+L178</f>
        <v>4227.9399999999996</v>
      </c>
      <c r="M173" s="109">
        <f t="shared" si="89"/>
        <v>2.0000000004074536E-3</v>
      </c>
      <c r="N173" s="109">
        <f t="shared" ref="N173" si="109">N174+N176+N178</f>
        <v>4227.942</v>
      </c>
      <c r="O173" s="80"/>
      <c r="P173" s="57"/>
      <c r="Q173" s="146"/>
      <c r="R173" s="146"/>
      <c r="S173" s="146"/>
      <c r="T173" s="146"/>
      <c r="U173" s="146"/>
      <c r="V173" s="146"/>
    </row>
    <row r="174" spans="1:22" ht="23.25" customHeight="1" x14ac:dyDescent="0.25">
      <c r="A174" s="114" t="s">
        <v>466</v>
      </c>
      <c r="B174" s="18">
        <v>5</v>
      </c>
      <c r="C174" s="18">
        <v>3</v>
      </c>
      <c r="D174" s="29" t="s">
        <v>94</v>
      </c>
      <c r="E174" s="23"/>
      <c r="F174" s="109">
        <f>+F175</f>
        <v>500</v>
      </c>
      <c r="G174" s="109">
        <f t="shared" ref="G174:N174" si="110">+G175</f>
        <v>0</v>
      </c>
      <c r="H174" s="109">
        <f t="shared" si="110"/>
        <v>500</v>
      </c>
      <c r="I174" s="109">
        <f t="shared" si="110"/>
        <v>0</v>
      </c>
      <c r="J174" s="109">
        <f t="shared" si="110"/>
        <v>500</v>
      </c>
      <c r="K174" s="109">
        <f t="shared" si="110"/>
        <v>0</v>
      </c>
      <c r="L174" s="109">
        <f t="shared" si="110"/>
        <v>500</v>
      </c>
      <c r="M174" s="109">
        <f t="shared" si="89"/>
        <v>0</v>
      </c>
      <c r="N174" s="109">
        <f t="shared" si="110"/>
        <v>500</v>
      </c>
    </row>
    <row r="175" spans="1:22" ht="33" customHeight="1" x14ac:dyDescent="0.25">
      <c r="A175" s="73" t="s">
        <v>53</v>
      </c>
      <c r="B175" s="21">
        <v>5</v>
      </c>
      <c r="C175" s="21">
        <v>3</v>
      </c>
      <c r="D175" s="28" t="s">
        <v>629</v>
      </c>
      <c r="E175" s="23">
        <v>244</v>
      </c>
      <c r="F175" s="110">
        <v>500</v>
      </c>
      <c r="G175" s="40"/>
      <c r="H175" s="125">
        <f>F175+G175</f>
        <v>500</v>
      </c>
      <c r="I175" s="125"/>
      <c r="J175" s="125">
        <f t="shared" si="75"/>
        <v>500</v>
      </c>
      <c r="K175" s="125">
        <v>0</v>
      </c>
      <c r="L175" s="125">
        <f>J175</f>
        <v>500</v>
      </c>
      <c r="M175" s="110">
        <f t="shared" si="89"/>
        <v>0</v>
      </c>
      <c r="N175" s="125">
        <f>L175</f>
        <v>500</v>
      </c>
    </row>
    <row r="176" spans="1:22" ht="39.75" customHeight="1" x14ac:dyDescent="0.25">
      <c r="A176" s="119" t="s">
        <v>517</v>
      </c>
      <c r="B176" s="18">
        <v>5</v>
      </c>
      <c r="C176" s="18">
        <v>3</v>
      </c>
      <c r="D176" s="29" t="s">
        <v>258</v>
      </c>
      <c r="E176" s="23"/>
      <c r="F176" s="109">
        <f>+F177</f>
        <v>22</v>
      </c>
      <c r="G176" s="109">
        <f t="shared" ref="G176:N176" si="111">+G177</f>
        <v>1000</v>
      </c>
      <c r="H176" s="109">
        <f t="shared" si="111"/>
        <v>1022</v>
      </c>
      <c r="I176" s="109">
        <f t="shared" si="111"/>
        <v>-1.8</v>
      </c>
      <c r="J176" s="109">
        <f t="shared" si="111"/>
        <v>1020.2</v>
      </c>
      <c r="K176" s="109">
        <f t="shared" si="111"/>
        <v>0</v>
      </c>
      <c r="L176" s="109">
        <f t="shared" si="111"/>
        <v>1020.2</v>
      </c>
      <c r="M176" s="109">
        <f t="shared" si="89"/>
        <v>1.9999999999527063E-3</v>
      </c>
      <c r="N176" s="109">
        <f t="shared" si="111"/>
        <v>1020.202</v>
      </c>
    </row>
    <row r="177" spans="1:22" ht="31.15" customHeight="1" x14ac:dyDescent="0.25">
      <c r="A177" s="73" t="s">
        <v>53</v>
      </c>
      <c r="B177" s="21">
        <v>5</v>
      </c>
      <c r="C177" s="21">
        <v>3</v>
      </c>
      <c r="D177" s="28" t="s">
        <v>258</v>
      </c>
      <c r="E177" s="23">
        <v>414</v>
      </c>
      <c r="F177" s="110">
        <v>22</v>
      </c>
      <c r="G177" s="40">
        <v>1000</v>
      </c>
      <c r="H177" s="125">
        <f>F177+G177</f>
        <v>1022</v>
      </c>
      <c r="I177" s="125">
        <v>-1.8</v>
      </c>
      <c r="J177" s="125">
        <f t="shared" si="75"/>
        <v>1020.2</v>
      </c>
      <c r="K177" s="125">
        <v>0</v>
      </c>
      <c r="L177" s="125">
        <f>J177</f>
        <v>1020.2</v>
      </c>
      <c r="M177" s="110">
        <f t="shared" si="89"/>
        <v>1.9999999999527063E-3</v>
      </c>
      <c r="N177" s="125">
        <v>1020.202</v>
      </c>
    </row>
    <row r="178" spans="1:22" ht="21" customHeight="1" x14ac:dyDescent="0.25">
      <c r="A178" s="118" t="s">
        <v>335</v>
      </c>
      <c r="B178" s="18">
        <v>5</v>
      </c>
      <c r="C178" s="18">
        <v>3</v>
      </c>
      <c r="D178" s="29" t="s">
        <v>253</v>
      </c>
      <c r="E178" s="20"/>
      <c r="F178" s="109">
        <f>F179</f>
        <v>1400</v>
      </c>
      <c r="G178" s="109">
        <f t="shared" ref="G178:N178" si="112">G179</f>
        <v>0</v>
      </c>
      <c r="H178" s="109">
        <f t="shared" si="112"/>
        <v>1400</v>
      </c>
      <c r="I178" s="109">
        <f t="shared" si="112"/>
        <v>500</v>
      </c>
      <c r="J178" s="109">
        <f t="shared" si="112"/>
        <v>1900</v>
      </c>
      <c r="K178" s="109">
        <f t="shared" si="112"/>
        <v>807.73999999999978</v>
      </c>
      <c r="L178" s="109">
        <f t="shared" si="112"/>
        <v>2707.74</v>
      </c>
      <c r="M178" s="109">
        <f t="shared" si="89"/>
        <v>0</v>
      </c>
      <c r="N178" s="109">
        <f t="shared" si="112"/>
        <v>2707.74</v>
      </c>
    </row>
    <row r="179" spans="1:22" ht="29.45" customHeight="1" x14ac:dyDescent="0.25">
      <c r="A179" s="73" t="s">
        <v>53</v>
      </c>
      <c r="B179" s="21">
        <v>5</v>
      </c>
      <c r="C179" s="21">
        <v>3</v>
      </c>
      <c r="D179" s="28" t="s">
        <v>253</v>
      </c>
      <c r="E179" s="23">
        <v>247</v>
      </c>
      <c r="F179" s="110">
        <v>1400</v>
      </c>
      <c r="G179" s="40"/>
      <c r="H179" s="125">
        <f>F179+G179</f>
        <v>1400</v>
      </c>
      <c r="I179" s="125">
        <v>500</v>
      </c>
      <c r="J179" s="125">
        <f t="shared" si="75"/>
        <v>1900</v>
      </c>
      <c r="K179" s="125">
        <f>L179-J179</f>
        <v>807.73999999999978</v>
      </c>
      <c r="L179" s="125">
        <v>2707.74</v>
      </c>
      <c r="M179" s="110">
        <f t="shared" si="89"/>
        <v>0</v>
      </c>
      <c r="N179" s="125">
        <v>2707.74</v>
      </c>
    </row>
    <row r="180" spans="1:22" s="24" customFormat="1" ht="29.45" customHeight="1" x14ac:dyDescent="0.25">
      <c r="A180" s="114" t="s">
        <v>630</v>
      </c>
      <c r="B180" s="18">
        <v>5</v>
      </c>
      <c r="C180" s="18">
        <v>5</v>
      </c>
      <c r="D180" s="29" t="s">
        <v>663</v>
      </c>
      <c r="E180" s="20"/>
      <c r="F180" s="109"/>
      <c r="G180" s="82"/>
      <c r="H180" s="145">
        <f>H181</f>
        <v>0</v>
      </c>
      <c r="I180" s="145">
        <f t="shared" ref="I180:N180" si="113">I181</f>
        <v>1601.6</v>
      </c>
      <c r="J180" s="145">
        <f t="shared" si="113"/>
        <v>1601.6</v>
      </c>
      <c r="K180" s="145">
        <f t="shared" si="113"/>
        <v>0</v>
      </c>
      <c r="L180" s="145">
        <f t="shared" si="113"/>
        <v>1601.6</v>
      </c>
      <c r="M180" s="109">
        <f t="shared" si="89"/>
        <v>0</v>
      </c>
      <c r="N180" s="145">
        <f t="shared" si="113"/>
        <v>1601.6</v>
      </c>
      <c r="O180" s="80"/>
      <c r="P180" s="57"/>
      <c r="Q180" s="146"/>
      <c r="R180" s="146"/>
      <c r="S180" s="146"/>
      <c r="T180" s="146"/>
      <c r="U180" s="146"/>
      <c r="V180" s="146"/>
    </row>
    <row r="181" spans="1:22" ht="31.5" customHeight="1" x14ac:dyDescent="0.25">
      <c r="A181" s="73" t="s">
        <v>53</v>
      </c>
      <c r="B181" s="21">
        <v>5</v>
      </c>
      <c r="C181" s="21">
        <v>5</v>
      </c>
      <c r="D181" s="28" t="s">
        <v>663</v>
      </c>
      <c r="E181" s="23">
        <v>244</v>
      </c>
      <c r="F181" s="110"/>
      <c r="G181" s="40"/>
      <c r="H181" s="125">
        <v>0</v>
      </c>
      <c r="I181" s="125">
        <v>1601.6</v>
      </c>
      <c r="J181" s="125">
        <f>H181+I181</f>
        <v>1601.6</v>
      </c>
      <c r="K181" s="125">
        <v>0</v>
      </c>
      <c r="L181" s="145">
        <f>J181</f>
        <v>1601.6</v>
      </c>
      <c r="M181" s="110">
        <f t="shared" si="89"/>
        <v>0</v>
      </c>
      <c r="N181" s="125">
        <f>L181</f>
        <v>1601.6</v>
      </c>
    </row>
    <row r="182" spans="1:22" s="24" customFormat="1" ht="18" customHeight="1" x14ac:dyDescent="0.25">
      <c r="A182" s="114" t="s">
        <v>631</v>
      </c>
      <c r="B182" s="18">
        <v>6</v>
      </c>
      <c r="C182" s="18">
        <v>0</v>
      </c>
      <c r="D182" s="29"/>
      <c r="E182" s="20"/>
      <c r="F182" s="109"/>
      <c r="G182" s="82"/>
      <c r="H182" s="145">
        <f>H183</f>
        <v>0</v>
      </c>
      <c r="I182" s="145">
        <f t="shared" ref="I182:N183" si="114">I183</f>
        <v>1835.6</v>
      </c>
      <c r="J182" s="145">
        <f t="shared" si="114"/>
        <v>1835.6</v>
      </c>
      <c r="K182" s="145">
        <f t="shared" si="114"/>
        <v>673</v>
      </c>
      <c r="L182" s="145">
        <f t="shared" si="114"/>
        <v>2508.6</v>
      </c>
      <c r="M182" s="109">
        <f t="shared" si="89"/>
        <v>0</v>
      </c>
      <c r="N182" s="145">
        <f t="shared" si="114"/>
        <v>2508.6</v>
      </c>
      <c r="O182" s="80"/>
      <c r="P182" s="57"/>
      <c r="Q182" s="146"/>
      <c r="R182" s="146"/>
      <c r="S182" s="146"/>
      <c r="T182" s="146"/>
      <c r="U182" s="146"/>
      <c r="V182" s="146"/>
    </row>
    <row r="183" spans="1:22" s="24" customFormat="1" ht="31.5" customHeight="1" x14ac:dyDescent="0.25">
      <c r="A183" s="114" t="s">
        <v>537</v>
      </c>
      <c r="B183" s="18">
        <v>6</v>
      </c>
      <c r="C183" s="18">
        <v>3</v>
      </c>
      <c r="D183" s="29" t="s">
        <v>665</v>
      </c>
      <c r="E183" s="20"/>
      <c r="F183" s="109"/>
      <c r="G183" s="82"/>
      <c r="H183" s="145">
        <f>H184</f>
        <v>0</v>
      </c>
      <c r="I183" s="145">
        <f t="shared" si="114"/>
        <v>1835.6</v>
      </c>
      <c r="J183" s="145">
        <f t="shared" si="114"/>
        <v>1835.6</v>
      </c>
      <c r="K183" s="145">
        <f t="shared" si="114"/>
        <v>673</v>
      </c>
      <c r="L183" s="145">
        <f>L184+L185</f>
        <v>2508.6</v>
      </c>
      <c r="M183" s="109">
        <f t="shared" si="89"/>
        <v>0</v>
      </c>
      <c r="N183" s="145">
        <f t="shared" ref="N183" si="115">N184+N185</f>
        <v>2508.6</v>
      </c>
      <c r="O183" s="80"/>
      <c r="P183" s="57"/>
      <c r="Q183" s="146"/>
      <c r="R183" s="146"/>
      <c r="S183" s="146"/>
      <c r="T183" s="146"/>
      <c r="U183" s="146"/>
      <c r="V183" s="146"/>
    </row>
    <row r="184" spans="1:22" ht="31.5" customHeight="1" x14ac:dyDescent="0.25">
      <c r="A184" s="73" t="s">
        <v>53</v>
      </c>
      <c r="B184" s="21">
        <v>6</v>
      </c>
      <c r="C184" s="21">
        <v>3</v>
      </c>
      <c r="D184" s="28" t="s">
        <v>665</v>
      </c>
      <c r="E184" s="23">
        <v>244</v>
      </c>
      <c r="F184" s="110"/>
      <c r="G184" s="40"/>
      <c r="H184" s="125">
        <v>0</v>
      </c>
      <c r="I184" s="125">
        <v>1835.6</v>
      </c>
      <c r="J184" s="125">
        <f>H184+I184</f>
        <v>1835.6</v>
      </c>
      <c r="K184" s="125">
        <v>673</v>
      </c>
      <c r="L184" s="125">
        <f>J184+K184</f>
        <v>2508.6</v>
      </c>
      <c r="M184" s="110">
        <f t="shared" si="89"/>
        <v>-410.72856000000002</v>
      </c>
      <c r="N184" s="125">
        <v>2097.8714399999999</v>
      </c>
    </row>
    <row r="185" spans="1:22" ht="31.5" customHeight="1" x14ac:dyDescent="0.25">
      <c r="A185" s="73" t="s">
        <v>53</v>
      </c>
      <c r="B185" s="21">
        <v>6</v>
      </c>
      <c r="C185" s="21">
        <v>3</v>
      </c>
      <c r="D185" s="28" t="s">
        <v>665</v>
      </c>
      <c r="E185" s="23">
        <v>244</v>
      </c>
      <c r="F185" s="110"/>
      <c r="G185" s="40"/>
      <c r="H185" s="125">
        <v>0</v>
      </c>
      <c r="I185" s="125">
        <v>1835.6</v>
      </c>
      <c r="J185" s="125">
        <v>1835.6</v>
      </c>
      <c r="K185" s="125">
        <v>673</v>
      </c>
      <c r="L185" s="125">
        <v>0</v>
      </c>
      <c r="M185" s="110">
        <f t="shared" si="89"/>
        <v>410.72856000000002</v>
      </c>
      <c r="N185" s="125">
        <v>410.72856000000002</v>
      </c>
    </row>
    <row r="186" spans="1:22" ht="15.75" customHeight="1" x14ac:dyDescent="0.25">
      <c r="A186" s="113" t="s">
        <v>504</v>
      </c>
      <c r="B186" s="18">
        <v>7</v>
      </c>
      <c r="C186" s="18"/>
      <c r="D186" s="19"/>
      <c r="E186" s="20"/>
      <c r="F186" s="109">
        <f>F187+F203+F223+F229+F235</f>
        <v>1208393.3099999998</v>
      </c>
      <c r="G186" s="109">
        <f>G187+G203+G223+G229+G235</f>
        <v>-96971.4</v>
      </c>
      <c r="H186" s="109">
        <f>H187+H203+H223+H229+H235</f>
        <v>1112377.8099999998</v>
      </c>
      <c r="I186" s="109">
        <f>I187+I203+I223+I229+I235</f>
        <v>-6712.2846300000001</v>
      </c>
      <c r="J186" s="109">
        <f>J187+J203+J223+J229+J235</f>
        <v>1105665.5253699999</v>
      </c>
      <c r="K186" s="109">
        <f t="shared" ref="K186:N186" si="116">K187+K203+K223+K229+K235</f>
        <v>37013.195949999994</v>
      </c>
      <c r="L186" s="109">
        <f t="shared" si="116"/>
        <v>1142678.72132</v>
      </c>
      <c r="M186" s="109">
        <f t="shared" si="89"/>
        <v>157885.51371000009</v>
      </c>
      <c r="N186" s="109">
        <f t="shared" si="116"/>
        <v>1300564.2350300001</v>
      </c>
    </row>
    <row r="187" spans="1:22" ht="15.75" customHeight="1" x14ac:dyDescent="0.25">
      <c r="A187" s="114" t="s">
        <v>97</v>
      </c>
      <c r="B187" s="18">
        <v>7</v>
      </c>
      <c r="C187" s="18">
        <v>1</v>
      </c>
      <c r="D187" s="19"/>
      <c r="E187" s="20"/>
      <c r="F187" s="109">
        <f>SUM(F188:F200)</f>
        <v>309672.76</v>
      </c>
      <c r="G187" s="109">
        <f>SUM(G188:G200)</f>
        <v>-24315</v>
      </c>
      <c r="H187" s="109">
        <f>SUM(H188:H200)</f>
        <v>285357.76</v>
      </c>
      <c r="I187" s="109">
        <f>SUM(I188:I200)</f>
        <v>-1048.3584000000005</v>
      </c>
      <c r="J187" s="109">
        <f>SUM(J188:J201)</f>
        <v>284309.40160000004</v>
      </c>
      <c r="K187" s="109">
        <f t="shared" ref="K187:N187" si="117">SUM(K188:K201)</f>
        <v>43778.237430000008</v>
      </c>
      <c r="L187" s="109">
        <f t="shared" si="117"/>
        <v>328087.63903000002</v>
      </c>
      <c r="M187" s="109">
        <f t="shared" si="89"/>
        <v>63920.279570000072</v>
      </c>
      <c r="N187" s="109">
        <f t="shared" si="117"/>
        <v>392007.91860000009</v>
      </c>
    </row>
    <row r="188" spans="1:22" ht="58.5" customHeight="1" x14ac:dyDescent="0.25">
      <c r="A188" s="116" t="s">
        <v>98</v>
      </c>
      <c r="B188" s="21">
        <v>7</v>
      </c>
      <c r="C188" s="21">
        <v>1</v>
      </c>
      <c r="D188" s="28" t="s">
        <v>99</v>
      </c>
      <c r="E188" s="23">
        <v>611</v>
      </c>
      <c r="F188" s="110">
        <v>2759.6759999999999</v>
      </c>
      <c r="G188" s="126"/>
      <c r="H188" s="125">
        <f t="shared" ref="H188:H200" si="118">F188+G188</f>
        <v>2759.6759999999999</v>
      </c>
      <c r="I188" s="125">
        <v>290.2</v>
      </c>
      <c r="J188" s="125">
        <f t="shared" si="75"/>
        <v>3049.8759999999997</v>
      </c>
      <c r="K188" s="125">
        <f>L188-J188</f>
        <v>1950.1240000000003</v>
      </c>
      <c r="L188" s="125">
        <v>5000</v>
      </c>
      <c r="M188" s="110">
        <f t="shared" si="89"/>
        <v>1428.8004799999999</v>
      </c>
      <c r="N188" s="125">
        <v>6428.8004799999999</v>
      </c>
    </row>
    <row r="189" spans="1:22" ht="55.5" customHeight="1" x14ac:dyDescent="0.25">
      <c r="A189" s="116" t="s">
        <v>100</v>
      </c>
      <c r="B189" s="21">
        <v>7</v>
      </c>
      <c r="C189" s="21">
        <v>1</v>
      </c>
      <c r="D189" s="28" t="s">
        <v>101</v>
      </c>
      <c r="E189" s="23">
        <v>621</v>
      </c>
      <c r="F189" s="110">
        <v>4470.3050000000003</v>
      </c>
      <c r="G189" s="126"/>
      <c r="H189" s="125">
        <f t="shared" si="118"/>
        <v>4470.3050000000003</v>
      </c>
      <c r="I189" s="125">
        <v>-2406.0882000000001</v>
      </c>
      <c r="J189" s="125">
        <f t="shared" si="75"/>
        <v>2064.2168000000001</v>
      </c>
      <c r="K189" s="125">
        <f t="shared" ref="K189:K200" si="119">L189-J189</f>
        <v>235.78319999999985</v>
      </c>
      <c r="L189" s="125">
        <v>2300</v>
      </c>
      <c r="M189" s="110">
        <f t="shared" si="89"/>
        <v>820.65421000000015</v>
      </c>
      <c r="N189" s="125">
        <v>3120.6542100000001</v>
      </c>
    </row>
    <row r="190" spans="1:22" ht="59.25" customHeight="1" x14ac:dyDescent="0.25">
      <c r="A190" s="116" t="s">
        <v>98</v>
      </c>
      <c r="B190" s="21">
        <v>7</v>
      </c>
      <c r="C190" s="21">
        <v>1</v>
      </c>
      <c r="D190" s="28" t="s">
        <v>102</v>
      </c>
      <c r="E190" s="23">
        <v>611</v>
      </c>
      <c r="F190" s="110">
        <v>150317.1</v>
      </c>
      <c r="G190" s="126">
        <v>-12157.5</v>
      </c>
      <c r="H190" s="125">
        <f t="shared" si="118"/>
        <v>138159.6</v>
      </c>
      <c r="I190" s="125"/>
      <c r="J190" s="125">
        <f t="shared" si="75"/>
        <v>138159.6</v>
      </c>
      <c r="K190" s="125">
        <f t="shared" si="119"/>
        <v>33590.399999999994</v>
      </c>
      <c r="L190" s="125">
        <v>171750</v>
      </c>
      <c r="M190" s="110">
        <f t="shared" si="89"/>
        <v>41689.457569999999</v>
      </c>
      <c r="N190" s="125">
        <v>213439.45757</v>
      </c>
    </row>
    <row r="191" spans="1:22" ht="57" customHeight="1" x14ac:dyDescent="0.25">
      <c r="A191" s="116" t="s">
        <v>100</v>
      </c>
      <c r="B191" s="21">
        <v>7</v>
      </c>
      <c r="C191" s="21">
        <v>1</v>
      </c>
      <c r="D191" s="28" t="s">
        <v>102</v>
      </c>
      <c r="E191" s="23">
        <v>621</v>
      </c>
      <c r="F191" s="110">
        <v>117150.9</v>
      </c>
      <c r="G191" s="40">
        <v>-12157.5</v>
      </c>
      <c r="H191" s="125">
        <f t="shared" si="118"/>
        <v>104993.4</v>
      </c>
      <c r="I191" s="125"/>
      <c r="J191" s="125">
        <f t="shared" si="75"/>
        <v>104993.4</v>
      </c>
      <c r="K191" s="125">
        <f t="shared" si="119"/>
        <v>7958.1500000000087</v>
      </c>
      <c r="L191" s="125">
        <v>112951.55</v>
      </c>
      <c r="M191" s="110">
        <f t="shared" si="89"/>
        <v>27034.542430000016</v>
      </c>
      <c r="N191" s="125">
        <v>139986.09243000002</v>
      </c>
    </row>
    <row r="192" spans="1:22" ht="60.75" customHeight="1" x14ac:dyDescent="0.25">
      <c r="A192" s="116" t="s">
        <v>98</v>
      </c>
      <c r="B192" s="21">
        <v>7</v>
      </c>
      <c r="C192" s="21">
        <v>1</v>
      </c>
      <c r="D192" s="28" t="s">
        <v>259</v>
      </c>
      <c r="E192" s="23">
        <v>611</v>
      </c>
      <c r="F192" s="110">
        <v>1244</v>
      </c>
      <c r="G192" s="40"/>
      <c r="H192" s="125">
        <f t="shared" si="118"/>
        <v>1244</v>
      </c>
      <c r="I192" s="125"/>
      <c r="J192" s="125">
        <f t="shared" si="75"/>
        <v>1244</v>
      </c>
      <c r="K192" s="125">
        <f t="shared" si="119"/>
        <v>0</v>
      </c>
      <c r="L192" s="125">
        <v>1244</v>
      </c>
      <c r="M192" s="110">
        <f t="shared" si="89"/>
        <v>0</v>
      </c>
      <c r="N192" s="125">
        <f>L192</f>
        <v>1244</v>
      </c>
    </row>
    <row r="193" spans="1:22" ht="58.5" customHeight="1" x14ac:dyDescent="0.25">
      <c r="A193" s="116" t="s">
        <v>100</v>
      </c>
      <c r="B193" s="21">
        <v>7</v>
      </c>
      <c r="C193" s="21">
        <v>1</v>
      </c>
      <c r="D193" s="28" t="s">
        <v>259</v>
      </c>
      <c r="E193" s="23">
        <v>621</v>
      </c>
      <c r="F193" s="110">
        <v>1186</v>
      </c>
      <c r="G193" s="40"/>
      <c r="H193" s="125">
        <f t="shared" si="118"/>
        <v>1186</v>
      </c>
      <c r="I193" s="125"/>
      <c r="J193" s="125">
        <f t="shared" si="75"/>
        <v>1186</v>
      </c>
      <c r="K193" s="125">
        <f t="shared" si="119"/>
        <v>0</v>
      </c>
      <c r="L193" s="125">
        <v>1186</v>
      </c>
      <c r="M193" s="110">
        <f t="shared" si="89"/>
        <v>0</v>
      </c>
      <c r="N193" s="125">
        <f>L193</f>
        <v>1186</v>
      </c>
    </row>
    <row r="194" spans="1:22" ht="87" customHeight="1" x14ac:dyDescent="0.25">
      <c r="A194" s="115" t="s">
        <v>489</v>
      </c>
      <c r="B194" s="21">
        <v>7</v>
      </c>
      <c r="C194" s="21">
        <v>1</v>
      </c>
      <c r="D194" s="28" t="s">
        <v>549</v>
      </c>
      <c r="E194" s="23">
        <v>611</v>
      </c>
      <c r="F194" s="110">
        <v>11784.017</v>
      </c>
      <c r="G194" s="40"/>
      <c r="H194" s="125">
        <f t="shared" si="118"/>
        <v>11784.017</v>
      </c>
      <c r="I194" s="125"/>
      <c r="J194" s="125">
        <f t="shared" si="75"/>
        <v>11784.017</v>
      </c>
      <c r="K194" s="125">
        <f t="shared" si="119"/>
        <v>0</v>
      </c>
      <c r="L194" s="125">
        <v>11784.017</v>
      </c>
      <c r="M194" s="110">
        <f t="shared" si="89"/>
        <v>1619.8070100000004</v>
      </c>
      <c r="N194" s="125">
        <v>13403.82401</v>
      </c>
    </row>
    <row r="195" spans="1:22" ht="83.25" customHeight="1" x14ac:dyDescent="0.25">
      <c r="A195" s="115" t="s">
        <v>489</v>
      </c>
      <c r="B195" s="21">
        <v>7</v>
      </c>
      <c r="C195" s="21">
        <v>1</v>
      </c>
      <c r="D195" s="28" t="s">
        <v>550</v>
      </c>
      <c r="E195" s="23">
        <v>611</v>
      </c>
      <c r="F195" s="110">
        <v>853.66700000000003</v>
      </c>
      <c r="G195" s="40"/>
      <c r="H195" s="125">
        <f t="shared" si="118"/>
        <v>853.66700000000003</v>
      </c>
      <c r="I195" s="125">
        <v>4.8297999999999996</v>
      </c>
      <c r="J195" s="125">
        <f t="shared" ref="J195:J279" si="120">H195+I195</f>
        <v>858.49680000000001</v>
      </c>
      <c r="K195" s="125">
        <f t="shared" si="119"/>
        <v>0</v>
      </c>
      <c r="L195" s="125">
        <f>J195</f>
        <v>858.49680000000001</v>
      </c>
      <c r="M195" s="110">
        <f t="shared" si="89"/>
        <v>0</v>
      </c>
      <c r="N195" s="125">
        <v>858.49680000000001</v>
      </c>
    </row>
    <row r="196" spans="1:22" ht="55.5" customHeight="1" x14ac:dyDescent="0.25">
      <c r="A196" s="115" t="s">
        <v>490</v>
      </c>
      <c r="B196" s="21">
        <v>7</v>
      </c>
      <c r="C196" s="21">
        <v>1</v>
      </c>
      <c r="D196" s="28" t="s">
        <v>549</v>
      </c>
      <c r="E196" s="23">
        <v>621</v>
      </c>
      <c r="F196" s="110">
        <v>18987.094999999998</v>
      </c>
      <c r="G196" s="40"/>
      <c r="H196" s="125">
        <f t="shared" si="118"/>
        <v>18987.094999999998</v>
      </c>
      <c r="I196" s="125">
        <v>62.7</v>
      </c>
      <c r="J196" s="125">
        <f t="shared" si="120"/>
        <v>19049.794999999998</v>
      </c>
      <c r="K196" s="125">
        <f t="shared" si="119"/>
        <v>-16.219769999996061</v>
      </c>
      <c r="L196" s="125">
        <v>19033.575230000002</v>
      </c>
      <c r="M196" s="110">
        <f t="shared" si="89"/>
        <v>-8198.0778200000022</v>
      </c>
      <c r="N196" s="125">
        <v>10835.49741</v>
      </c>
    </row>
    <row r="197" spans="1:22" ht="59.25" customHeight="1" x14ac:dyDescent="0.25">
      <c r="A197" s="115" t="s">
        <v>100</v>
      </c>
      <c r="B197" s="21">
        <v>7</v>
      </c>
      <c r="C197" s="21">
        <v>1</v>
      </c>
      <c r="D197" s="28" t="s">
        <v>660</v>
      </c>
      <c r="E197" s="23">
        <v>611</v>
      </c>
      <c r="F197" s="110"/>
      <c r="G197" s="40"/>
      <c r="H197" s="125">
        <v>0</v>
      </c>
      <c r="I197" s="125">
        <v>500</v>
      </c>
      <c r="J197" s="125">
        <f t="shared" si="120"/>
        <v>500</v>
      </c>
      <c r="K197" s="125">
        <f t="shared" si="119"/>
        <v>0</v>
      </c>
      <c r="L197" s="125">
        <v>500</v>
      </c>
      <c r="M197" s="110">
        <f t="shared" si="89"/>
        <v>0</v>
      </c>
      <c r="N197" s="125">
        <f>L197</f>
        <v>500</v>
      </c>
    </row>
    <row r="198" spans="1:22" ht="59.25" customHeight="1" x14ac:dyDescent="0.25">
      <c r="A198" s="115" t="s">
        <v>100</v>
      </c>
      <c r="B198" s="21">
        <v>7</v>
      </c>
      <c r="C198" s="21">
        <v>1</v>
      </c>
      <c r="D198" s="28" t="s">
        <v>660</v>
      </c>
      <c r="E198" s="23">
        <v>621</v>
      </c>
      <c r="F198" s="110"/>
      <c r="G198" s="40"/>
      <c r="H198" s="125">
        <v>0</v>
      </c>
      <c r="I198" s="125">
        <v>500</v>
      </c>
      <c r="J198" s="125">
        <f t="shared" si="120"/>
        <v>500</v>
      </c>
      <c r="K198" s="125">
        <f t="shared" si="119"/>
        <v>0</v>
      </c>
      <c r="L198" s="125">
        <v>500</v>
      </c>
      <c r="M198" s="110">
        <f t="shared" si="89"/>
        <v>0</v>
      </c>
      <c r="N198" s="125">
        <f>L198</f>
        <v>500</v>
      </c>
    </row>
    <row r="199" spans="1:22" ht="60" customHeight="1" x14ac:dyDescent="0.25">
      <c r="A199" s="116" t="s">
        <v>100</v>
      </c>
      <c r="B199" s="21">
        <v>7</v>
      </c>
      <c r="C199" s="21">
        <v>1</v>
      </c>
      <c r="D199" s="28" t="s">
        <v>470</v>
      </c>
      <c r="E199" s="23">
        <v>611</v>
      </c>
      <c r="F199" s="110">
        <v>486.9</v>
      </c>
      <c r="G199" s="40"/>
      <c r="H199" s="125">
        <f t="shared" si="118"/>
        <v>486.9</v>
      </c>
      <c r="I199" s="125"/>
      <c r="J199" s="125">
        <f t="shared" si="120"/>
        <v>486.9</v>
      </c>
      <c r="K199" s="125">
        <f t="shared" si="119"/>
        <v>0</v>
      </c>
      <c r="L199" s="125">
        <v>486.9</v>
      </c>
      <c r="M199" s="110">
        <f t="shared" si="89"/>
        <v>-221.78640999999999</v>
      </c>
      <c r="N199" s="125">
        <v>265.11358999999999</v>
      </c>
    </row>
    <row r="200" spans="1:22" ht="57.75" customHeight="1" x14ac:dyDescent="0.25">
      <c r="A200" s="116" t="s">
        <v>100</v>
      </c>
      <c r="B200" s="21">
        <v>7</v>
      </c>
      <c r="C200" s="21">
        <v>1</v>
      </c>
      <c r="D200" s="28" t="s">
        <v>470</v>
      </c>
      <c r="E200" s="23">
        <v>621</v>
      </c>
      <c r="F200" s="110">
        <v>433.1</v>
      </c>
      <c r="G200" s="40"/>
      <c r="H200" s="125">
        <f t="shared" si="118"/>
        <v>433.1</v>
      </c>
      <c r="I200" s="125"/>
      <c r="J200" s="125">
        <f t="shared" si="120"/>
        <v>433.1</v>
      </c>
      <c r="K200" s="125">
        <f t="shared" si="119"/>
        <v>0</v>
      </c>
      <c r="L200" s="125">
        <v>433.1</v>
      </c>
      <c r="M200" s="110">
        <f t="shared" si="89"/>
        <v>-253.11790000000002</v>
      </c>
      <c r="N200" s="125">
        <v>179.9821</v>
      </c>
    </row>
    <row r="201" spans="1:22" s="24" customFormat="1" ht="51" customHeight="1" x14ac:dyDescent="0.25">
      <c r="A201" s="118" t="s">
        <v>674</v>
      </c>
      <c r="B201" s="18">
        <v>7</v>
      </c>
      <c r="C201" s="18">
        <v>1</v>
      </c>
      <c r="D201" s="29"/>
      <c r="E201" s="20"/>
      <c r="F201" s="109"/>
      <c r="G201" s="82"/>
      <c r="H201" s="145"/>
      <c r="I201" s="145"/>
      <c r="J201" s="145">
        <f>J202</f>
        <v>0</v>
      </c>
      <c r="K201" s="145">
        <f t="shared" ref="K201:N201" si="121">K202</f>
        <v>60</v>
      </c>
      <c r="L201" s="145">
        <f t="shared" si="121"/>
        <v>60</v>
      </c>
      <c r="M201" s="109">
        <f t="shared" si="89"/>
        <v>0</v>
      </c>
      <c r="N201" s="145">
        <f t="shared" si="121"/>
        <v>60</v>
      </c>
      <c r="O201" s="80"/>
      <c r="P201" s="57"/>
      <c r="Q201" s="146"/>
      <c r="R201" s="146"/>
      <c r="S201" s="146"/>
      <c r="T201" s="146"/>
      <c r="U201" s="146"/>
      <c r="V201" s="146"/>
    </row>
    <row r="202" spans="1:22" ht="57.75" customHeight="1" x14ac:dyDescent="0.25">
      <c r="A202" s="116" t="s">
        <v>98</v>
      </c>
      <c r="B202" s="21">
        <v>7</v>
      </c>
      <c r="C202" s="21">
        <v>1</v>
      </c>
      <c r="D202" s="28" t="s">
        <v>675</v>
      </c>
      <c r="E202" s="23">
        <v>611</v>
      </c>
      <c r="F202" s="110"/>
      <c r="G202" s="40"/>
      <c r="H202" s="125"/>
      <c r="I202" s="125"/>
      <c r="J202" s="125">
        <v>0</v>
      </c>
      <c r="K202" s="125">
        <v>60</v>
      </c>
      <c r="L202" s="125">
        <f>K202</f>
        <v>60</v>
      </c>
      <c r="M202" s="110">
        <f t="shared" si="89"/>
        <v>0</v>
      </c>
      <c r="N202" s="125">
        <f>L202</f>
        <v>60</v>
      </c>
    </row>
    <row r="203" spans="1:22" ht="20.25" customHeight="1" x14ac:dyDescent="0.25">
      <c r="A203" s="114" t="s">
        <v>103</v>
      </c>
      <c r="B203" s="18">
        <v>7</v>
      </c>
      <c r="C203" s="18">
        <v>2</v>
      </c>
      <c r="D203" s="19"/>
      <c r="E203" s="20"/>
      <c r="F203" s="109">
        <f>SUM(F204:F211)+F212</f>
        <v>791415.39999999991</v>
      </c>
      <c r="G203" s="109">
        <f>SUM(G204:G211)+G212</f>
        <v>-72656.399999999994</v>
      </c>
      <c r="H203" s="109">
        <f>SUM(H204:H212)</f>
        <v>719714.89999999991</v>
      </c>
      <c r="I203" s="109">
        <f>SUM(I204:I212)</f>
        <v>487.83135000000016</v>
      </c>
      <c r="J203" s="109">
        <f>SUM(J204:J212)+J221</f>
        <v>720202.7313499999</v>
      </c>
      <c r="K203" s="109">
        <f t="shared" ref="K203:N203" si="122">SUM(K204:K212)+K221</f>
        <v>-5850.9537500000233</v>
      </c>
      <c r="L203" s="109">
        <f>SUM(L204:L212)+L221</f>
        <v>714351.77760000003</v>
      </c>
      <c r="M203" s="109">
        <f t="shared" si="89"/>
        <v>96475.402370000142</v>
      </c>
      <c r="N203" s="109">
        <f t="shared" si="122"/>
        <v>810827.17997000017</v>
      </c>
    </row>
    <row r="204" spans="1:22" ht="61.5" customHeight="1" x14ac:dyDescent="0.25">
      <c r="A204" s="116" t="s">
        <v>98</v>
      </c>
      <c r="B204" s="21">
        <v>7</v>
      </c>
      <c r="C204" s="21">
        <v>2</v>
      </c>
      <c r="D204" s="28" t="s">
        <v>104</v>
      </c>
      <c r="E204" s="23">
        <v>611</v>
      </c>
      <c r="F204" s="110">
        <v>15792.496999999999</v>
      </c>
      <c r="G204" s="40">
        <f>-529.6+1000+1999.6</f>
        <v>2470</v>
      </c>
      <c r="H204" s="125">
        <f t="shared" ref="H204:H211" si="123">F204+G204</f>
        <v>18262.496999999999</v>
      </c>
      <c r="I204" s="125">
        <v>-4520.3607700000002</v>
      </c>
      <c r="J204" s="125">
        <f t="shared" si="120"/>
        <v>13742.13623</v>
      </c>
      <c r="K204" s="125">
        <f>L204-J204</f>
        <v>2857.8637699999999</v>
      </c>
      <c r="L204" s="125">
        <v>16600</v>
      </c>
      <c r="M204" s="110">
        <f t="shared" si="89"/>
        <v>3665.0978699999978</v>
      </c>
      <c r="N204" s="125">
        <v>20265.097869999998</v>
      </c>
    </row>
    <row r="205" spans="1:22" ht="61.5" customHeight="1" x14ac:dyDescent="0.25">
      <c r="A205" s="116" t="s">
        <v>98</v>
      </c>
      <c r="B205" s="21">
        <v>7</v>
      </c>
      <c r="C205" s="21">
        <v>2</v>
      </c>
      <c r="D205" s="28" t="s">
        <v>105</v>
      </c>
      <c r="E205" s="23">
        <v>611</v>
      </c>
      <c r="F205" s="110">
        <v>634773</v>
      </c>
      <c r="G205" s="126">
        <v>-74406</v>
      </c>
      <c r="H205" s="125">
        <f t="shared" si="123"/>
        <v>560367</v>
      </c>
      <c r="I205" s="125"/>
      <c r="J205" s="125">
        <f t="shared" si="120"/>
        <v>560367</v>
      </c>
      <c r="K205" s="125">
        <f t="shared" ref="K205:K211" si="124">L205-J205</f>
        <v>-9619.4000000000233</v>
      </c>
      <c r="L205" s="125">
        <v>550747.6</v>
      </c>
      <c r="M205" s="110">
        <f t="shared" si="89"/>
        <v>85533</v>
      </c>
      <c r="N205" s="125">
        <v>636280.6</v>
      </c>
    </row>
    <row r="206" spans="1:22" ht="61.5" customHeight="1" x14ac:dyDescent="0.25">
      <c r="A206" s="116" t="s">
        <v>98</v>
      </c>
      <c r="B206" s="21">
        <v>7</v>
      </c>
      <c r="C206" s="21">
        <v>2</v>
      </c>
      <c r="D206" s="28" t="s">
        <v>260</v>
      </c>
      <c r="E206" s="23">
        <v>611</v>
      </c>
      <c r="F206" s="110">
        <v>6544</v>
      </c>
      <c r="G206" s="40"/>
      <c r="H206" s="125">
        <f t="shared" si="123"/>
        <v>6544</v>
      </c>
      <c r="I206" s="125"/>
      <c r="J206" s="125">
        <f t="shared" si="120"/>
        <v>6544</v>
      </c>
      <c r="K206" s="125">
        <f t="shared" si="124"/>
        <v>0</v>
      </c>
      <c r="L206" s="125">
        <v>6544</v>
      </c>
      <c r="M206" s="110">
        <f t="shared" si="89"/>
        <v>0</v>
      </c>
      <c r="N206" s="125">
        <v>6543.9999999999991</v>
      </c>
    </row>
    <row r="207" spans="1:22" ht="83.25" customHeight="1" x14ac:dyDescent="0.25">
      <c r="A207" s="115" t="s">
        <v>489</v>
      </c>
      <c r="B207" s="21">
        <v>7</v>
      </c>
      <c r="C207" s="21">
        <v>2</v>
      </c>
      <c r="D207" s="28" t="s">
        <v>551</v>
      </c>
      <c r="E207" s="23">
        <v>611</v>
      </c>
      <c r="F207" s="110">
        <v>32692.769</v>
      </c>
      <c r="G207" s="40"/>
      <c r="H207" s="125">
        <f t="shared" si="123"/>
        <v>32692.769</v>
      </c>
      <c r="I207" s="125"/>
      <c r="J207" s="125">
        <f t="shared" si="120"/>
        <v>32692.769</v>
      </c>
      <c r="K207" s="125">
        <f t="shared" si="124"/>
        <v>0</v>
      </c>
      <c r="L207" s="125">
        <v>32692.769</v>
      </c>
      <c r="M207" s="110">
        <f t="shared" si="89"/>
        <v>3918.6536500000075</v>
      </c>
      <c r="N207" s="125">
        <v>36611.422650000008</v>
      </c>
    </row>
    <row r="208" spans="1:22" ht="83.25" customHeight="1" x14ac:dyDescent="0.25">
      <c r="A208" s="115" t="s">
        <v>489</v>
      </c>
      <c r="B208" s="21">
        <v>7</v>
      </c>
      <c r="C208" s="21">
        <v>2</v>
      </c>
      <c r="D208" s="28" t="s">
        <v>552</v>
      </c>
      <c r="E208" s="23">
        <v>611</v>
      </c>
      <c r="F208" s="110">
        <v>7068.0339999999997</v>
      </c>
      <c r="G208" s="40"/>
      <c r="H208" s="125">
        <f t="shared" si="123"/>
        <v>7068.0339999999997</v>
      </c>
      <c r="I208" s="125">
        <v>38.938600000000001</v>
      </c>
      <c r="J208" s="125">
        <f t="shared" si="120"/>
        <v>7106.9726000000001</v>
      </c>
      <c r="K208" s="125">
        <f t="shared" si="124"/>
        <v>0</v>
      </c>
      <c r="L208" s="125">
        <v>7106.9726000000001</v>
      </c>
      <c r="M208" s="110">
        <f t="shared" si="89"/>
        <v>0</v>
      </c>
      <c r="N208" s="125">
        <v>7106.9726000000001</v>
      </c>
    </row>
    <row r="209" spans="1:22" ht="66.75" customHeight="1" x14ac:dyDescent="0.25">
      <c r="A209" s="116" t="s">
        <v>98</v>
      </c>
      <c r="B209" s="21">
        <v>7</v>
      </c>
      <c r="C209" s="21">
        <v>2</v>
      </c>
      <c r="D209" s="28" t="s">
        <v>649</v>
      </c>
      <c r="E209" s="23">
        <v>611</v>
      </c>
      <c r="F209" s="110"/>
      <c r="G209" s="40"/>
      <c r="H209" s="125">
        <v>0</v>
      </c>
      <c r="I209" s="125">
        <v>1470.6</v>
      </c>
      <c r="J209" s="125">
        <f t="shared" si="120"/>
        <v>1470.6</v>
      </c>
      <c r="K209" s="125">
        <f t="shared" si="124"/>
        <v>-75.779999999999973</v>
      </c>
      <c r="L209" s="125">
        <v>1394.82</v>
      </c>
      <c r="M209" s="110">
        <f t="shared" si="89"/>
        <v>0</v>
      </c>
      <c r="N209" s="125">
        <v>1394.82</v>
      </c>
    </row>
    <row r="210" spans="1:22" ht="54" customHeight="1" x14ac:dyDescent="0.25">
      <c r="A210" s="116" t="s">
        <v>98</v>
      </c>
      <c r="B210" s="21">
        <v>7</v>
      </c>
      <c r="C210" s="21">
        <v>2</v>
      </c>
      <c r="D210" s="28" t="s">
        <v>648</v>
      </c>
      <c r="E210" s="23">
        <v>611</v>
      </c>
      <c r="F210" s="110"/>
      <c r="G210" s="40"/>
      <c r="H210" s="125">
        <v>0</v>
      </c>
      <c r="I210" s="125">
        <v>1530.25352</v>
      </c>
      <c r="J210" s="125">
        <f t="shared" si="120"/>
        <v>1530.25352</v>
      </c>
      <c r="K210" s="125">
        <f t="shared" si="124"/>
        <v>69.74648000000002</v>
      </c>
      <c r="L210" s="125">
        <v>1600</v>
      </c>
      <c r="M210" s="110">
        <f t="shared" ref="M210:M273" si="125">N210-L210</f>
        <v>200</v>
      </c>
      <c r="N210" s="125">
        <v>1800</v>
      </c>
    </row>
    <row r="211" spans="1:22" ht="60" customHeight="1" x14ac:dyDescent="0.25">
      <c r="A211" s="116" t="s">
        <v>98</v>
      </c>
      <c r="B211" s="21">
        <v>7</v>
      </c>
      <c r="C211" s="21">
        <v>2</v>
      </c>
      <c r="D211" s="28" t="s">
        <v>470</v>
      </c>
      <c r="E211" s="23">
        <v>611</v>
      </c>
      <c r="F211" s="110">
        <v>2043.1</v>
      </c>
      <c r="G211" s="40"/>
      <c r="H211" s="125">
        <f t="shared" si="123"/>
        <v>2043.1</v>
      </c>
      <c r="I211" s="125"/>
      <c r="J211" s="125">
        <f t="shared" si="120"/>
        <v>2043.1</v>
      </c>
      <c r="K211" s="125">
        <f t="shared" si="124"/>
        <v>-148.79999999999995</v>
      </c>
      <c r="L211" s="125">
        <v>1894.3</v>
      </c>
      <c r="M211" s="110">
        <f t="shared" si="125"/>
        <v>-803.52134000000001</v>
      </c>
      <c r="N211" s="125">
        <v>1090.7786599999999</v>
      </c>
    </row>
    <row r="212" spans="1:22" ht="21" customHeight="1" x14ac:dyDescent="0.25">
      <c r="A212" s="118" t="s">
        <v>294</v>
      </c>
      <c r="B212" s="18">
        <v>7</v>
      </c>
      <c r="C212" s="18">
        <v>2</v>
      </c>
      <c r="D212" s="29" t="s">
        <v>471</v>
      </c>
      <c r="E212" s="20"/>
      <c r="F212" s="109">
        <f>F213+F214+F218+F216</f>
        <v>92502</v>
      </c>
      <c r="G212" s="109">
        <f t="shared" ref="G212" si="126">G213+G214+G218+G216</f>
        <v>-720.4</v>
      </c>
      <c r="H212" s="109">
        <f>SUM(H213:H218)</f>
        <v>92737.5</v>
      </c>
      <c r="I212" s="109">
        <f t="shared" ref="I212" si="127">SUM(I213:I218)</f>
        <v>1968.4</v>
      </c>
      <c r="J212" s="109">
        <f>SUM(J213:J219)</f>
        <v>94705.9</v>
      </c>
      <c r="K212" s="109">
        <f t="shared" ref="K212" si="128">SUM(K213:K219)</f>
        <v>442.30000000000007</v>
      </c>
      <c r="L212" s="109">
        <f>SUM(L213:L219)</f>
        <v>95148.200000000012</v>
      </c>
      <c r="M212" s="109">
        <f t="shared" si="125"/>
        <v>3962.1721900002158</v>
      </c>
      <c r="N212" s="109">
        <f t="shared" ref="N212" si="129">SUM(N213:N219)</f>
        <v>99110.372190000227</v>
      </c>
    </row>
    <row r="213" spans="1:22" ht="72.75" customHeight="1" x14ac:dyDescent="0.25">
      <c r="A213" s="116" t="s">
        <v>472</v>
      </c>
      <c r="B213" s="21">
        <v>7</v>
      </c>
      <c r="C213" s="21">
        <v>2</v>
      </c>
      <c r="D213" s="46" t="s">
        <v>361</v>
      </c>
      <c r="E213" s="23">
        <v>612</v>
      </c>
      <c r="F213" s="110">
        <v>45716</v>
      </c>
      <c r="G213" s="40"/>
      <c r="H213" s="125">
        <f t="shared" ref="H213:H218" si="130">F213+G213</f>
        <v>45716</v>
      </c>
      <c r="I213" s="125"/>
      <c r="J213" s="125">
        <f t="shared" si="120"/>
        <v>45716</v>
      </c>
      <c r="K213" s="125">
        <f>L213-J213</f>
        <v>908</v>
      </c>
      <c r="L213" s="125">
        <v>46624</v>
      </c>
      <c r="M213" s="110">
        <f t="shared" si="125"/>
        <v>-759.83783999999287</v>
      </c>
      <c r="N213" s="125">
        <v>45864.162160000007</v>
      </c>
    </row>
    <row r="214" spans="1:22" ht="54" customHeight="1" x14ac:dyDescent="0.25">
      <c r="A214" s="116" t="s">
        <v>473</v>
      </c>
      <c r="B214" s="21">
        <v>7</v>
      </c>
      <c r="C214" s="21">
        <v>2</v>
      </c>
      <c r="D214" s="46" t="s">
        <v>362</v>
      </c>
      <c r="E214" s="23">
        <v>612</v>
      </c>
      <c r="F214" s="110">
        <v>40002</v>
      </c>
      <c r="G214" s="40"/>
      <c r="H214" s="125">
        <f t="shared" si="130"/>
        <v>40002</v>
      </c>
      <c r="I214" s="125">
        <v>-1</v>
      </c>
      <c r="J214" s="125">
        <f t="shared" si="120"/>
        <v>40001</v>
      </c>
      <c r="K214" s="125">
        <f t="shared" ref="K214:K218" si="131">L214-J214</f>
        <v>0</v>
      </c>
      <c r="L214" s="125">
        <v>40001</v>
      </c>
      <c r="M214" s="110">
        <f t="shared" si="125"/>
        <v>5181.9069999999992</v>
      </c>
      <c r="N214" s="125">
        <v>45182.906999999999</v>
      </c>
    </row>
    <row r="215" spans="1:22" ht="48" customHeight="1" x14ac:dyDescent="0.25">
      <c r="A215" s="116" t="s">
        <v>650</v>
      </c>
      <c r="B215" s="21">
        <v>7</v>
      </c>
      <c r="C215" s="21">
        <v>2</v>
      </c>
      <c r="D215" s="46" t="s">
        <v>661</v>
      </c>
      <c r="E215" s="23">
        <v>612</v>
      </c>
      <c r="F215" s="110"/>
      <c r="G215" s="40"/>
      <c r="H215" s="125">
        <v>0</v>
      </c>
      <c r="I215" s="125">
        <v>1869.4</v>
      </c>
      <c r="J215" s="125">
        <f t="shared" si="120"/>
        <v>1869.4</v>
      </c>
      <c r="K215" s="125">
        <v>-307.8</v>
      </c>
      <c r="L215" s="125">
        <f>J215+K215</f>
        <v>1561.6000000000001</v>
      </c>
      <c r="M215" s="110">
        <f t="shared" si="125"/>
        <v>-459.89696999979219</v>
      </c>
      <c r="N215" s="125">
        <v>1101.7030300002079</v>
      </c>
    </row>
    <row r="216" spans="1:22" ht="42" customHeight="1" x14ac:dyDescent="0.25">
      <c r="A216" s="116" t="s">
        <v>477</v>
      </c>
      <c r="B216" s="21">
        <v>7</v>
      </c>
      <c r="C216" s="21">
        <v>2</v>
      </c>
      <c r="D216" s="46" t="s">
        <v>476</v>
      </c>
      <c r="E216" s="23">
        <v>612</v>
      </c>
      <c r="F216" s="110">
        <v>5484</v>
      </c>
      <c r="G216" s="40">
        <v>-720.4</v>
      </c>
      <c r="H216" s="125">
        <f t="shared" si="130"/>
        <v>4763.6000000000004</v>
      </c>
      <c r="I216" s="125"/>
      <c r="J216" s="125">
        <f t="shared" si="120"/>
        <v>4763.6000000000004</v>
      </c>
      <c r="K216" s="125">
        <f t="shared" si="131"/>
        <v>0</v>
      </c>
      <c r="L216" s="125">
        <v>4763.6000000000004</v>
      </c>
      <c r="M216" s="110">
        <f t="shared" si="125"/>
        <v>0</v>
      </c>
      <c r="N216" s="125">
        <v>4763.6000000000004</v>
      </c>
    </row>
    <row r="217" spans="1:22" ht="21.75" customHeight="1" x14ac:dyDescent="0.25">
      <c r="A217" s="116" t="s">
        <v>294</v>
      </c>
      <c r="B217" s="21">
        <v>7</v>
      </c>
      <c r="C217" s="21">
        <v>2</v>
      </c>
      <c r="D217" s="46" t="s">
        <v>613</v>
      </c>
      <c r="E217" s="23">
        <v>612</v>
      </c>
      <c r="F217" s="110">
        <v>0</v>
      </c>
      <c r="G217" s="40">
        <v>955.9</v>
      </c>
      <c r="H217" s="125">
        <v>955.9</v>
      </c>
      <c r="I217" s="125"/>
      <c r="J217" s="125">
        <v>955.9</v>
      </c>
      <c r="K217" s="125">
        <f t="shared" si="131"/>
        <v>-217.89999999999998</v>
      </c>
      <c r="L217" s="125">
        <v>738</v>
      </c>
      <c r="M217" s="110">
        <f t="shared" si="125"/>
        <v>0</v>
      </c>
      <c r="N217" s="125">
        <v>738</v>
      </c>
    </row>
    <row r="218" spans="1:22" ht="43.5" customHeight="1" x14ac:dyDescent="0.25">
      <c r="A218" s="116" t="s">
        <v>474</v>
      </c>
      <c r="B218" s="21">
        <v>7</v>
      </c>
      <c r="C218" s="21">
        <v>2</v>
      </c>
      <c r="D218" s="28" t="s">
        <v>475</v>
      </c>
      <c r="E218" s="23">
        <v>612</v>
      </c>
      <c r="F218" s="110">
        <v>1300</v>
      </c>
      <c r="G218" s="40"/>
      <c r="H218" s="125">
        <f t="shared" si="130"/>
        <v>1300</v>
      </c>
      <c r="I218" s="125">
        <v>100</v>
      </c>
      <c r="J218" s="125">
        <f t="shared" si="120"/>
        <v>1400</v>
      </c>
      <c r="K218" s="125">
        <f t="shared" si="131"/>
        <v>0</v>
      </c>
      <c r="L218" s="125">
        <v>1400</v>
      </c>
      <c r="M218" s="110">
        <f t="shared" si="125"/>
        <v>0</v>
      </c>
      <c r="N218" s="125">
        <v>1400</v>
      </c>
    </row>
    <row r="219" spans="1:22" s="24" customFormat="1" ht="43.5" customHeight="1" x14ac:dyDescent="0.25">
      <c r="A219" s="118" t="s">
        <v>674</v>
      </c>
      <c r="B219" s="18">
        <v>7</v>
      </c>
      <c r="C219" s="18">
        <v>2</v>
      </c>
      <c r="D219" s="29"/>
      <c r="E219" s="20"/>
      <c r="F219" s="109">
        <v>60</v>
      </c>
      <c r="G219" s="82"/>
      <c r="H219" s="145"/>
      <c r="I219" s="145"/>
      <c r="J219" s="145">
        <f>J220</f>
        <v>0</v>
      </c>
      <c r="K219" s="145">
        <f t="shared" ref="K219:N219" si="132">K220</f>
        <v>60</v>
      </c>
      <c r="L219" s="145">
        <f t="shared" si="132"/>
        <v>60</v>
      </c>
      <c r="M219" s="109">
        <f t="shared" si="125"/>
        <v>0</v>
      </c>
      <c r="N219" s="145">
        <f t="shared" si="132"/>
        <v>60</v>
      </c>
      <c r="O219" s="80"/>
      <c r="P219" s="57"/>
      <c r="Q219" s="146"/>
      <c r="R219" s="146"/>
      <c r="S219" s="146"/>
      <c r="T219" s="146"/>
      <c r="U219" s="146"/>
      <c r="V219" s="146"/>
    </row>
    <row r="220" spans="1:22" ht="61.5" customHeight="1" x14ac:dyDescent="0.25">
      <c r="A220" s="116" t="s">
        <v>98</v>
      </c>
      <c r="B220" s="21">
        <v>7</v>
      </c>
      <c r="C220" s="21">
        <v>2</v>
      </c>
      <c r="D220" s="28" t="s">
        <v>675</v>
      </c>
      <c r="E220" s="23">
        <v>611</v>
      </c>
      <c r="F220" s="110">
        <v>60</v>
      </c>
      <c r="G220" s="40"/>
      <c r="H220" s="125"/>
      <c r="I220" s="125"/>
      <c r="J220" s="125">
        <v>0</v>
      </c>
      <c r="K220" s="125">
        <v>60</v>
      </c>
      <c r="L220" s="125">
        <f>K220</f>
        <v>60</v>
      </c>
      <c r="M220" s="110">
        <f t="shared" si="125"/>
        <v>0</v>
      </c>
      <c r="N220" s="125">
        <f>L220</f>
        <v>60</v>
      </c>
    </row>
    <row r="221" spans="1:22" s="24" customFormat="1" ht="20.25" customHeight="1" x14ac:dyDescent="0.25">
      <c r="A221" s="113" t="s">
        <v>680</v>
      </c>
      <c r="B221" s="18"/>
      <c r="C221" s="18"/>
      <c r="D221" s="29"/>
      <c r="E221" s="20"/>
      <c r="F221" s="109"/>
      <c r="G221" s="82"/>
      <c r="H221" s="145"/>
      <c r="I221" s="145"/>
      <c r="J221" s="145">
        <f>J222</f>
        <v>0</v>
      </c>
      <c r="K221" s="145">
        <f t="shared" ref="K221:N221" si="133">K222</f>
        <v>623.11599999999999</v>
      </c>
      <c r="L221" s="145">
        <f t="shared" si="133"/>
        <v>623.11599999999999</v>
      </c>
      <c r="M221" s="109">
        <f t="shared" si="125"/>
        <v>0</v>
      </c>
      <c r="N221" s="145">
        <f t="shared" si="133"/>
        <v>623.11599999999999</v>
      </c>
      <c r="O221" s="80"/>
      <c r="P221" s="57"/>
      <c r="Q221" s="146"/>
      <c r="R221" s="146"/>
      <c r="S221" s="146"/>
      <c r="T221" s="146"/>
      <c r="U221" s="146"/>
      <c r="V221" s="146"/>
    </row>
    <row r="222" spans="1:22" ht="58.5" customHeight="1" x14ac:dyDescent="0.25">
      <c r="A222" s="116" t="s">
        <v>98</v>
      </c>
      <c r="B222" s="21">
        <v>7</v>
      </c>
      <c r="C222" s="21">
        <v>2</v>
      </c>
      <c r="D222" s="28" t="s">
        <v>679</v>
      </c>
      <c r="E222" s="23">
        <v>611</v>
      </c>
      <c r="F222" s="110">
        <v>623.11599999999999</v>
      </c>
      <c r="G222" s="40"/>
      <c r="H222" s="125"/>
      <c r="I222" s="125"/>
      <c r="J222" s="125">
        <v>0</v>
      </c>
      <c r="K222" s="125">
        <v>623.11599999999999</v>
      </c>
      <c r="L222" s="125">
        <v>623.11599999999999</v>
      </c>
      <c r="M222" s="110">
        <f t="shared" si="125"/>
        <v>0</v>
      </c>
      <c r="N222" s="125">
        <v>623.11599999999999</v>
      </c>
    </row>
    <row r="223" spans="1:22" ht="18.75" customHeight="1" x14ac:dyDescent="0.25">
      <c r="A223" s="114" t="s">
        <v>106</v>
      </c>
      <c r="B223" s="18">
        <v>7</v>
      </c>
      <c r="C223" s="18">
        <v>3</v>
      </c>
      <c r="D223" s="29"/>
      <c r="E223" s="20"/>
      <c r="F223" s="109">
        <f>F224+F228</f>
        <v>72712.479999999996</v>
      </c>
      <c r="G223" s="109">
        <f>G224+G228</f>
        <v>0</v>
      </c>
      <c r="H223" s="109">
        <f>SUM(H224:H228)</f>
        <v>72712.479999999996</v>
      </c>
      <c r="I223" s="109">
        <f>SUM(I224:I228)</f>
        <v>-14.723999999999933</v>
      </c>
      <c r="J223" s="109">
        <f>SUM(J224:J228)</f>
        <v>72697.755999999979</v>
      </c>
      <c r="K223" s="109">
        <f t="shared" ref="K223:N223" si="134">SUM(K224:K228)</f>
        <v>-456.76906999999227</v>
      </c>
      <c r="L223" s="109">
        <f t="shared" si="134"/>
        <v>72240.986929999999</v>
      </c>
      <c r="M223" s="109">
        <f t="shared" si="125"/>
        <v>-4293.5154100000073</v>
      </c>
      <c r="N223" s="109">
        <f t="shared" si="134"/>
        <v>67947.471519999992</v>
      </c>
    </row>
    <row r="224" spans="1:22" ht="59.25" customHeight="1" x14ac:dyDescent="0.25">
      <c r="A224" s="116" t="s">
        <v>98</v>
      </c>
      <c r="B224" s="21">
        <v>7</v>
      </c>
      <c r="C224" s="21">
        <v>3</v>
      </c>
      <c r="D224" s="28" t="s">
        <v>107</v>
      </c>
      <c r="E224" s="23">
        <v>611</v>
      </c>
      <c r="F224" s="110">
        <v>72494.98</v>
      </c>
      <c r="G224" s="40"/>
      <c r="H224" s="125">
        <f t="shared" ref="H224:H228" si="135">F224+G224</f>
        <v>72494.98</v>
      </c>
      <c r="I224" s="125">
        <f>-103.7-74.4-1056.28</f>
        <v>-1234.3800000000001</v>
      </c>
      <c r="J224" s="125">
        <f t="shared" si="120"/>
        <v>71260.599999999991</v>
      </c>
      <c r="K224" s="125">
        <f>L224-J224</f>
        <v>-382.1759999999922</v>
      </c>
      <c r="L224" s="125">
        <v>70878.423999999999</v>
      </c>
      <c r="M224" s="110">
        <f t="shared" si="125"/>
        <v>-4224.3051100000012</v>
      </c>
      <c r="N224" s="125">
        <v>66654.118889999998</v>
      </c>
    </row>
    <row r="225" spans="1:22" ht="59.25" customHeight="1" x14ac:dyDescent="0.25">
      <c r="A225" s="116" t="s">
        <v>98</v>
      </c>
      <c r="B225" s="21">
        <v>7</v>
      </c>
      <c r="C225" s="21">
        <v>3</v>
      </c>
      <c r="D225" s="28" t="s">
        <v>653</v>
      </c>
      <c r="E225" s="23">
        <v>611</v>
      </c>
      <c r="F225" s="110"/>
      <c r="G225" s="40"/>
      <c r="H225" s="125">
        <v>0</v>
      </c>
      <c r="I225" s="125">
        <v>62.68</v>
      </c>
      <c r="J225" s="125">
        <f t="shared" si="120"/>
        <v>62.68</v>
      </c>
      <c r="K225" s="125">
        <f>L225-J225</f>
        <v>5.3600000000000065</v>
      </c>
      <c r="L225" s="125">
        <v>68.040000000000006</v>
      </c>
      <c r="M225" s="110">
        <f t="shared" si="125"/>
        <v>0</v>
      </c>
      <c r="N225" s="125">
        <v>68.040000000000006</v>
      </c>
    </row>
    <row r="226" spans="1:22" ht="59.25" customHeight="1" x14ac:dyDescent="0.25">
      <c r="A226" s="116" t="s">
        <v>98</v>
      </c>
      <c r="B226" s="21">
        <v>7</v>
      </c>
      <c r="C226" s="21">
        <v>3</v>
      </c>
      <c r="D226" s="28" t="s">
        <v>648</v>
      </c>
      <c r="E226" s="23">
        <v>611</v>
      </c>
      <c r="F226" s="110"/>
      <c r="G226" s="40"/>
      <c r="H226" s="125">
        <v>0</v>
      </c>
      <c r="I226" s="125">
        <v>115.4</v>
      </c>
      <c r="J226" s="125">
        <f t="shared" si="120"/>
        <v>115.4</v>
      </c>
      <c r="K226" s="125">
        <f t="shared" ref="K226:K227" si="136">L226-J226</f>
        <v>17.299999999999983</v>
      </c>
      <c r="L226" s="125">
        <v>132.69999999999999</v>
      </c>
      <c r="M226" s="110">
        <f t="shared" si="125"/>
        <v>0</v>
      </c>
      <c r="N226" s="125">
        <v>132.69999999999999</v>
      </c>
    </row>
    <row r="227" spans="1:22" ht="78" customHeight="1" x14ac:dyDescent="0.25">
      <c r="A227" s="116" t="s">
        <v>489</v>
      </c>
      <c r="B227" s="21">
        <v>7</v>
      </c>
      <c r="C227" s="21">
        <v>3</v>
      </c>
      <c r="D227" s="28" t="s">
        <v>543</v>
      </c>
      <c r="E227" s="23">
        <v>611</v>
      </c>
      <c r="F227" s="110"/>
      <c r="G227" s="40"/>
      <c r="H227" s="125">
        <v>0</v>
      </c>
      <c r="I227" s="125">
        <v>1041.576</v>
      </c>
      <c r="J227" s="125">
        <f>H227+I227</f>
        <v>1041.576</v>
      </c>
      <c r="K227" s="125">
        <f t="shared" si="136"/>
        <v>-79.069070000000011</v>
      </c>
      <c r="L227" s="125">
        <v>962.50693000000001</v>
      </c>
      <c r="M227" s="110">
        <f t="shared" si="125"/>
        <v>26.880789999999934</v>
      </c>
      <c r="N227" s="125">
        <v>989.38771999999994</v>
      </c>
    </row>
    <row r="228" spans="1:22" ht="57" customHeight="1" x14ac:dyDescent="0.25">
      <c r="A228" s="116" t="s">
        <v>98</v>
      </c>
      <c r="B228" s="21">
        <v>7</v>
      </c>
      <c r="C228" s="21">
        <v>3</v>
      </c>
      <c r="D228" s="28" t="s">
        <v>470</v>
      </c>
      <c r="E228" s="23">
        <v>611</v>
      </c>
      <c r="F228" s="110">
        <v>217.5</v>
      </c>
      <c r="G228" s="40"/>
      <c r="H228" s="125">
        <f t="shared" si="135"/>
        <v>217.5</v>
      </c>
      <c r="I228" s="125"/>
      <c r="J228" s="125">
        <f t="shared" si="120"/>
        <v>217.5</v>
      </c>
      <c r="K228" s="125">
        <v>-18.184000000000001</v>
      </c>
      <c r="L228" s="125">
        <f>J228+K228</f>
        <v>199.316</v>
      </c>
      <c r="M228" s="110">
        <f t="shared" si="125"/>
        <v>-96.091089999999994</v>
      </c>
      <c r="N228" s="125">
        <v>103.22491000000001</v>
      </c>
    </row>
    <row r="229" spans="1:22" s="24" customFormat="1" ht="17.25" customHeight="1" x14ac:dyDescent="0.25">
      <c r="A229" s="118" t="s">
        <v>108</v>
      </c>
      <c r="B229" s="18">
        <v>7</v>
      </c>
      <c r="C229" s="18">
        <v>7</v>
      </c>
      <c r="D229" s="29"/>
      <c r="E229" s="20"/>
      <c r="F229" s="109">
        <f>+F230+F234</f>
        <v>3693.5</v>
      </c>
      <c r="G229" s="109">
        <f t="shared" ref="G229:N229" si="137">+G230+G234</f>
        <v>0</v>
      </c>
      <c r="H229" s="109">
        <f t="shared" si="137"/>
        <v>3693.5</v>
      </c>
      <c r="I229" s="109">
        <f t="shared" si="137"/>
        <v>867.90000000000009</v>
      </c>
      <c r="J229" s="109">
        <f t="shared" si="137"/>
        <v>4561.3999999999996</v>
      </c>
      <c r="K229" s="109">
        <f t="shared" si="137"/>
        <v>142.26477000000023</v>
      </c>
      <c r="L229" s="109">
        <f t="shared" si="137"/>
        <v>4703.6647700000003</v>
      </c>
      <c r="M229" s="109">
        <f t="shared" si="125"/>
        <v>14.206000000000131</v>
      </c>
      <c r="N229" s="109">
        <f t="shared" si="137"/>
        <v>4717.8707700000004</v>
      </c>
      <c r="O229" s="80"/>
      <c r="P229" s="57"/>
      <c r="Q229" s="146"/>
      <c r="R229" s="146"/>
      <c r="S229" s="146"/>
      <c r="T229" s="146"/>
      <c r="U229" s="146"/>
      <c r="V229" s="146"/>
    </row>
    <row r="230" spans="1:22" ht="17.25" customHeight="1" x14ac:dyDescent="0.25">
      <c r="A230" s="114" t="s">
        <v>109</v>
      </c>
      <c r="B230" s="18">
        <v>7</v>
      </c>
      <c r="C230" s="18">
        <v>7</v>
      </c>
      <c r="D230" s="29" t="s">
        <v>110</v>
      </c>
      <c r="E230" s="20"/>
      <c r="F230" s="109">
        <f>F231+F232</f>
        <v>3623.5</v>
      </c>
      <c r="G230" s="109">
        <f t="shared" ref="G230:N230" si="138">G231+G232</f>
        <v>0</v>
      </c>
      <c r="H230" s="109">
        <f t="shared" si="138"/>
        <v>3623.5</v>
      </c>
      <c r="I230" s="109">
        <f t="shared" si="138"/>
        <v>867.90000000000009</v>
      </c>
      <c r="J230" s="109">
        <f t="shared" si="138"/>
        <v>4491.3999999999996</v>
      </c>
      <c r="K230" s="109">
        <f t="shared" si="138"/>
        <v>142.26477000000023</v>
      </c>
      <c r="L230" s="109">
        <f t="shared" si="138"/>
        <v>4633.6647700000003</v>
      </c>
      <c r="M230" s="109">
        <f t="shared" si="125"/>
        <v>14.206000000000131</v>
      </c>
      <c r="N230" s="109">
        <f t="shared" si="138"/>
        <v>4647.8707700000004</v>
      </c>
    </row>
    <row r="231" spans="1:22" ht="64.5" customHeight="1" x14ac:dyDescent="0.25">
      <c r="A231" s="116" t="s">
        <v>98</v>
      </c>
      <c r="B231" s="21">
        <v>7</v>
      </c>
      <c r="C231" s="21">
        <v>7</v>
      </c>
      <c r="D231" s="28" t="s">
        <v>111</v>
      </c>
      <c r="E231" s="23">
        <v>611</v>
      </c>
      <c r="F231" s="110">
        <v>683.5</v>
      </c>
      <c r="G231" s="40"/>
      <c r="H231" s="125">
        <f t="shared" ref="H231:H232" si="139">F231+G231</f>
        <v>683.5</v>
      </c>
      <c r="I231" s="125">
        <v>647.20000000000005</v>
      </c>
      <c r="J231" s="125">
        <f t="shared" si="120"/>
        <v>1330.7</v>
      </c>
      <c r="K231" s="125">
        <f>L231-J231</f>
        <v>-14.185230000000047</v>
      </c>
      <c r="L231" s="125">
        <v>1316.51477</v>
      </c>
      <c r="M231" s="110">
        <f t="shared" si="125"/>
        <v>14.206000000000131</v>
      </c>
      <c r="N231" s="125">
        <v>1330.7207700000001</v>
      </c>
    </row>
    <row r="232" spans="1:22" ht="56.25" customHeight="1" x14ac:dyDescent="0.25">
      <c r="A232" s="116" t="s">
        <v>98</v>
      </c>
      <c r="B232" s="21">
        <v>7</v>
      </c>
      <c r="C232" s="21">
        <v>7</v>
      </c>
      <c r="D232" s="28" t="s">
        <v>498</v>
      </c>
      <c r="E232" s="23">
        <v>611</v>
      </c>
      <c r="F232" s="110">
        <v>2940</v>
      </c>
      <c r="G232" s="40"/>
      <c r="H232" s="125">
        <f t="shared" si="139"/>
        <v>2940</v>
      </c>
      <c r="I232" s="125">
        <v>220.7</v>
      </c>
      <c r="J232" s="125">
        <f t="shared" si="120"/>
        <v>3160.7</v>
      </c>
      <c r="K232" s="125">
        <f>L232-J232</f>
        <v>156.45000000000027</v>
      </c>
      <c r="L232" s="125">
        <v>3317.15</v>
      </c>
      <c r="M232" s="110">
        <f t="shared" si="125"/>
        <v>0</v>
      </c>
      <c r="N232" s="125">
        <v>3317.15</v>
      </c>
    </row>
    <row r="233" spans="1:22" ht="35.25" customHeight="1" x14ac:dyDescent="0.25">
      <c r="A233" s="114" t="s">
        <v>519</v>
      </c>
      <c r="B233" s="18">
        <v>7</v>
      </c>
      <c r="C233" s="18">
        <v>7</v>
      </c>
      <c r="D233" s="29"/>
      <c r="E233" s="20"/>
      <c r="F233" s="109">
        <f>SUM(F234:F234)</f>
        <v>70</v>
      </c>
      <c r="G233" s="109">
        <f t="shared" ref="G233:H233" si="140">SUM(G234:G234)</f>
        <v>0</v>
      </c>
      <c r="H233" s="109">
        <f t="shared" si="140"/>
        <v>70</v>
      </c>
      <c r="I233" s="125"/>
      <c r="J233" s="125">
        <f>J234</f>
        <v>70</v>
      </c>
      <c r="K233" s="125">
        <f t="shared" ref="K233:N233" si="141">K234</f>
        <v>0</v>
      </c>
      <c r="L233" s="125">
        <f t="shared" si="141"/>
        <v>70</v>
      </c>
      <c r="M233" s="110">
        <f t="shared" si="125"/>
        <v>0</v>
      </c>
      <c r="N233" s="125">
        <f t="shared" si="141"/>
        <v>70</v>
      </c>
    </row>
    <row r="234" spans="1:22" ht="29.25" customHeight="1" x14ac:dyDescent="0.25">
      <c r="A234" s="73" t="s">
        <v>478</v>
      </c>
      <c r="B234" s="21">
        <v>7</v>
      </c>
      <c r="C234" s="21">
        <v>7</v>
      </c>
      <c r="D234" s="28" t="s">
        <v>160</v>
      </c>
      <c r="E234" s="23">
        <v>244</v>
      </c>
      <c r="F234" s="110">
        <v>70</v>
      </c>
      <c r="G234" s="40"/>
      <c r="H234" s="125">
        <f>F234+G234</f>
        <v>70</v>
      </c>
      <c r="I234" s="125"/>
      <c r="J234" s="125">
        <f t="shared" si="120"/>
        <v>70</v>
      </c>
      <c r="K234" s="125">
        <v>0</v>
      </c>
      <c r="L234" s="125">
        <v>70</v>
      </c>
      <c r="M234" s="110">
        <f t="shared" si="125"/>
        <v>0</v>
      </c>
      <c r="N234" s="125">
        <f>L234</f>
        <v>70</v>
      </c>
    </row>
    <row r="235" spans="1:22" s="24" customFormat="1" ht="16.5" customHeight="1" x14ac:dyDescent="0.25">
      <c r="A235" s="114" t="s">
        <v>113</v>
      </c>
      <c r="B235" s="18">
        <v>7</v>
      </c>
      <c r="C235" s="18">
        <v>9</v>
      </c>
      <c r="D235" s="29"/>
      <c r="E235" s="20"/>
      <c r="F235" s="109">
        <f>F236+F247+F250+F253+F256+F260+F264+F267</f>
        <v>30899.170000000002</v>
      </c>
      <c r="G235" s="109">
        <f t="shared" ref="G235:K235" si="142">G236+G247+G250+G253+G256+G260+G264+G267</f>
        <v>0</v>
      </c>
      <c r="H235" s="109">
        <f t="shared" si="142"/>
        <v>30899.170000000002</v>
      </c>
      <c r="I235" s="109">
        <f t="shared" si="142"/>
        <v>-7004.9335799999999</v>
      </c>
      <c r="J235" s="109">
        <f t="shared" si="142"/>
        <v>23894.236419999997</v>
      </c>
      <c r="K235" s="109">
        <f t="shared" si="142"/>
        <v>-599.58343000000002</v>
      </c>
      <c r="L235" s="109">
        <f>L236+L247+L250+L253+L256+L260+L264+L267+L270+L273</f>
        <v>23294.652990000002</v>
      </c>
      <c r="M235" s="109">
        <f t="shared" si="125"/>
        <v>1769.1411799999951</v>
      </c>
      <c r="N235" s="109">
        <f t="shared" ref="N235" si="143">N236+N247+N250+N253+N256+N260+N264+N267+N270+N273</f>
        <v>25063.794169999997</v>
      </c>
      <c r="O235" s="80"/>
      <c r="P235" s="57"/>
      <c r="Q235" s="146"/>
      <c r="R235" s="146"/>
      <c r="S235" s="146"/>
      <c r="T235" s="146"/>
      <c r="U235" s="146"/>
      <c r="V235" s="146"/>
    </row>
    <row r="236" spans="1:22" ht="33.75" customHeight="1" x14ac:dyDescent="0.25">
      <c r="A236" s="114" t="s">
        <v>114</v>
      </c>
      <c r="B236" s="18">
        <v>7</v>
      </c>
      <c r="C236" s="18">
        <v>9</v>
      </c>
      <c r="D236" s="29" t="s">
        <v>115</v>
      </c>
      <c r="E236" s="20"/>
      <c r="F236" s="109">
        <f>SUM(F237:F246)</f>
        <v>17282.47</v>
      </c>
      <c r="G236" s="109">
        <f t="shared" ref="G236:K236" si="144">SUM(G237:G246)</f>
        <v>0</v>
      </c>
      <c r="H236" s="109">
        <f t="shared" si="144"/>
        <v>17282.47</v>
      </c>
      <c r="I236" s="109">
        <f t="shared" si="144"/>
        <v>-6554.9335799999999</v>
      </c>
      <c r="J236" s="109">
        <f t="shared" si="144"/>
        <v>10727.536419999999</v>
      </c>
      <c r="K236" s="109">
        <f t="shared" si="144"/>
        <v>-590.95136000000025</v>
      </c>
      <c r="L236" s="109">
        <f>SUM(L237:L246)</f>
        <v>10136.585059999999</v>
      </c>
      <c r="M236" s="109">
        <f>SUM(M237:M246)</f>
        <v>287.63016999999985</v>
      </c>
      <c r="N236" s="109">
        <f t="shared" ref="N236" si="145">SUM(N237:N246)</f>
        <v>10424.21523</v>
      </c>
    </row>
    <row r="237" spans="1:22" ht="17.25" customHeight="1" x14ac:dyDescent="0.25">
      <c r="A237" s="73" t="s">
        <v>83</v>
      </c>
      <c r="B237" s="21">
        <v>7</v>
      </c>
      <c r="C237" s="21">
        <v>9</v>
      </c>
      <c r="D237" s="28" t="s">
        <v>116</v>
      </c>
      <c r="E237" s="23">
        <v>111</v>
      </c>
      <c r="F237" s="110">
        <v>10484.4</v>
      </c>
      <c r="G237" s="40"/>
      <c r="H237" s="125">
        <f t="shared" ref="H237:H246" si="146">F237+G237</f>
        <v>10484.4</v>
      </c>
      <c r="I237" s="125">
        <v>-4714.2335800000001</v>
      </c>
      <c r="J237" s="125">
        <f t="shared" si="120"/>
        <v>5770.1664199999996</v>
      </c>
      <c r="K237" s="125">
        <f>L237-J237</f>
        <v>100.83158000000003</v>
      </c>
      <c r="L237" s="125">
        <v>5870.9979999999996</v>
      </c>
      <c r="M237" s="110">
        <f t="shared" si="125"/>
        <v>48.002849999999853</v>
      </c>
      <c r="N237" s="125">
        <v>5919.0008499999994</v>
      </c>
    </row>
    <row r="238" spans="1:22" ht="45.75" customHeight="1" x14ac:dyDescent="0.25">
      <c r="A238" s="116" t="s">
        <v>85</v>
      </c>
      <c r="B238" s="21">
        <v>7</v>
      </c>
      <c r="C238" s="21">
        <v>9</v>
      </c>
      <c r="D238" s="28" t="s">
        <v>117</v>
      </c>
      <c r="E238" s="23">
        <v>119</v>
      </c>
      <c r="F238" s="110">
        <v>3166.3</v>
      </c>
      <c r="G238" s="40"/>
      <c r="H238" s="125">
        <f t="shared" si="146"/>
        <v>3166.3</v>
      </c>
      <c r="I238" s="125">
        <v>-1340.7</v>
      </c>
      <c r="J238" s="125">
        <f t="shared" si="120"/>
        <v>1825.6000000000001</v>
      </c>
      <c r="K238" s="125">
        <f t="shared" ref="K238:K246" si="147">L238-J238</f>
        <v>-76.29300000000012</v>
      </c>
      <c r="L238" s="125">
        <v>1749.307</v>
      </c>
      <c r="M238" s="110">
        <f t="shared" si="125"/>
        <v>22.239730000000009</v>
      </c>
      <c r="N238" s="125">
        <v>1771.54673</v>
      </c>
    </row>
    <row r="239" spans="1:22" ht="30" customHeight="1" x14ac:dyDescent="0.25">
      <c r="A239" s="73" t="s">
        <v>50</v>
      </c>
      <c r="B239" s="21">
        <v>7</v>
      </c>
      <c r="C239" s="21">
        <v>9</v>
      </c>
      <c r="D239" s="28" t="s">
        <v>118</v>
      </c>
      <c r="E239" s="23">
        <v>112</v>
      </c>
      <c r="F239" s="110">
        <v>250</v>
      </c>
      <c r="G239" s="40"/>
      <c r="H239" s="125">
        <f t="shared" si="146"/>
        <v>250</v>
      </c>
      <c r="I239" s="125"/>
      <c r="J239" s="125">
        <f t="shared" si="120"/>
        <v>250</v>
      </c>
      <c r="K239" s="125">
        <f t="shared" si="147"/>
        <v>-189.99</v>
      </c>
      <c r="L239" s="125">
        <v>60.01</v>
      </c>
      <c r="M239" s="110">
        <f t="shared" si="125"/>
        <v>-4.2499999999989768E-3</v>
      </c>
      <c r="N239" s="125">
        <v>60.005749999999999</v>
      </c>
    </row>
    <row r="240" spans="1:22" ht="33" customHeight="1" x14ac:dyDescent="0.25">
      <c r="A240" s="116" t="s">
        <v>52</v>
      </c>
      <c r="B240" s="21">
        <v>7</v>
      </c>
      <c r="C240" s="21">
        <v>9</v>
      </c>
      <c r="D240" s="28" t="s">
        <v>115</v>
      </c>
      <c r="E240" s="23">
        <v>242</v>
      </c>
      <c r="F240" s="110">
        <v>1089.3900000000001</v>
      </c>
      <c r="G240" s="40"/>
      <c r="H240" s="125">
        <f t="shared" si="146"/>
        <v>1089.3900000000001</v>
      </c>
      <c r="I240" s="125"/>
      <c r="J240" s="125">
        <f t="shared" si="120"/>
        <v>1089.3900000000001</v>
      </c>
      <c r="K240" s="125">
        <f t="shared" si="147"/>
        <v>-242.85100000000011</v>
      </c>
      <c r="L240" s="125">
        <v>846.53899999999999</v>
      </c>
      <c r="M240" s="110">
        <f t="shared" si="125"/>
        <v>23.898400000000038</v>
      </c>
      <c r="N240" s="125">
        <v>870.43740000000003</v>
      </c>
    </row>
    <row r="241" spans="1:14" ht="29.25" customHeight="1" x14ac:dyDescent="0.25">
      <c r="A241" s="73" t="s">
        <v>53</v>
      </c>
      <c r="B241" s="21">
        <v>7</v>
      </c>
      <c r="C241" s="21">
        <v>9</v>
      </c>
      <c r="D241" s="28" t="s">
        <v>115</v>
      </c>
      <c r="E241" s="23">
        <v>244</v>
      </c>
      <c r="F241" s="110">
        <v>1907.5</v>
      </c>
      <c r="G241" s="40"/>
      <c r="H241" s="125">
        <f t="shared" si="146"/>
        <v>1907.5</v>
      </c>
      <c r="I241" s="125">
        <v>-500</v>
      </c>
      <c r="J241" s="125">
        <f t="shared" si="120"/>
        <v>1407.5</v>
      </c>
      <c r="K241" s="125">
        <f t="shared" si="147"/>
        <v>-188.7170000000001</v>
      </c>
      <c r="L241" s="125">
        <v>1218.7829999999999</v>
      </c>
      <c r="M241" s="110">
        <f t="shared" si="125"/>
        <v>100.97443999999996</v>
      </c>
      <c r="N241" s="125">
        <v>1319.7574399999999</v>
      </c>
    </row>
    <row r="242" spans="1:14" ht="18.75" customHeight="1" x14ac:dyDescent="0.25">
      <c r="A242" s="73" t="s">
        <v>435</v>
      </c>
      <c r="B242" s="21">
        <v>7</v>
      </c>
      <c r="C242" s="21">
        <v>9</v>
      </c>
      <c r="D242" s="28" t="s">
        <v>115</v>
      </c>
      <c r="E242" s="23">
        <v>247</v>
      </c>
      <c r="F242" s="110">
        <v>364.88</v>
      </c>
      <c r="G242" s="40"/>
      <c r="H242" s="125">
        <f t="shared" si="146"/>
        <v>364.88</v>
      </c>
      <c r="I242" s="125"/>
      <c r="J242" s="125">
        <f t="shared" si="120"/>
        <v>364.88</v>
      </c>
      <c r="K242" s="125">
        <f t="shared" si="147"/>
        <v>16.191059999999993</v>
      </c>
      <c r="L242" s="125">
        <v>381.07105999999999</v>
      </c>
      <c r="M242" s="110">
        <f t="shared" si="125"/>
        <v>80</v>
      </c>
      <c r="N242" s="125">
        <v>461.07105999999999</v>
      </c>
    </row>
    <row r="243" spans="1:14" ht="18.75" customHeight="1" x14ac:dyDescent="0.25">
      <c r="A243" s="73" t="s">
        <v>720</v>
      </c>
      <c r="B243" s="21">
        <v>7</v>
      </c>
      <c r="C243" s="21">
        <v>9</v>
      </c>
      <c r="D243" s="28" t="s">
        <v>115</v>
      </c>
      <c r="E243" s="23">
        <v>831</v>
      </c>
      <c r="F243" s="110"/>
      <c r="G243" s="40"/>
      <c r="H243" s="125"/>
      <c r="I243" s="125"/>
      <c r="J243" s="125"/>
      <c r="K243" s="125"/>
      <c r="L243" s="125">
        <v>0</v>
      </c>
      <c r="M243" s="110">
        <f t="shared" si="125"/>
        <v>4.8390000000000004</v>
      </c>
      <c r="N243" s="125">
        <v>4.8390000000000004</v>
      </c>
    </row>
    <row r="244" spans="1:14" ht="30.75" customHeight="1" x14ac:dyDescent="0.25">
      <c r="A244" s="115" t="s">
        <v>55</v>
      </c>
      <c r="B244" s="21">
        <v>7</v>
      </c>
      <c r="C244" s="21">
        <v>9</v>
      </c>
      <c r="D244" s="28" t="s">
        <v>115</v>
      </c>
      <c r="E244" s="23">
        <v>851</v>
      </c>
      <c r="F244" s="110">
        <v>10</v>
      </c>
      <c r="G244" s="40"/>
      <c r="H244" s="125">
        <f t="shared" si="146"/>
        <v>10</v>
      </c>
      <c r="I244" s="125"/>
      <c r="J244" s="125">
        <f t="shared" si="120"/>
        <v>10</v>
      </c>
      <c r="K244" s="125">
        <f t="shared" si="147"/>
        <v>-5.3319999999999999</v>
      </c>
      <c r="L244" s="125">
        <v>4.6680000000000001</v>
      </c>
      <c r="M244" s="110">
        <f t="shared" si="125"/>
        <v>2.3339999999999996</v>
      </c>
      <c r="N244" s="125">
        <v>7.0019999999999998</v>
      </c>
    </row>
    <row r="245" spans="1:14" ht="18" customHeight="1" x14ac:dyDescent="0.25">
      <c r="A245" s="115" t="s">
        <v>56</v>
      </c>
      <c r="B245" s="21">
        <v>7</v>
      </c>
      <c r="C245" s="21">
        <v>9</v>
      </c>
      <c r="D245" s="28" t="s">
        <v>115</v>
      </c>
      <c r="E245" s="23">
        <v>852</v>
      </c>
      <c r="F245" s="110">
        <v>5</v>
      </c>
      <c r="G245" s="40"/>
      <c r="H245" s="125">
        <f t="shared" si="146"/>
        <v>5</v>
      </c>
      <c r="I245" s="125"/>
      <c r="J245" s="125">
        <f t="shared" si="120"/>
        <v>5</v>
      </c>
      <c r="K245" s="125">
        <f t="shared" si="147"/>
        <v>-4.63</v>
      </c>
      <c r="L245" s="125">
        <v>0.37</v>
      </c>
      <c r="M245" s="110">
        <f t="shared" si="125"/>
        <v>0.18500000000000005</v>
      </c>
      <c r="N245" s="125">
        <v>0.55500000000000005</v>
      </c>
    </row>
    <row r="246" spans="1:14" x14ac:dyDescent="0.25">
      <c r="A246" s="115" t="s">
        <v>58</v>
      </c>
      <c r="B246" s="21">
        <v>7</v>
      </c>
      <c r="C246" s="21">
        <v>9</v>
      </c>
      <c r="D246" s="28" t="s">
        <v>115</v>
      </c>
      <c r="E246" s="23">
        <v>853</v>
      </c>
      <c r="F246" s="110">
        <v>5</v>
      </c>
      <c r="G246" s="40"/>
      <c r="H246" s="125">
        <f t="shared" si="146"/>
        <v>5</v>
      </c>
      <c r="I246" s="125"/>
      <c r="J246" s="125">
        <f t="shared" si="120"/>
        <v>5</v>
      </c>
      <c r="K246" s="125">
        <f t="shared" si="147"/>
        <v>-0.16099999999999959</v>
      </c>
      <c r="L246" s="125">
        <v>4.8390000000000004</v>
      </c>
      <c r="M246" s="110">
        <f t="shared" si="125"/>
        <v>5.1609999999999996</v>
      </c>
      <c r="N246" s="125">
        <v>10</v>
      </c>
    </row>
    <row r="247" spans="1:14" ht="17.25" customHeight="1" x14ac:dyDescent="0.25">
      <c r="A247" s="114" t="s">
        <v>285</v>
      </c>
      <c r="B247" s="18">
        <v>7</v>
      </c>
      <c r="C247" s="18">
        <v>9</v>
      </c>
      <c r="D247" s="29" t="s">
        <v>115</v>
      </c>
      <c r="E247" s="23"/>
      <c r="F247" s="109">
        <f>F248+F249</f>
        <v>595.5</v>
      </c>
      <c r="G247" s="109">
        <f t="shared" ref="G247:N247" si="148">G248+G249</f>
        <v>0</v>
      </c>
      <c r="H247" s="109">
        <f t="shared" si="148"/>
        <v>595.5</v>
      </c>
      <c r="I247" s="109">
        <f t="shared" si="148"/>
        <v>0</v>
      </c>
      <c r="J247" s="109">
        <f t="shared" si="148"/>
        <v>595.5</v>
      </c>
      <c r="K247" s="109">
        <f t="shared" si="148"/>
        <v>0</v>
      </c>
      <c r="L247" s="109">
        <f t="shared" si="148"/>
        <v>595.5</v>
      </c>
      <c r="M247" s="109">
        <f t="shared" si="125"/>
        <v>7.30499999999995</v>
      </c>
      <c r="N247" s="109">
        <f t="shared" si="148"/>
        <v>602.80499999999995</v>
      </c>
    </row>
    <row r="248" spans="1:14" ht="17.25" customHeight="1" x14ac:dyDescent="0.25">
      <c r="A248" s="73" t="s">
        <v>83</v>
      </c>
      <c r="B248" s="21">
        <v>7</v>
      </c>
      <c r="C248" s="21">
        <v>9</v>
      </c>
      <c r="D248" s="28" t="s">
        <v>116</v>
      </c>
      <c r="E248" s="23">
        <v>111</v>
      </c>
      <c r="F248" s="110">
        <v>457.4</v>
      </c>
      <c r="G248" s="40"/>
      <c r="H248" s="125">
        <f t="shared" ref="H248:H249" si="149">F248+G248</f>
        <v>457.4</v>
      </c>
      <c r="I248" s="125"/>
      <c r="J248" s="125">
        <f t="shared" si="120"/>
        <v>457.4</v>
      </c>
      <c r="K248" s="125">
        <f>L248-J248</f>
        <v>0</v>
      </c>
      <c r="L248" s="125">
        <v>457.4</v>
      </c>
      <c r="M248" s="110">
        <f t="shared" si="125"/>
        <v>2.2090000000000032</v>
      </c>
      <c r="N248" s="125">
        <v>459.60899999999998</v>
      </c>
    </row>
    <row r="249" spans="1:14" ht="45.75" customHeight="1" x14ac:dyDescent="0.25">
      <c r="A249" s="116" t="s">
        <v>85</v>
      </c>
      <c r="B249" s="21">
        <v>7</v>
      </c>
      <c r="C249" s="21">
        <v>9</v>
      </c>
      <c r="D249" s="28" t="s">
        <v>117</v>
      </c>
      <c r="E249" s="23">
        <v>119</v>
      </c>
      <c r="F249" s="110">
        <v>138.1</v>
      </c>
      <c r="G249" s="40"/>
      <c r="H249" s="125">
        <f t="shared" si="149"/>
        <v>138.1</v>
      </c>
      <c r="I249" s="125"/>
      <c r="J249" s="125">
        <f t="shared" si="120"/>
        <v>138.1</v>
      </c>
      <c r="K249" s="125">
        <f>L249-J249</f>
        <v>0</v>
      </c>
      <c r="L249" s="125">
        <v>138.1</v>
      </c>
      <c r="M249" s="110">
        <f t="shared" si="125"/>
        <v>5.0960000000000036</v>
      </c>
      <c r="N249" s="125">
        <v>143.196</v>
      </c>
    </row>
    <row r="250" spans="1:14" ht="19.5" customHeight="1" x14ac:dyDescent="0.25">
      <c r="A250" s="114" t="s">
        <v>261</v>
      </c>
      <c r="B250" s="18">
        <v>7</v>
      </c>
      <c r="C250" s="18">
        <v>9</v>
      </c>
      <c r="D250" s="29" t="s">
        <v>264</v>
      </c>
      <c r="E250" s="20"/>
      <c r="F250" s="109">
        <f>F251+F252</f>
        <v>3958</v>
      </c>
      <c r="G250" s="109">
        <f t="shared" ref="G250:N250" si="150">G251+G252</f>
        <v>0</v>
      </c>
      <c r="H250" s="109">
        <f t="shared" si="150"/>
        <v>3958</v>
      </c>
      <c r="I250" s="109">
        <f t="shared" si="150"/>
        <v>0</v>
      </c>
      <c r="J250" s="109">
        <f t="shared" si="150"/>
        <v>3958</v>
      </c>
      <c r="K250" s="109">
        <f t="shared" si="150"/>
        <v>54.402539999999931</v>
      </c>
      <c r="L250" s="109">
        <f t="shared" si="150"/>
        <v>4012.40254</v>
      </c>
      <c r="M250" s="109">
        <f t="shared" si="150"/>
        <v>1385.4496199999994</v>
      </c>
      <c r="N250" s="109">
        <f t="shared" si="150"/>
        <v>5397.8521599999995</v>
      </c>
    </row>
    <row r="251" spans="1:14" ht="15" customHeight="1" x14ac:dyDescent="0.25">
      <c r="A251" s="73" t="s">
        <v>83</v>
      </c>
      <c r="B251" s="21">
        <v>7</v>
      </c>
      <c r="C251" s="21">
        <v>9</v>
      </c>
      <c r="D251" s="28" t="s">
        <v>262</v>
      </c>
      <c r="E251" s="23">
        <v>111</v>
      </c>
      <c r="F251" s="110">
        <v>3039.9</v>
      </c>
      <c r="G251" s="40"/>
      <c r="H251" s="125">
        <f t="shared" ref="H251:H252" si="151">F251+G251</f>
        <v>3039.9</v>
      </c>
      <c r="I251" s="125"/>
      <c r="J251" s="125">
        <f t="shared" si="120"/>
        <v>3039.9</v>
      </c>
      <c r="K251" s="125">
        <f>L251-J251</f>
        <v>47.203539999999975</v>
      </c>
      <c r="L251" s="125">
        <v>3087.1035400000001</v>
      </c>
      <c r="M251" s="110">
        <f t="shared" si="125"/>
        <v>1050.4642999999996</v>
      </c>
      <c r="N251" s="125">
        <v>4137.5678399999997</v>
      </c>
    </row>
    <row r="252" spans="1:14" ht="41.25" customHeight="1" x14ac:dyDescent="0.25">
      <c r="A252" s="116" t="s">
        <v>85</v>
      </c>
      <c r="B252" s="21">
        <v>7</v>
      </c>
      <c r="C252" s="21">
        <v>9</v>
      </c>
      <c r="D252" s="28" t="s">
        <v>263</v>
      </c>
      <c r="E252" s="23">
        <v>119</v>
      </c>
      <c r="F252" s="110">
        <v>918.1</v>
      </c>
      <c r="G252" s="40"/>
      <c r="H252" s="125">
        <f t="shared" si="151"/>
        <v>918.1</v>
      </c>
      <c r="I252" s="125"/>
      <c r="J252" s="125">
        <f t="shared" si="120"/>
        <v>918.1</v>
      </c>
      <c r="K252" s="125">
        <f>L252-J252</f>
        <v>7.1989999999999554</v>
      </c>
      <c r="L252" s="125">
        <v>925.29899999999998</v>
      </c>
      <c r="M252" s="110">
        <f t="shared" si="125"/>
        <v>334.98531999999977</v>
      </c>
      <c r="N252" s="125">
        <v>1260.2843199999998</v>
      </c>
    </row>
    <row r="253" spans="1:14" ht="19.5" customHeight="1" x14ac:dyDescent="0.25">
      <c r="A253" s="114" t="s">
        <v>265</v>
      </c>
      <c r="B253" s="18">
        <v>7</v>
      </c>
      <c r="C253" s="18">
        <v>9</v>
      </c>
      <c r="D253" s="29" t="s">
        <v>268</v>
      </c>
      <c r="E253" s="20"/>
      <c r="F253" s="109">
        <f>F254+F255</f>
        <v>6665.2</v>
      </c>
      <c r="G253" s="109">
        <f t="shared" ref="G253:N253" si="152">G254+G255</f>
        <v>0</v>
      </c>
      <c r="H253" s="109">
        <f t="shared" si="152"/>
        <v>6665.2</v>
      </c>
      <c r="I253" s="109">
        <f t="shared" si="152"/>
        <v>-450</v>
      </c>
      <c r="J253" s="109">
        <f t="shared" si="152"/>
        <v>6215.2</v>
      </c>
      <c r="K253" s="109">
        <f t="shared" si="152"/>
        <v>-53.034609999999702</v>
      </c>
      <c r="L253" s="109">
        <f>L254+L255</f>
        <v>6162.1653900000001</v>
      </c>
      <c r="M253" s="109">
        <f>M254+M255</f>
        <v>-609.40155000000004</v>
      </c>
      <c r="N253" s="109">
        <f t="shared" si="152"/>
        <v>5552.7638399999996</v>
      </c>
    </row>
    <row r="254" spans="1:14" ht="17.25" customHeight="1" x14ac:dyDescent="0.25">
      <c r="A254" s="73" t="s">
        <v>83</v>
      </c>
      <c r="B254" s="21">
        <v>7</v>
      </c>
      <c r="C254" s="21">
        <v>9</v>
      </c>
      <c r="D254" s="28" t="s">
        <v>266</v>
      </c>
      <c r="E254" s="23">
        <v>111</v>
      </c>
      <c r="F254" s="110">
        <v>5119.2</v>
      </c>
      <c r="G254" s="40"/>
      <c r="H254" s="125">
        <f t="shared" ref="H254:H255" si="153">F254+G254</f>
        <v>5119.2</v>
      </c>
      <c r="I254" s="125">
        <v>-450</v>
      </c>
      <c r="J254" s="125">
        <f t="shared" si="120"/>
        <v>4669.2</v>
      </c>
      <c r="K254" s="125">
        <f>L254-J254</f>
        <v>-53.034609999999702</v>
      </c>
      <c r="L254" s="125">
        <v>4616.1653900000001</v>
      </c>
      <c r="M254" s="110">
        <f t="shared" si="125"/>
        <v>-395.20640000000003</v>
      </c>
      <c r="N254" s="125">
        <v>4220.9589900000001</v>
      </c>
    </row>
    <row r="255" spans="1:14" ht="45.75" customHeight="1" x14ac:dyDescent="0.25">
      <c r="A255" s="116" t="s">
        <v>85</v>
      </c>
      <c r="B255" s="21">
        <v>7</v>
      </c>
      <c r="C255" s="21">
        <v>9</v>
      </c>
      <c r="D255" s="28" t="s">
        <v>267</v>
      </c>
      <c r="E255" s="23">
        <v>119</v>
      </c>
      <c r="F255" s="110">
        <v>1546</v>
      </c>
      <c r="G255" s="40"/>
      <c r="H255" s="125">
        <f t="shared" si="153"/>
        <v>1546</v>
      </c>
      <c r="I255" s="125"/>
      <c r="J255" s="125">
        <f t="shared" si="120"/>
        <v>1546</v>
      </c>
      <c r="K255" s="125">
        <f>L255-J255</f>
        <v>0</v>
      </c>
      <c r="L255" s="125">
        <v>1546</v>
      </c>
      <c r="M255" s="110">
        <f t="shared" si="125"/>
        <v>-214.19515000000001</v>
      </c>
      <c r="N255" s="125">
        <v>1331.80485</v>
      </c>
    </row>
    <row r="256" spans="1:14" ht="27" customHeight="1" x14ac:dyDescent="0.25">
      <c r="A256" s="114" t="s">
        <v>269</v>
      </c>
      <c r="B256" s="18">
        <v>7</v>
      </c>
      <c r="C256" s="18">
        <v>9</v>
      </c>
      <c r="D256" s="29" t="s">
        <v>270</v>
      </c>
      <c r="E256" s="20"/>
      <c r="F256" s="109">
        <f>F258</f>
        <v>500</v>
      </c>
      <c r="G256" s="109">
        <f t="shared" ref="G256:I256" si="154">G258</f>
        <v>0</v>
      </c>
      <c r="H256" s="109">
        <f t="shared" si="154"/>
        <v>500</v>
      </c>
      <c r="I256" s="109">
        <f t="shared" si="154"/>
        <v>0</v>
      </c>
      <c r="J256" s="109">
        <f>J257+J258+J259</f>
        <v>500</v>
      </c>
      <c r="K256" s="109">
        <f t="shared" ref="K256:N256" si="155">K257+K258+K259</f>
        <v>0</v>
      </c>
      <c r="L256" s="109">
        <f t="shared" si="155"/>
        <v>500</v>
      </c>
      <c r="M256" s="109">
        <f t="shared" si="125"/>
        <v>32</v>
      </c>
      <c r="N256" s="109">
        <f t="shared" si="155"/>
        <v>532</v>
      </c>
    </row>
    <row r="257" spans="1:22" ht="27" customHeight="1" x14ac:dyDescent="0.25">
      <c r="A257" s="73" t="s">
        <v>52</v>
      </c>
      <c r="B257" s="21">
        <v>7</v>
      </c>
      <c r="C257" s="21">
        <v>9</v>
      </c>
      <c r="D257" s="28" t="s">
        <v>271</v>
      </c>
      <c r="E257" s="23">
        <v>242</v>
      </c>
      <c r="F257" s="109"/>
      <c r="G257" s="109"/>
      <c r="H257" s="109"/>
      <c r="I257" s="109"/>
      <c r="J257" s="110">
        <v>0</v>
      </c>
      <c r="K257" s="125">
        <f>L257-J257</f>
        <v>4.38</v>
      </c>
      <c r="L257" s="125">
        <v>4.38</v>
      </c>
      <c r="M257" s="110">
        <f t="shared" si="125"/>
        <v>0</v>
      </c>
      <c r="N257" s="125">
        <v>4.38</v>
      </c>
    </row>
    <row r="258" spans="1:22" ht="29.25" customHeight="1" x14ac:dyDescent="0.25">
      <c r="A258" s="73" t="s">
        <v>53</v>
      </c>
      <c r="B258" s="21">
        <v>7</v>
      </c>
      <c r="C258" s="21">
        <v>9</v>
      </c>
      <c r="D258" s="28" t="s">
        <v>271</v>
      </c>
      <c r="E258" s="23">
        <v>244</v>
      </c>
      <c r="F258" s="110">
        <v>500</v>
      </c>
      <c r="G258" s="40"/>
      <c r="H258" s="125">
        <f>F258+G258</f>
        <v>500</v>
      </c>
      <c r="I258" s="125"/>
      <c r="J258" s="125">
        <v>500</v>
      </c>
      <c r="K258" s="125">
        <f t="shared" ref="K258:K259" si="156">L258-J258</f>
        <v>-75.990000000000009</v>
      </c>
      <c r="L258" s="125">
        <v>424.01</v>
      </c>
      <c r="M258" s="110">
        <f t="shared" si="125"/>
        <v>0.61000000000001364</v>
      </c>
      <c r="N258" s="125">
        <v>424.62</v>
      </c>
    </row>
    <row r="259" spans="1:22" ht="18" customHeight="1" x14ac:dyDescent="0.25">
      <c r="A259" s="73" t="s">
        <v>681</v>
      </c>
      <c r="B259" s="21">
        <v>7</v>
      </c>
      <c r="C259" s="21">
        <v>9</v>
      </c>
      <c r="D259" s="28" t="s">
        <v>271</v>
      </c>
      <c r="E259" s="23">
        <v>350</v>
      </c>
      <c r="F259" s="110">
        <v>71.61</v>
      </c>
      <c r="G259" s="40"/>
      <c r="H259" s="125"/>
      <c r="I259" s="125"/>
      <c r="J259" s="125">
        <v>0</v>
      </c>
      <c r="K259" s="125">
        <f t="shared" si="156"/>
        <v>71.61</v>
      </c>
      <c r="L259" s="125">
        <v>71.61</v>
      </c>
      <c r="M259" s="110">
        <f t="shared" si="125"/>
        <v>31.39</v>
      </c>
      <c r="N259" s="125">
        <v>103</v>
      </c>
    </row>
    <row r="260" spans="1:22" ht="18.75" customHeight="1" x14ac:dyDescent="0.25">
      <c r="A260" s="114" t="s">
        <v>119</v>
      </c>
      <c r="B260" s="18">
        <v>7</v>
      </c>
      <c r="C260" s="18">
        <v>9</v>
      </c>
      <c r="D260" s="19" t="s">
        <v>120</v>
      </c>
      <c r="E260" s="20">
        <v>0</v>
      </c>
      <c r="F260" s="109">
        <f>F261+F262+F263</f>
        <v>549</v>
      </c>
      <c r="G260" s="109">
        <f t="shared" ref="G260:N260" si="157">G261+G262+G263</f>
        <v>0</v>
      </c>
      <c r="H260" s="109">
        <f t="shared" si="157"/>
        <v>549</v>
      </c>
      <c r="I260" s="109">
        <f t="shared" si="157"/>
        <v>0</v>
      </c>
      <c r="J260" s="109">
        <f t="shared" si="157"/>
        <v>549</v>
      </c>
      <c r="K260" s="109">
        <f t="shared" si="157"/>
        <v>-10</v>
      </c>
      <c r="L260" s="109">
        <f t="shared" si="157"/>
        <v>539</v>
      </c>
      <c r="M260" s="109">
        <f t="shared" si="125"/>
        <v>-27.454499999999996</v>
      </c>
      <c r="N260" s="109">
        <f t="shared" si="157"/>
        <v>511.5455</v>
      </c>
    </row>
    <row r="261" spans="1:22" ht="27" customHeight="1" x14ac:dyDescent="0.25">
      <c r="A261" s="115" t="s">
        <v>40</v>
      </c>
      <c r="B261" s="21">
        <v>7</v>
      </c>
      <c r="C261" s="21">
        <v>9</v>
      </c>
      <c r="D261" s="22" t="s">
        <v>120</v>
      </c>
      <c r="E261" s="23">
        <v>121</v>
      </c>
      <c r="F261" s="110">
        <v>414</v>
      </c>
      <c r="G261" s="40"/>
      <c r="H261" s="125">
        <f t="shared" ref="H261:H263" si="158">F261+G261</f>
        <v>414</v>
      </c>
      <c r="I261" s="125"/>
      <c r="J261" s="125">
        <f t="shared" si="120"/>
        <v>414</v>
      </c>
      <c r="K261" s="125">
        <f>L261-J261</f>
        <v>0</v>
      </c>
      <c r="L261" s="125">
        <v>414</v>
      </c>
      <c r="M261" s="110">
        <f t="shared" si="125"/>
        <v>-27.454499999999996</v>
      </c>
      <c r="N261" s="125">
        <v>386.5455</v>
      </c>
    </row>
    <row r="262" spans="1:22" ht="45.75" customHeight="1" x14ac:dyDescent="0.25">
      <c r="A262" s="116" t="s">
        <v>42</v>
      </c>
      <c r="B262" s="21">
        <v>7</v>
      </c>
      <c r="C262" s="21">
        <v>9</v>
      </c>
      <c r="D262" s="22" t="s">
        <v>120</v>
      </c>
      <c r="E262" s="23">
        <v>129</v>
      </c>
      <c r="F262" s="110">
        <v>125</v>
      </c>
      <c r="G262" s="40"/>
      <c r="H262" s="125">
        <f t="shared" si="158"/>
        <v>125</v>
      </c>
      <c r="I262" s="125"/>
      <c r="J262" s="125">
        <f t="shared" si="120"/>
        <v>125</v>
      </c>
      <c r="K262" s="125">
        <f t="shared" ref="K262:K263" si="159">L262-J262</f>
        <v>0</v>
      </c>
      <c r="L262" s="125">
        <v>125</v>
      </c>
      <c r="M262" s="110">
        <f t="shared" si="125"/>
        <v>0</v>
      </c>
      <c r="N262" s="125">
        <v>125</v>
      </c>
    </row>
    <row r="263" spans="1:22" ht="30.75" hidden="1" customHeight="1" x14ac:dyDescent="0.25">
      <c r="A263" s="73" t="s">
        <v>53</v>
      </c>
      <c r="B263" s="21">
        <v>7</v>
      </c>
      <c r="C263" s="21">
        <v>9</v>
      </c>
      <c r="D263" s="22" t="s">
        <v>120</v>
      </c>
      <c r="E263" s="23">
        <v>244</v>
      </c>
      <c r="F263" s="110">
        <v>10</v>
      </c>
      <c r="G263" s="40"/>
      <c r="H263" s="125">
        <f t="shared" si="158"/>
        <v>10</v>
      </c>
      <c r="I263" s="125"/>
      <c r="J263" s="125">
        <f t="shared" si="120"/>
        <v>10</v>
      </c>
      <c r="K263" s="125">
        <f t="shared" si="159"/>
        <v>-10</v>
      </c>
      <c r="L263" s="125">
        <v>0</v>
      </c>
      <c r="M263" s="109">
        <f t="shared" si="125"/>
        <v>0</v>
      </c>
      <c r="N263" s="125"/>
    </row>
    <row r="264" spans="1:22" ht="15.75" customHeight="1" x14ac:dyDescent="0.25">
      <c r="A264" s="114" t="s">
        <v>121</v>
      </c>
      <c r="B264" s="18">
        <v>7</v>
      </c>
      <c r="C264" s="18">
        <v>9</v>
      </c>
      <c r="D264" s="29"/>
      <c r="E264" s="20"/>
      <c r="F264" s="109">
        <f>F265+F266</f>
        <v>882</v>
      </c>
      <c r="G264" s="109">
        <f t="shared" ref="G264:N264" si="160">G265+G266</f>
        <v>0</v>
      </c>
      <c r="H264" s="109">
        <f t="shared" si="160"/>
        <v>882</v>
      </c>
      <c r="I264" s="109">
        <f t="shared" si="160"/>
        <v>0</v>
      </c>
      <c r="J264" s="109">
        <f t="shared" si="160"/>
        <v>882</v>
      </c>
      <c r="K264" s="109">
        <f t="shared" si="160"/>
        <v>0</v>
      </c>
      <c r="L264" s="109">
        <f t="shared" si="160"/>
        <v>882</v>
      </c>
      <c r="M264" s="109">
        <f t="shared" si="125"/>
        <v>81.474690000000123</v>
      </c>
      <c r="N264" s="109">
        <f t="shared" si="160"/>
        <v>963.47469000000012</v>
      </c>
    </row>
    <row r="265" spans="1:22" ht="30.75" customHeight="1" x14ac:dyDescent="0.25">
      <c r="A265" s="115" t="s">
        <v>40</v>
      </c>
      <c r="B265" s="21">
        <v>7</v>
      </c>
      <c r="C265" s="21">
        <v>9</v>
      </c>
      <c r="D265" s="28" t="s">
        <v>122</v>
      </c>
      <c r="E265" s="23">
        <v>121</v>
      </c>
      <c r="F265" s="110">
        <v>677.4</v>
      </c>
      <c r="G265" s="40"/>
      <c r="H265" s="125">
        <f t="shared" ref="H265:H266" si="161">F265+G265</f>
        <v>677.4</v>
      </c>
      <c r="I265" s="125"/>
      <c r="J265" s="125">
        <f t="shared" si="120"/>
        <v>677.4</v>
      </c>
      <c r="K265" s="125">
        <f>L265-J265</f>
        <v>0</v>
      </c>
      <c r="L265" s="125">
        <v>677.4</v>
      </c>
      <c r="M265" s="110">
        <f t="shared" si="125"/>
        <v>62.562750000000165</v>
      </c>
      <c r="N265" s="125">
        <v>739.96275000000014</v>
      </c>
    </row>
    <row r="266" spans="1:22" ht="41.25" customHeight="1" x14ac:dyDescent="0.25">
      <c r="A266" s="116" t="s">
        <v>42</v>
      </c>
      <c r="B266" s="21">
        <v>7</v>
      </c>
      <c r="C266" s="21">
        <v>9</v>
      </c>
      <c r="D266" s="28" t="s">
        <v>123</v>
      </c>
      <c r="E266" s="23">
        <v>129</v>
      </c>
      <c r="F266" s="110">
        <v>204.6</v>
      </c>
      <c r="G266" s="40"/>
      <c r="H266" s="125">
        <f t="shared" si="161"/>
        <v>204.6</v>
      </c>
      <c r="I266" s="125"/>
      <c r="J266" s="125">
        <f t="shared" si="120"/>
        <v>204.6</v>
      </c>
      <c r="K266" s="125">
        <f>L266-J266</f>
        <v>0</v>
      </c>
      <c r="L266" s="125">
        <v>204.6</v>
      </c>
      <c r="M266" s="110">
        <f t="shared" si="125"/>
        <v>18.911940000000016</v>
      </c>
      <c r="N266" s="125">
        <v>223.51194000000001</v>
      </c>
    </row>
    <row r="267" spans="1:22" ht="23.25" customHeight="1" x14ac:dyDescent="0.25">
      <c r="A267" s="114" t="s">
        <v>376</v>
      </c>
      <c r="B267" s="18">
        <v>7</v>
      </c>
      <c r="C267" s="18">
        <v>9</v>
      </c>
      <c r="D267" s="29" t="s">
        <v>115</v>
      </c>
      <c r="E267" s="23"/>
      <c r="F267" s="109">
        <f>F268+F269</f>
        <v>467</v>
      </c>
      <c r="G267" s="109">
        <f t="shared" ref="G267:N267" si="162">G268+G269</f>
        <v>0</v>
      </c>
      <c r="H267" s="109">
        <f t="shared" si="162"/>
        <v>467</v>
      </c>
      <c r="I267" s="109">
        <f t="shared" si="162"/>
        <v>0</v>
      </c>
      <c r="J267" s="109">
        <f t="shared" si="162"/>
        <v>467</v>
      </c>
      <c r="K267" s="109">
        <f t="shared" si="162"/>
        <v>0</v>
      </c>
      <c r="L267" s="109">
        <f t="shared" si="162"/>
        <v>467</v>
      </c>
      <c r="M267" s="109">
        <f t="shared" si="125"/>
        <v>22.15300000000002</v>
      </c>
      <c r="N267" s="109">
        <f t="shared" si="162"/>
        <v>489.15300000000002</v>
      </c>
    </row>
    <row r="268" spans="1:22" ht="22.5" customHeight="1" x14ac:dyDescent="0.25">
      <c r="A268" s="73" t="s">
        <v>83</v>
      </c>
      <c r="B268" s="21">
        <v>7</v>
      </c>
      <c r="C268" s="21">
        <v>9</v>
      </c>
      <c r="D268" s="28" t="s">
        <v>116</v>
      </c>
      <c r="E268" s="23">
        <v>111</v>
      </c>
      <c r="F268" s="110">
        <v>358.7</v>
      </c>
      <c r="G268" s="40"/>
      <c r="H268" s="125">
        <f t="shared" ref="H268:H269" si="163">F268+G268</f>
        <v>358.7</v>
      </c>
      <c r="I268" s="125"/>
      <c r="J268" s="125">
        <f t="shared" si="120"/>
        <v>358.7</v>
      </c>
      <c r="K268" s="125">
        <f>L268-J268</f>
        <v>0</v>
      </c>
      <c r="L268" s="125">
        <v>358.7</v>
      </c>
      <c r="M268" s="110">
        <f t="shared" si="125"/>
        <v>12.687000000000012</v>
      </c>
      <c r="N268" s="125">
        <v>371.387</v>
      </c>
    </row>
    <row r="269" spans="1:22" ht="43.5" customHeight="1" x14ac:dyDescent="0.25">
      <c r="A269" s="116" t="s">
        <v>85</v>
      </c>
      <c r="B269" s="21">
        <v>7</v>
      </c>
      <c r="C269" s="21">
        <v>9</v>
      </c>
      <c r="D269" s="28" t="s">
        <v>117</v>
      </c>
      <c r="E269" s="23">
        <v>119</v>
      </c>
      <c r="F269" s="110">
        <v>108.3</v>
      </c>
      <c r="G269" s="40"/>
      <c r="H269" s="125">
        <f t="shared" si="163"/>
        <v>108.3</v>
      </c>
      <c r="I269" s="125"/>
      <c r="J269" s="125">
        <f t="shared" si="120"/>
        <v>108.3</v>
      </c>
      <c r="K269" s="125">
        <f>L269-J269</f>
        <v>0</v>
      </c>
      <c r="L269" s="125">
        <v>108.3</v>
      </c>
      <c r="M269" s="110">
        <f t="shared" si="125"/>
        <v>9.4660000000000082</v>
      </c>
      <c r="N269" s="125">
        <v>117.76600000000001</v>
      </c>
    </row>
    <row r="270" spans="1:22" s="24" customFormat="1" ht="52.5" customHeight="1" x14ac:dyDescent="0.25">
      <c r="A270" s="118" t="s">
        <v>719</v>
      </c>
      <c r="B270" s="18">
        <v>7</v>
      </c>
      <c r="C270" s="18">
        <v>9</v>
      </c>
      <c r="D270" s="29" t="s">
        <v>718</v>
      </c>
      <c r="E270" s="20"/>
      <c r="F270" s="109"/>
      <c r="G270" s="82"/>
      <c r="H270" s="145"/>
      <c r="I270" s="145"/>
      <c r="J270" s="145"/>
      <c r="K270" s="145"/>
      <c r="L270" s="145">
        <f>L271+L272</f>
        <v>0</v>
      </c>
      <c r="M270" s="109">
        <f t="shared" si="125"/>
        <v>256.09999999999997</v>
      </c>
      <c r="N270" s="145">
        <f t="shared" ref="N270" si="164">N271+N272</f>
        <v>256.09999999999997</v>
      </c>
      <c r="O270" s="80"/>
      <c r="P270" s="57"/>
      <c r="Q270" s="146"/>
      <c r="R270" s="146"/>
      <c r="S270" s="146"/>
      <c r="T270" s="146"/>
      <c r="U270" s="146"/>
      <c r="V270" s="146"/>
    </row>
    <row r="271" spans="1:22" ht="21" customHeight="1" x14ac:dyDescent="0.25">
      <c r="A271" s="116" t="s">
        <v>83</v>
      </c>
      <c r="B271" s="21">
        <v>7</v>
      </c>
      <c r="C271" s="21">
        <v>9</v>
      </c>
      <c r="D271" s="28" t="s">
        <v>718</v>
      </c>
      <c r="E271" s="23">
        <v>111</v>
      </c>
      <c r="F271" s="110"/>
      <c r="G271" s="40"/>
      <c r="H271" s="125"/>
      <c r="I271" s="125"/>
      <c r="J271" s="125"/>
      <c r="K271" s="125"/>
      <c r="L271" s="125">
        <v>0</v>
      </c>
      <c r="M271" s="110">
        <f t="shared" si="125"/>
        <v>196.69740999999999</v>
      </c>
      <c r="N271" s="125">
        <v>196.69740999999999</v>
      </c>
    </row>
    <row r="272" spans="1:22" ht="43.5" customHeight="1" x14ac:dyDescent="0.25">
      <c r="A272" s="116" t="s">
        <v>85</v>
      </c>
      <c r="B272" s="21">
        <v>7</v>
      </c>
      <c r="C272" s="21">
        <v>9</v>
      </c>
      <c r="D272" s="28" t="s">
        <v>718</v>
      </c>
      <c r="E272" s="23">
        <v>119</v>
      </c>
      <c r="F272" s="110"/>
      <c r="G272" s="40"/>
      <c r="H272" s="125"/>
      <c r="I272" s="125"/>
      <c r="J272" s="125"/>
      <c r="K272" s="125"/>
      <c r="L272" s="125">
        <v>0</v>
      </c>
      <c r="M272" s="110">
        <f t="shared" si="125"/>
        <v>59.402589999999996</v>
      </c>
      <c r="N272" s="125">
        <v>59.402589999999996</v>
      </c>
    </row>
    <row r="273" spans="1:22" s="24" customFormat="1" ht="26.25" customHeight="1" x14ac:dyDescent="0.25">
      <c r="A273" s="120" t="s">
        <v>365</v>
      </c>
      <c r="B273" s="18">
        <v>7</v>
      </c>
      <c r="C273" s="18">
        <v>9</v>
      </c>
      <c r="D273" s="29" t="s">
        <v>154</v>
      </c>
      <c r="E273" s="20"/>
      <c r="F273" s="109"/>
      <c r="G273" s="82"/>
      <c r="H273" s="145"/>
      <c r="I273" s="145"/>
      <c r="J273" s="145"/>
      <c r="K273" s="145"/>
      <c r="L273" s="145">
        <f>L274</f>
        <v>0</v>
      </c>
      <c r="M273" s="109">
        <f t="shared" si="125"/>
        <v>333.88475</v>
      </c>
      <c r="N273" s="145">
        <f t="shared" ref="N273" si="165">N274</f>
        <v>333.88475</v>
      </c>
      <c r="O273" s="80"/>
      <c r="P273" s="57"/>
      <c r="Q273" s="146"/>
      <c r="R273" s="146"/>
      <c r="S273" s="146"/>
      <c r="T273" s="146"/>
      <c r="U273" s="146"/>
      <c r="V273" s="146"/>
    </row>
    <row r="274" spans="1:22" ht="66.75" customHeight="1" x14ac:dyDescent="0.25">
      <c r="A274" s="73" t="s">
        <v>541</v>
      </c>
      <c r="B274" s="21">
        <v>7</v>
      </c>
      <c r="C274" s="21">
        <v>9</v>
      </c>
      <c r="D274" s="28" t="s">
        <v>154</v>
      </c>
      <c r="E274" s="23">
        <v>244</v>
      </c>
      <c r="F274" s="110"/>
      <c r="G274" s="40"/>
      <c r="H274" s="125"/>
      <c r="I274" s="125"/>
      <c r="J274" s="125"/>
      <c r="K274" s="125"/>
      <c r="L274" s="125">
        <v>0</v>
      </c>
      <c r="M274" s="110">
        <f t="shared" ref="M274:M337" si="166">N274-L274</f>
        <v>333.88475</v>
      </c>
      <c r="N274" s="125">
        <v>333.88475</v>
      </c>
    </row>
    <row r="275" spans="1:22" ht="22.5" customHeight="1" x14ac:dyDescent="0.25">
      <c r="A275" s="120" t="s">
        <v>505</v>
      </c>
      <c r="B275" s="18">
        <v>8</v>
      </c>
      <c r="C275" s="18"/>
      <c r="D275" s="29"/>
      <c r="E275" s="20"/>
      <c r="F275" s="109">
        <f>F276+F290</f>
        <v>100489.56</v>
      </c>
      <c r="G275" s="109">
        <f>G276+G290</f>
        <v>100</v>
      </c>
      <c r="H275" s="109">
        <f>H276+H290</f>
        <v>100589.56</v>
      </c>
      <c r="I275" s="109">
        <f>I276+I290</f>
        <v>-1418.8743600000003</v>
      </c>
      <c r="J275" s="109">
        <f>J276+J290</f>
        <v>99170.685639999996</v>
      </c>
      <c r="K275" s="109">
        <f t="shared" ref="K275:N275" si="167">K276+K290</f>
        <v>-4746.4661199999991</v>
      </c>
      <c r="L275" s="109">
        <f t="shared" si="167"/>
        <v>94424.219519999999</v>
      </c>
      <c r="M275" s="109">
        <f t="shared" si="166"/>
        <v>6123.1467299999931</v>
      </c>
      <c r="N275" s="109">
        <f t="shared" si="167"/>
        <v>100547.36624999999</v>
      </c>
    </row>
    <row r="276" spans="1:22" ht="15.75" customHeight="1" x14ac:dyDescent="0.25">
      <c r="A276" s="120" t="s">
        <v>125</v>
      </c>
      <c r="B276" s="18">
        <v>8</v>
      </c>
      <c r="C276" s="18">
        <v>1</v>
      </c>
      <c r="D276" s="29"/>
      <c r="E276" s="20"/>
      <c r="F276" s="109">
        <f>F277+F280+F282</f>
        <v>55308.19</v>
      </c>
      <c r="G276" s="109">
        <f t="shared" ref="G276" si="168">G277+G280+G282</f>
        <v>100</v>
      </c>
      <c r="H276" s="109">
        <f>H277+H280+H282+H287</f>
        <v>55408.19</v>
      </c>
      <c r="I276" s="109">
        <f>I277+I280+I282+I287</f>
        <v>116.42563999999962</v>
      </c>
      <c r="J276" s="109">
        <f t="shared" ref="J276:N276" si="169">J277+J280+J282+J287</f>
        <v>55524.615639999996</v>
      </c>
      <c r="K276" s="109">
        <f t="shared" si="169"/>
        <v>-479.06912000000193</v>
      </c>
      <c r="L276" s="109">
        <f t="shared" si="169"/>
        <v>55045.546519999996</v>
      </c>
      <c r="M276" s="109">
        <f t="shared" si="166"/>
        <v>2907.1172700000025</v>
      </c>
      <c r="N276" s="109">
        <f t="shared" si="169"/>
        <v>57952.663789999999</v>
      </c>
    </row>
    <row r="277" spans="1:22" ht="15.75" customHeight="1" x14ac:dyDescent="0.25">
      <c r="A277" s="114" t="s">
        <v>483</v>
      </c>
      <c r="B277" s="18">
        <v>8</v>
      </c>
      <c r="C277" s="18">
        <v>1</v>
      </c>
      <c r="D277" s="30" t="s">
        <v>127</v>
      </c>
      <c r="E277" s="20"/>
      <c r="F277" s="109">
        <f>F278+F279</f>
        <v>14444.09</v>
      </c>
      <c r="G277" s="109">
        <f t="shared" ref="G277:N277" si="170">G278+G279</f>
        <v>0</v>
      </c>
      <c r="H277" s="109">
        <f t="shared" si="170"/>
        <v>14444.09</v>
      </c>
      <c r="I277" s="109">
        <f t="shared" si="170"/>
        <v>-40.485759999999999</v>
      </c>
      <c r="J277" s="109">
        <f t="shared" si="170"/>
        <v>14403.604239999999</v>
      </c>
      <c r="K277" s="109">
        <f t="shared" si="170"/>
        <v>-433.88999999999942</v>
      </c>
      <c r="L277" s="109">
        <f t="shared" si="170"/>
        <v>13969.714239999999</v>
      </c>
      <c r="M277" s="109">
        <f t="shared" si="166"/>
        <v>2865.7566300000017</v>
      </c>
      <c r="N277" s="109">
        <f t="shared" si="170"/>
        <v>16835.470870000001</v>
      </c>
    </row>
    <row r="278" spans="1:22" ht="57" customHeight="1" x14ac:dyDescent="0.25">
      <c r="A278" s="116" t="s">
        <v>98</v>
      </c>
      <c r="B278" s="21">
        <v>8</v>
      </c>
      <c r="C278" s="21">
        <v>1</v>
      </c>
      <c r="D278" s="25" t="s">
        <v>128</v>
      </c>
      <c r="E278" s="23">
        <v>611</v>
      </c>
      <c r="F278" s="110">
        <v>14078.89</v>
      </c>
      <c r="G278" s="40"/>
      <c r="H278" s="125">
        <f t="shared" ref="H278:H279" si="171">F278+G278</f>
        <v>14078.89</v>
      </c>
      <c r="I278" s="125"/>
      <c r="J278" s="125">
        <f t="shared" si="120"/>
        <v>14078.89</v>
      </c>
      <c r="K278" s="125">
        <f>L278-J278</f>
        <v>-433.88999999999942</v>
      </c>
      <c r="L278" s="125">
        <v>13645</v>
      </c>
      <c r="M278" s="110">
        <f t="shared" si="166"/>
        <v>2862.1805600000007</v>
      </c>
      <c r="N278" s="125">
        <v>16507.180560000001</v>
      </c>
    </row>
    <row r="279" spans="1:22" ht="68.25" customHeight="1" x14ac:dyDescent="0.25">
      <c r="A279" s="116" t="s">
        <v>480</v>
      </c>
      <c r="B279" s="21">
        <v>8</v>
      </c>
      <c r="C279" s="21">
        <v>1</v>
      </c>
      <c r="D279" s="25" t="s">
        <v>481</v>
      </c>
      <c r="E279" s="23">
        <v>611</v>
      </c>
      <c r="F279" s="110">
        <v>365.2</v>
      </c>
      <c r="G279" s="40"/>
      <c r="H279" s="125">
        <f t="shared" si="171"/>
        <v>365.2</v>
      </c>
      <c r="I279" s="125">
        <v>-40.485759999999999</v>
      </c>
      <c r="J279" s="125">
        <f t="shared" si="120"/>
        <v>324.71424000000002</v>
      </c>
      <c r="K279" s="125">
        <f>L279-J279</f>
        <v>0</v>
      </c>
      <c r="L279" s="125">
        <v>324.71424000000002</v>
      </c>
      <c r="M279" s="110">
        <f t="shared" si="166"/>
        <v>3.5760699999999588</v>
      </c>
      <c r="N279" s="125">
        <v>328.29030999999998</v>
      </c>
    </row>
    <row r="280" spans="1:22" ht="18.75" customHeight="1" x14ac:dyDescent="0.25">
      <c r="A280" s="114" t="s">
        <v>479</v>
      </c>
      <c r="B280" s="21">
        <v>80</v>
      </c>
      <c r="C280" s="21">
        <v>1</v>
      </c>
      <c r="D280" s="25" t="s">
        <v>129</v>
      </c>
      <c r="E280" s="23"/>
      <c r="F280" s="109">
        <f>F281</f>
        <v>3094.1</v>
      </c>
      <c r="G280" s="109">
        <f t="shared" ref="G280:N280" si="172">G281</f>
        <v>0</v>
      </c>
      <c r="H280" s="109">
        <f t="shared" si="172"/>
        <v>3094.1</v>
      </c>
      <c r="I280" s="109">
        <f t="shared" si="172"/>
        <v>0</v>
      </c>
      <c r="J280" s="109">
        <f t="shared" si="172"/>
        <v>3094.1</v>
      </c>
      <c r="K280" s="109">
        <f t="shared" si="172"/>
        <v>9.9999999999909051E-2</v>
      </c>
      <c r="L280" s="109">
        <f t="shared" si="172"/>
        <v>3094.2</v>
      </c>
      <c r="M280" s="109">
        <f t="shared" si="166"/>
        <v>817.81327999999985</v>
      </c>
      <c r="N280" s="109">
        <f t="shared" si="172"/>
        <v>3912.0132799999997</v>
      </c>
    </row>
    <row r="281" spans="1:22" ht="57" customHeight="1" x14ac:dyDescent="0.25">
      <c r="A281" s="116" t="s">
        <v>98</v>
      </c>
      <c r="B281" s="21">
        <v>8</v>
      </c>
      <c r="C281" s="21">
        <v>1</v>
      </c>
      <c r="D281" s="25" t="s">
        <v>336</v>
      </c>
      <c r="E281" s="23">
        <v>611</v>
      </c>
      <c r="F281" s="110">
        <v>3094.1</v>
      </c>
      <c r="G281" s="40"/>
      <c r="H281" s="125">
        <f>F281+G281</f>
        <v>3094.1</v>
      </c>
      <c r="I281" s="125"/>
      <c r="J281" s="125">
        <f t="shared" ref="J281:J365" si="173">H281+I281</f>
        <v>3094.1</v>
      </c>
      <c r="K281" s="125">
        <f>L281-J281</f>
        <v>9.9999999999909051E-2</v>
      </c>
      <c r="L281" s="125">
        <v>3094.2</v>
      </c>
      <c r="M281" s="110">
        <f t="shared" si="166"/>
        <v>817.81327999999985</v>
      </c>
      <c r="N281" s="125">
        <v>3912.0132799999997</v>
      </c>
    </row>
    <row r="282" spans="1:22" ht="18.75" customHeight="1" x14ac:dyDescent="0.25">
      <c r="A282" s="114" t="s">
        <v>482</v>
      </c>
      <c r="B282" s="18">
        <v>8</v>
      </c>
      <c r="C282" s="18">
        <v>1</v>
      </c>
      <c r="D282" s="30" t="s">
        <v>129</v>
      </c>
      <c r="E282" s="20"/>
      <c r="F282" s="109">
        <f>F283+F286</f>
        <v>37770</v>
      </c>
      <c r="G282" s="109">
        <f>G283+G286</f>
        <v>100</v>
      </c>
      <c r="H282" s="109">
        <f>SUM(H283:H286)</f>
        <v>37870</v>
      </c>
      <c r="I282" s="109">
        <f t="shared" ref="I282:N282" si="174">SUM(I283:I286)</f>
        <v>-45.109000000000378</v>
      </c>
      <c r="J282" s="109">
        <f t="shared" si="174"/>
        <v>37824.890999999996</v>
      </c>
      <c r="K282" s="109">
        <f t="shared" si="174"/>
        <v>-105.27912000000242</v>
      </c>
      <c r="L282" s="109">
        <f t="shared" si="174"/>
        <v>37719.611879999997</v>
      </c>
      <c r="M282" s="109">
        <f t="shared" si="166"/>
        <v>-776.45264000000316</v>
      </c>
      <c r="N282" s="109">
        <f t="shared" si="174"/>
        <v>36943.159239999994</v>
      </c>
    </row>
    <row r="283" spans="1:22" ht="63" customHeight="1" x14ac:dyDescent="0.25">
      <c r="A283" s="116" t="s">
        <v>98</v>
      </c>
      <c r="B283" s="21">
        <v>8</v>
      </c>
      <c r="C283" s="21">
        <v>1</v>
      </c>
      <c r="D283" s="25" t="s">
        <v>130</v>
      </c>
      <c r="E283" s="23">
        <v>611</v>
      </c>
      <c r="F283" s="110">
        <v>37542.9</v>
      </c>
      <c r="G283" s="40">
        <v>100</v>
      </c>
      <c r="H283" s="125">
        <f t="shared" ref="H283:H286" si="175">F283+G283</f>
        <v>37642.9</v>
      </c>
      <c r="I283" s="125">
        <v>-5225.8</v>
      </c>
      <c r="J283" s="125">
        <f t="shared" si="173"/>
        <v>32417.100000000002</v>
      </c>
      <c r="K283" s="125">
        <f>L283-J283</f>
        <v>-227.10000000000218</v>
      </c>
      <c r="L283" s="125">
        <v>32190</v>
      </c>
      <c r="M283" s="110">
        <f t="shared" si="166"/>
        <v>-2407.6344900000004</v>
      </c>
      <c r="N283" s="125">
        <v>29782.36551</v>
      </c>
    </row>
    <row r="284" spans="1:22" ht="81" customHeight="1" x14ac:dyDescent="0.25">
      <c r="A284" s="115" t="s">
        <v>353</v>
      </c>
      <c r="B284" s="21">
        <v>8</v>
      </c>
      <c r="C284" s="21">
        <v>1</v>
      </c>
      <c r="D284" s="25" t="s">
        <v>545</v>
      </c>
      <c r="E284" s="23">
        <v>611</v>
      </c>
      <c r="F284" s="110"/>
      <c r="G284" s="40"/>
      <c r="H284" s="125">
        <v>0</v>
      </c>
      <c r="I284" s="125">
        <v>3868.0909999999999</v>
      </c>
      <c r="J284" s="125">
        <f t="shared" si="173"/>
        <v>3868.0909999999999</v>
      </c>
      <c r="K284" s="125">
        <f t="shared" ref="K284:K286" si="176">L284-J284</f>
        <v>406.16617999999971</v>
      </c>
      <c r="L284" s="125">
        <v>4274.2571799999996</v>
      </c>
      <c r="M284" s="110">
        <f t="shared" si="166"/>
        <v>1750.11985</v>
      </c>
      <c r="N284" s="125">
        <v>6024.3770299999996</v>
      </c>
    </row>
    <row r="285" spans="1:22" ht="53.25" customHeight="1" x14ac:dyDescent="0.25">
      <c r="A285" s="115" t="s">
        <v>354</v>
      </c>
      <c r="B285" s="21">
        <v>8</v>
      </c>
      <c r="C285" s="21">
        <v>1</v>
      </c>
      <c r="D285" s="25" t="s">
        <v>546</v>
      </c>
      <c r="E285" s="23">
        <v>611</v>
      </c>
      <c r="F285" s="110"/>
      <c r="G285" s="40"/>
      <c r="H285" s="125">
        <v>0</v>
      </c>
      <c r="I285" s="125">
        <f>1314-1.4</f>
        <v>1312.6</v>
      </c>
      <c r="J285" s="125">
        <f t="shared" si="173"/>
        <v>1312.6</v>
      </c>
      <c r="K285" s="125">
        <f t="shared" si="176"/>
        <v>-284.34529999999995</v>
      </c>
      <c r="L285" s="125">
        <v>1028.2547</v>
      </c>
      <c r="M285" s="110">
        <f t="shared" si="166"/>
        <v>0</v>
      </c>
      <c r="N285" s="125">
        <v>1028.2547</v>
      </c>
    </row>
    <row r="286" spans="1:22" ht="60" customHeight="1" x14ac:dyDescent="0.25">
      <c r="A286" s="116" t="s">
        <v>98</v>
      </c>
      <c r="B286" s="21">
        <v>8</v>
      </c>
      <c r="C286" s="21">
        <v>1</v>
      </c>
      <c r="D286" s="28" t="s">
        <v>470</v>
      </c>
      <c r="E286" s="23">
        <v>611</v>
      </c>
      <c r="F286" s="110">
        <v>227.1</v>
      </c>
      <c r="G286" s="40"/>
      <c r="H286" s="125">
        <f t="shared" si="175"/>
        <v>227.1</v>
      </c>
      <c r="I286" s="125"/>
      <c r="J286" s="125">
        <f t="shared" si="173"/>
        <v>227.1</v>
      </c>
      <c r="K286" s="125">
        <f t="shared" si="176"/>
        <v>0</v>
      </c>
      <c r="L286" s="125">
        <v>227.1</v>
      </c>
      <c r="M286" s="110">
        <f t="shared" si="166"/>
        <v>-118.93799999999999</v>
      </c>
      <c r="N286" s="125">
        <v>108.16200000000001</v>
      </c>
    </row>
    <row r="287" spans="1:22" s="24" customFormat="1" ht="22.5" customHeight="1" x14ac:dyDescent="0.25">
      <c r="A287" s="114" t="s">
        <v>294</v>
      </c>
      <c r="B287" s="18">
        <v>8</v>
      </c>
      <c r="C287" s="18">
        <v>1</v>
      </c>
      <c r="D287" s="29"/>
      <c r="E287" s="20"/>
      <c r="F287" s="109"/>
      <c r="G287" s="82"/>
      <c r="H287" s="145">
        <f>H288</f>
        <v>0</v>
      </c>
      <c r="I287" s="145">
        <f t="shared" ref="I287" si="177">I288</f>
        <v>202.0204</v>
      </c>
      <c r="J287" s="145">
        <f>J288+J289</f>
        <v>202.0204</v>
      </c>
      <c r="K287" s="145">
        <f t="shared" ref="K287:N287" si="178">K288+K289</f>
        <v>60</v>
      </c>
      <c r="L287" s="145">
        <f t="shared" si="178"/>
        <v>262.0204</v>
      </c>
      <c r="M287" s="109">
        <f t="shared" si="166"/>
        <v>0</v>
      </c>
      <c r="N287" s="145">
        <f t="shared" si="178"/>
        <v>262.0204</v>
      </c>
      <c r="O287" s="80"/>
      <c r="P287" s="57"/>
      <c r="Q287" s="146"/>
      <c r="R287" s="146"/>
      <c r="S287" s="146"/>
      <c r="T287" s="146"/>
      <c r="U287" s="146"/>
      <c r="V287" s="146"/>
    </row>
    <row r="288" spans="1:22" ht="57" customHeight="1" x14ac:dyDescent="0.25">
      <c r="A288" s="116" t="s">
        <v>98</v>
      </c>
      <c r="B288" s="21">
        <v>8</v>
      </c>
      <c r="C288" s="21">
        <v>1</v>
      </c>
      <c r="D288" s="28" t="s">
        <v>654</v>
      </c>
      <c r="E288" s="23">
        <v>611</v>
      </c>
      <c r="F288" s="110"/>
      <c r="G288" s="40"/>
      <c r="H288" s="125">
        <v>0</v>
      </c>
      <c r="I288" s="125">
        <v>202.0204</v>
      </c>
      <c r="J288" s="125">
        <f>I288</f>
        <v>202.0204</v>
      </c>
      <c r="K288" s="125">
        <v>0</v>
      </c>
      <c r="L288" s="125">
        <f>J288</f>
        <v>202.0204</v>
      </c>
      <c r="M288" s="110">
        <f t="shared" si="166"/>
        <v>0</v>
      </c>
      <c r="N288" s="125">
        <f>L288</f>
        <v>202.0204</v>
      </c>
    </row>
    <row r="289" spans="1:14" ht="42.75" customHeight="1" x14ac:dyDescent="0.25">
      <c r="A289" s="116" t="s">
        <v>674</v>
      </c>
      <c r="B289" s="21">
        <v>8</v>
      </c>
      <c r="C289" s="21">
        <v>1</v>
      </c>
      <c r="D289" s="28" t="s">
        <v>675</v>
      </c>
      <c r="E289" s="23">
        <v>611</v>
      </c>
      <c r="F289" s="110">
        <v>60</v>
      </c>
      <c r="G289" s="40"/>
      <c r="H289" s="125"/>
      <c r="I289" s="125"/>
      <c r="J289" s="125">
        <v>0</v>
      </c>
      <c r="K289" s="125">
        <v>60</v>
      </c>
      <c r="L289" s="125">
        <f>K289</f>
        <v>60</v>
      </c>
      <c r="M289" s="110">
        <f t="shared" si="166"/>
        <v>0</v>
      </c>
      <c r="N289" s="125">
        <v>60</v>
      </c>
    </row>
    <row r="290" spans="1:14" ht="25.5" customHeight="1" x14ac:dyDescent="0.25">
      <c r="A290" s="114" t="s">
        <v>131</v>
      </c>
      <c r="B290" s="18">
        <v>8</v>
      </c>
      <c r="C290" s="18">
        <v>4</v>
      </c>
      <c r="D290" s="25"/>
      <c r="E290" s="23"/>
      <c r="F290" s="109">
        <f>F291+F295+F303+F306</f>
        <v>45181.369999999995</v>
      </c>
      <c r="G290" s="109">
        <f>G291+G295+G303+G306</f>
        <v>0</v>
      </c>
      <c r="H290" s="109">
        <f>H291+H295+H303+H306</f>
        <v>45181.369999999995</v>
      </c>
      <c r="I290" s="109">
        <f>I291+I295+I303+I306</f>
        <v>-1535.3</v>
      </c>
      <c r="J290" s="109">
        <f>J291+J295+J303+J306</f>
        <v>43646.07</v>
      </c>
      <c r="K290" s="109">
        <f t="shared" ref="K290" si="179">K291+K295+K303+K306</f>
        <v>-4267.3969999999972</v>
      </c>
      <c r="L290" s="109">
        <f>L291+L295+L303+L306+L309</f>
        <v>39378.673000000003</v>
      </c>
      <c r="M290" s="109">
        <f t="shared" si="166"/>
        <v>3216.0294599999979</v>
      </c>
      <c r="N290" s="109">
        <f t="shared" ref="N290" si="180">N291+N295+N303+N306+N309</f>
        <v>42594.70246</v>
      </c>
    </row>
    <row r="291" spans="1:14" ht="33" customHeight="1" x14ac:dyDescent="0.25">
      <c r="A291" s="114" t="s">
        <v>132</v>
      </c>
      <c r="B291" s="18">
        <v>8</v>
      </c>
      <c r="C291" s="18">
        <v>4</v>
      </c>
      <c r="D291" s="30" t="s">
        <v>133</v>
      </c>
      <c r="E291" s="20"/>
      <c r="F291" s="109">
        <f>F292+F294</f>
        <v>892.1</v>
      </c>
      <c r="G291" s="109">
        <f t="shared" ref="G291" si="181">G292+G294</f>
        <v>0</v>
      </c>
      <c r="H291" s="109">
        <f>H292+H293+H294</f>
        <v>892.1</v>
      </c>
      <c r="I291" s="109">
        <f t="shared" ref="I291:N291" si="182">I292+I293+I294</f>
        <v>27.1</v>
      </c>
      <c r="J291" s="109">
        <f t="shared" si="182"/>
        <v>919.2</v>
      </c>
      <c r="K291" s="109">
        <f t="shared" si="182"/>
        <v>356.27535</v>
      </c>
      <c r="L291" s="109">
        <f t="shared" si="182"/>
        <v>1275.4753500000002</v>
      </c>
      <c r="M291" s="109">
        <f t="shared" si="166"/>
        <v>-65.919910000000073</v>
      </c>
      <c r="N291" s="109">
        <f t="shared" si="182"/>
        <v>1209.5554400000001</v>
      </c>
    </row>
    <row r="292" spans="1:14" ht="30" customHeight="1" x14ac:dyDescent="0.25">
      <c r="A292" s="115" t="s">
        <v>40</v>
      </c>
      <c r="B292" s="21">
        <v>8</v>
      </c>
      <c r="C292" s="21">
        <v>4</v>
      </c>
      <c r="D292" s="25" t="s">
        <v>272</v>
      </c>
      <c r="E292" s="23">
        <v>121</v>
      </c>
      <c r="F292" s="110">
        <v>685.2</v>
      </c>
      <c r="G292" s="40"/>
      <c r="H292" s="125">
        <f t="shared" ref="H292:H294" si="183">F292+G292</f>
        <v>685.2</v>
      </c>
      <c r="I292" s="125"/>
      <c r="J292" s="125">
        <f t="shared" si="173"/>
        <v>685.2</v>
      </c>
      <c r="K292" s="125">
        <f>L292-J292</f>
        <v>205.87824000000001</v>
      </c>
      <c r="L292" s="125">
        <v>891.07824000000005</v>
      </c>
      <c r="M292" s="110">
        <f t="shared" si="166"/>
        <v>5.9249999999999545</v>
      </c>
      <c r="N292" s="125">
        <v>897.00324000000001</v>
      </c>
    </row>
    <row r="293" spans="1:14" ht="30" customHeight="1" x14ac:dyDescent="0.25">
      <c r="A293" s="73" t="s">
        <v>50</v>
      </c>
      <c r="B293" s="21">
        <v>8</v>
      </c>
      <c r="C293" s="21">
        <v>4</v>
      </c>
      <c r="D293" s="25" t="s">
        <v>655</v>
      </c>
      <c r="E293" s="23">
        <v>122</v>
      </c>
      <c r="F293" s="110"/>
      <c r="G293" s="40"/>
      <c r="H293" s="125">
        <v>0</v>
      </c>
      <c r="I293" s="125">
        <v>27.1</v>
      </c>
      <c r="J293" s="125">
        <f t="shared" si="173"/>
        <v>27.1</v>
      </c>
      <c r="K293" s="125">
        <f t="shared" ref="K293:K294" si="184">L293-J293</f>
        <v>2.9999999999997584E-2</v>
      </c>
      <c r="L293" s="125">
        <v>27.13</v>
      </c>
      <c r="M293" s="110">
        <f t="shared" si="166"/>
        <v>4.0000000000013358E-3</v>
      </c>
      <c r="N293" s="125">
        <v>27.134</v>
      </c>
    </row>
    <row r="294" spans="1:14" ht="41.25" customHeight="1" x14ac:dyDescent="0.25">
      <c r="A294" s="116" t="s">
        <v>42</v>
      </c>
      <c r="B294" s="21">
        <v>8</v>
      </c>
      <c r="C294" s="21">
        <v>4</v>
      </c>
      <c r="D294" s="25" t="s">
        <v>273</v>
      </c>
      <c r="E294" s="23">
        <v>129</v>
      </c>
      <c r="F294" s="110">
        <v>206.9</v>
      </c>
      <c r="G294" s="40"/>
      <c r="H294" s="125">
        <f t="shared" si="183"/>
        <v>206.9</v>
      </c>
      <c r="I294" s="125"/>
      <c r="J294" s="125">
        <f t="shared" si="173"/>
        <v>206.9</v>
      </c>
      <c r="K294" s="125">
        <f t="shared" si="184"/>
        <v>150.36711</v>
      </c>
      <c r="L294" s="125">
        <v>357.26711</v>
      </c>
      <c r="M294" s="110">
        <f t="shared" si="166"/>
        <v>-71.848910000000046</v>
      </c>
      <c r="N294" s="125">
        <v>285.41819999999996</v>
      </c>
    </row>
    <row r="295" spans="1:14" ht="33" customHeight="1" x14ac:dyDescent="0.25">
      <c r="A295" s="114" t="s">
        <v>274</v>
      </c>
      <c r="B295" s="29" t="s">
        <v>134</v>
      </c>
      <c r="C295" s="29" t="s">
        <v>135</v>
      </c>
      <c r="D295" s="29" t="s">
        <v>136</v>
      </c>
      <c r="E295" s="20"/>
      <c r="F295" s="109">
        <f>SUM(F296:F302)</f>
        <v>5817.57</v>
      </c>
      <c r="G295" s="109">
        <f>SUM(G296:G302)</f>
        <v>0</v>
      </c>
      <c r="H295" s="109">
        <f>SUM(H296:H302)</f>
        <v>5817.57</v>
      </c>
      <c r="I295" s="109">
        <f>SUM(I296:I302)</f>
        <v>-1562.3999999999999</v>
      </c>
      <c r="J295" s="109">
        <f>SUM(J296:J302)</f>
        <v>4255.17</v>
      </c>
      <c r="K295" s="109">
        <f t="shared" ref="K295" si="185">SUM(K296:K302)</f>
        <v>-379.71934999999991</v>
      </c>
      <c r="L295" s="109">
        <f>SUM(L296:L302)</f>
        <v>3875.4506499999993</v>
      </c>
      <c r="M295" s="109">
        <f t="shared" si="166"/>
        <v>-141.64829999999938</v>
      </c>
      <c r="N295" s="109">
        <f t="shared" ref="N295" si="186">SUM(N296:N302)</f>
        <v>3733.8023499999999</v>
      </c>
    </row>
    <row r="296" spans="1:14" ht="17.25" customHeight="1" x14ac:dyDescent="0.25">
      <c r="A296" s="73" t="s">
        <v>83</v>
      </c>
      <c r="B296" s="28" t="s">
        <v>134</v>
      </c>
      <c r="C296" s="28" t="s">
        <v>135</v>
      </c>
      <c r="D296" s="28" t="s">
        <v>136</v>
      </c>
      <c r="E296" s="28" t="s">
        <v>137</v>
      </c>
      <c r="F296" s="110">
        <v>3550.1</v>
      </c>
      <c r="G296" s="40"/>
      <c r="H296" s="125">
        <f t="shared" ref="H296:H302" si="187">F296+G296</f>
        <v>3550.1</v>
      </c>
      <c r="I296" s="125">
        <v>-1200</v>
      </c>
      <c r="J296" s="125">
        <f t="shared" si="173"/>
        <v>2350.1</v>
      </c>
      <c r="K296" s="125">
        <f>L296-J296</f>
        <v>-205.87824000000001</v>
      </c>
      <c r="L296" s="125">
        <v>2144.2217599999999</v>
      </c>
      <c r="M296" s="110">
        <f t="shared" si="166"/>
        <v>-1.602429999999913</v>
      </c>
      <c r="N296" s="125">
        <v>2142.61933</v>
      </c>
    </row>
    <row r="297" spans="1:14" ht="39" customHeight="1" x14ac:dyDescent="0.25">
      <c r="A297" s="116" t="s">
        <v>85</v>
      </c>
      <c r="B297" s="28" t="s">
        <v>134</v>
      </c>
      <c r="C297" s="28" t="s">
        <v>135</v>
      </c>
      <c r="D297" s="28" t="s">
        <v>136</v>
      </c>
      <c r="E297" s="28" t="s">
        <v>138</v>
      </c>
      <c r="F297" s="110">
        <v>1072.0999999999999</v>
      </c>
      <c r="G297" s="40"/>
      <c r="H297" s="125">
        <f t="shared" si="187"/>
        <v>1072.0999999999999</v>
      </c>
      <c r="I297" s="125">
        <v>-350</v>
      </c>
      <c r="J297" s="125">
        <f t="shared" si="173"/>
        <v>722.09999999999991</v>
      </c>
      <c r="K297" s="125">
        <f t="shared" ref="K297:K302" si="188">L297-J297</f>
        <v>-150.36710999999991</v>
      </c>
      <c r="L297" s="125">
        <v>571.73289</v>
      </c>
      <c r="M297" s="110">
        <f t="shared" si="166"/>
        <v>-13.938980000000015</v>
      </c>
      <c r="N297" s="125">
        <v>557.79390999999998</v>
      </c>
    </row>
    <row r="298" spans="1:14" ht="31.5" customHeight="1" x14ac:dyDescent="0.25">
      <c r="A298" s="116" t="s">
        <v>52</v>
      </c>
      <c r="B298" s="21">
        <v>8</v>
      </c>
      <c r="C298" s="21">
        <v>4</v>
      </c>
      <c r="D298" s="25" t="s">
        <v>139</v>
      </c>
      <c r="E298" s="23">
        <v>242</v>
      </c>
      <c r="F298" s="110">
        <v>363.9</v>
      </c>
      <c r="G298" s="40"/>
      <c r="H298" s="125">
        <f t="shared" si="187"/>
        <v>363.9</v>
      </c>
      <c r="I298" s="125">
        <v>-12.1</v>
      </c>
      <c r="J298" s="125">
        <f t="shared" si="173"/>
        <v>351.79999999999995</v>
      </c>
      <c r="K298" s="125">
        <f t="shared" si="188"/>
        <v>-141.27399999999994</v>
      </c>
      <c r="L298" s="125">
        <v>210.52600000000001</v>
      </c>
      <c r="M298" s="110">
        <f t="shared" si="166"/>
        <v>48.669109999999989</v>
      </c>
      <c r="N298" s="125">
        <v>259.19511</v>
      </c>
    </row>
    <row r="299" spans="1:14" ht="29.25" customHeight="1" x14ac:dyDescent="0.25">
      <c r="A299" s="73" t="s">
        <v>53</v>
      </c>
      <c r="B299" s="21">
        <v>8</v>
      </c>
      <c r="C299" s="21">
        <v>4</v>
      </c>
      <c r="D299" s="25" t="s">
        <v>139</v>
      </c>
      <c r="E299" s="23">
        <v>244</v>
      </c>
      <c r="F299" s="110">
        <v>583.70000000000005</v>
      </c>
      <c r="G299" s="40"/>
      <c r="H299" s="125">
        <f t="shared" si="187"/>
        <v>583.70000000000005</v>
      </c>
      <c r="I299" s="125">
        <v>-15</v>
      </c>
      <c r="J299" s="125">
        <f t="shared" si="173"/>
        <v>568.70000000000005</v>
      </c>
      <c r="K299" s="125">
        <f t="shared" si="188"/>
        <v>161.29999999999995</v>
      </c>
      <c r="L299" s="125">
        <v>730</v>
      </c>
      <c r="M299" s="110">
        <f t="shared" si="166"/>
        <v>-181.99258000000009</v>
      </c>
      <c r="N299" s="125">
        <v>548.00741999999991</v>
      </c>
    </row>
    <row r="300" spans="1:14" ht="18.75" customHeight="1" x14ac:dyDescent="0.25">
      <c r="A300" s="73" t="s">
        <v>435</v>
      </c>
      <c r="B300" s="21">
        <v>8</v>
      </c>
      <c r="C300" s="21">
        <v>4</v>
      </c>
      <c r="D300" s="25" t="s">
        <v>139</v>
      </c>
      <c r="E300" s="23">
        <v>247</v>
      </c>
      <c r="F300" s="110">
        <v>201.77</v>
      </c>
      <c r="G300" s="40"/>
      <c r="H300" s="125">
        <f t="shared" si="187"/>
        <v>201.77</v>
      </c>
      <c r="I300" s="125">
        <v>14.7</v>
      </c>
      <c r="J300" s="125">
        <f t="shared" si="173"/>
        <v>216.47</v>
      </c>
      <c r="K300" s="125">
        <f t="shared" si="188"/>
        <v>0</v>
      </c>
      <c r="L300" s="125">
        <f>J300</f>
        <v>216.47</v>
      </c>
      <c r="M300" s="110">
        <f t="shared" si="166"/>
        <v>4.3749999999988631E-2</v>
      </c>
      <c r="N300" s="125">
        <v>216.51374999999999</v>
      </c>
    </row>
    <row r="301" spans="1:14" ht="30.75" customHeight="1" x14ac:dyDescent="0.25">
      <c r="A301" s="115" t="s">
        <v>67</v>
      </c>
      <c r="B301" s="21">
        <v>8</v>
      </c>
      <c r="C301" s="21">
        <v>4</v>
      </c>
      <c r="D301" s="25" t="s">
        <v>139</v>
      </c>
      <c r="E301" s="23">
        <v>851</v>
      </c>
      <c r="F301" s="33">
        <v>36</v>
      </c>
      <c r="G301" s="40"/>
      <c r="H301" s="125">
        <f t="shared" si="187"/>
        <v>36</v>
      </c>
      <c r="I301" s="125"/>
      <c r="J301" s="125">
        <f t="shared" si="173"/>
        <v>36</v>
      </c>
      <c r="K301" s="125">
        <f t="shared" si="188"/>
        <v>-36</v>
      </c>
      <c r="L301" s="125">
        <v>0</v>
      </c>
      <c r="M301" s="110">
        <f t="shared" si="166"/>
        <v>2.41275</v>
      </c>
      <c r="N301" s="125">
        <v>2.41275</v>
      </c>
    </row>
    <row r="302" spans="1:14" ht="15" customHeight="1" x14ac:dyDescent="0.25">
      <c r="A302" s="115" t="s">
        <v>56</v>
      </c>
      <c r="B302" s="21">
        <v>8</v>
      </c>
      <c r="C302" s="21">
        <v>4</v>
      </c>
      <c r="D302" s="25" t="s">
        <v>139</v>
      </c>
      <c r="E302" s="23">
        <v>852</v>
      </c>
      <c r="F302" s="33">
        <v>10</v>
      </c>
      <c r="G302" s="40"/>
      <c r="H302" s="125">
        <f t="shared" si="187"/>
        <v>10</v>
      </c>
      <c r="I302" s="125"/>
      <c r="J302" s="125">
        <f t="shared" si="173"/>
        <v>10</v>
      </c>
      <c r="K302" s="125">
        <f t="shared" si="188"/>
        <v>-7.5</v>
      </c>
      <c r="L302" s="125">
        <v>2.5</v>
      </c>
      <c r="M302" s="110">
        <f t="shared" si="166"/>
        <v>4.7600800000000003</v>
      </c>
      <c r="N302" s="125">
        <v>7.2600800000000003</v>
      </c>
    </row>
    <row r="303" spans="1:14" ht="28.15" customHeight="1" x14ac:dyDescent="0.25">
      <c r="A303" s="114" t="s">
        <v>286</v>
      </c>
      <c r="B303" s="29" t="s">
        <v>134</v>
      </c>
      <c r="C303" s="29" t="s">
        <v>135</v>
      </c>
      <c r="D303" s="29" t="s">
        <v>275</v>
      </c>
      <c r="E303" s="20"/>
      <c r="F303" s="107">
        <f>F304+F305</f>
        <v>37971.699999999997</v>
      </c>
      <c r="G303" s="107">
        <f t="shared" ref="G303:N303" si="189">G304+G305</f>
        <v>0</v>
      </c>
      <c r="H303" s="107">
        <f t="shared" si="189"/>
        <v>37971.699999999997</v>
      </c>
      <c r="I303" s="107">
        <f t="shared" si="189"/>
        <v>0</v>
      </c>
      <c r="J303" s="107">
        <f t="shared" si="189"/>
        <v>37971.699999999997</v>
      </c>
      <c r="K303" s="107">
        <f t="shared" si="189"/>
        <v>-4243.9529999999977</v>
      </c>
      <c r="L303" s="107">
        <f t="shared" si="189"/>
        <v>33727.747000000003</v>
      </c>
      <c r="M303" s="109">
        <f t="shared" si="166"/>
        <v>3383.5976699999956</v>
      </c>
      <c r="N303" s="107">
        <f t="shared" si="189"/>
        <v>37111.344669999999</v>
      </c>
    </row>
    <row r="304" spans="1:14" ht="15" customHeight="1" x14ac:dyDescent="0.25">
      <c r="A304" s="73" t="s">
        <v>83</v>
      </c>
      <c r="B304" s="28" t="s">
        <v>134</v>
      </c>
      <c r="C304" s="28" t="s">
        <v>135</v>
      </c>
      <c r="D304" s="28" t="s">
        <v>275</v>
      </c>
      <c r="E304" s="28" t="s">
        <v>137</v>
      </c>
      <c r="F304" s="110">
        <v>29164.1</v>
      </c>
      <c r="G304" s="40"/>
      <c r="H304" s="125">
        <f t="shared" ref="H304:H305" si="190">F304+G304</f>
        <v>29164.1</v>
      </c>
      <c r="I304" s="125"/>
      <c r="J304" s="125">
        <f t="shared" si="173"/>
        <v>29164.1</v>
      </c>
      <c r="K304" s="125">
        <f>L304-J304</f>
        <v>-3743.9529999999977</v>
      </c>
      <c r="L304" s="125">
        <v>25420.147000000001</v>
      </c>
      <c r="M304" s="110">
        <f t="shared" si="166"/>
        <v>3098.2661399999997</v>
      </c>
      <c r="N304" s="125">
        <v>28518.413140000001</v>
      </c>
    </row>
    <row r="305" spans="1:22" ht="42" customHeight="1" x14ac:dyDescent="0.25">
      <c r="A305" s="116" t="s">
        <v>85</v>
      </c>
      <c r="B305" s="28" t="s">
        <v>134</v>
      </c>
      <c r="C305" s="28" t="s">
        <v>135</v>
      </c>
      <c r="D305" s="28" t="s">
        <v>275</v>
      </c>
      <c r="E305" s="28" t="s">
        <v>138</v>
      </c>
      <c r="F305" s="110">
        <v>8807.6</v>
      </c>
      <c r="G305" s="40"/>
      <c r="H305" s="125">
        <f t="shared" si="190"/>
        <v>8807.6</v>
      </c>
      <c r="I305" s="125"/>
      <c r="J305" s="125">
        <f t="shared" si="173"/>
        <v>8807.6</v>
      </c>
      <c r="K305" s="125">
        <f>L305-J305</f>
        <v>-500</v>
      </c>
      <c r="L305" s="125">
        <v>8307.6</v>
      </c>
      <c r="M305" s="110">
        <f t="shared" si="166"/>
        <v>285.33152999999947</v>
      </c>
      <c r="N305" s="125">
        <v>8592.9315299999998</v>
      </c>
    </row>
    <row r="306" spans="1:22" ht="33" customHeight="1" x14ac:dyDescent="0.25">
      <c r="A306" s="114" t="s">
        <v>276</v>
      </c>
      <c r="B306" s="18">
        <v>8</v>
      </c>
      <c r="C306" s="18">
        <v>4</v>
      </c>
      <c r="D306" s="29" t="s">
        <v>277</v>
      </c>
      <c r="E306" s="20"/>
      <c r="F306" s="109">
        <f>F307</f>
        <v>500</v>
      </c>
      <c r="G306" s="109">
        <f t="shared" ref="G306:I306" si="191">G307</f>
        <v>0</v>
      </c>
      <c r="H306" s="109">
        <f t="shared" si="191"/>
        <v>500</v>
      </c>
      <c r="I306" s="109">
        <f t="shared" si="191"/>
        <v>0</v>
      </c>
      <c r="J306" s="109">
        <f>J307+J308</f>
        <v>500</v>
      </c>
      <c r="K306" s="109">
        <f t="shared" ref="K306:N306" si="192">K307+K308</f>
        <v>0</v>
      </c>
      <c r="L306" s="109">
        <f t="shared" si="192"/>
        <v>500</v>
      </c>
      <c r="M306" s="109">
        <f t="shared" si="166"/>
        <v>0</v>
      </c>
      <c r="N306" s="109">
        <f t="shared" si="192"/>
        <v>500</v>
      </c>
    </row>
    <row r="307" spans="1:22" ht="32.25" customHeight="1" x14ac:dyDescent="0.25">
      <c r="A307" s="73" t="s">
        <v>53</v>
      </c>
      <c r="B307" s="21">
        <v>8</v>
      </c>
      <c r="C307" s="21">
        <v>4</v>
      </c>
      <c r="D307" s="28" t="s">
        <v>277</v>
      </c>
      <c r="E307" s="23">
        <v>244</v>
      </c>
      <c r="F307" s="110">
        <v>500</v>
      </c>
      <c r="G307" s="40"/>
      <c r="H307" s="125">
        <f>F307+G307</f>
        <v>500</v>
      </c>
      <c r="I307" s="125"/>
      <c r="J307" s="125">
        <f t="shared" si="173"/>
        <v>500</v>
      </c>
      <c r="K307" s="125">
        <f>L307-J307</f>
        <v>-191.5</v>
      </c>
      <c r="L307" s="125">
        <v>308.5</v>
      </c>
      <c r="M307" s="110">
        <f t="shared" si="166"/>
        <v>23.5</v>
      </c>
      <c r="N307" s="125">
        <v>332</v>
      </c>
    </row>
    <row r="308" spans="1:22" ht="17.25" customHeight="1" x14ac:dyDescent="0.25">
      <c r="A308" s="73" t="s">
        <v>681</v>
      </c>
      <c r="B308" s="21">
        <v>8</v>
      </c>
      <c r="C308" s="21">
        <v>4</v>
      </c>
      <c r="D308" s="28" t="s">
        <v>277</v>
      </c>
      <c r="E308" s="23">
        <v>350</v>
      </c>
      <c r="F308" s="110"/>
      <c r="G308" s="40"/>
      <c r="H308" s="125"/>
      <c r="I308" s="125"/>
      <c r="J308" s="125">
        <v>0</v>
      </c>
      <c r="K308" s="125">
        <f>L308-J308</f>
        <v>191.5</v>
      </c>
      <c r="L308" s="125">
        <v>191.5</v>
      </c>
      <c r="M308" s="110">
        <f t="shared" si="166"/>
        <v>-23.5</v>
      </c>
      <c r="N308" s="125">
        <v>168</v>
      </c>
    </row>
    <row r="309" spans="1:22" s="24" customFormat="1" ht="40.5" customHeight="1" x14ac:dyDescent="0.25">
      <c r="A309" s="118" t="s">
        <v>674</v>
      </c>
      <c r="B309" s="18">
        <v>8</v>
      </c>
      <c r="C309" s="18">
        <v>4</v>
      </c>
      <c r="D309" s="29" t="s">
        <v>675</v>
      </c>
      <c r="E309" s="20"/>
      <c r="F309" s="109"/>
      <c r="G309" s="82"/>
      <c r="H309" s="145"/>
      <c r="I309" s="145"/>
      <c r="J309" s="145"/>
      <c r="K309" s="145"/>
      <c r="L309" s="145">
        <f>L310+L311</f>
        <v>0</v>
      </c>
      <c r="M309" s="109">
        <f t="shared" si="166"/>
        <v>40</v>
      </c>
      <c r="N309" s="145">
        <f t="shared" ref="N309" si="193">N310+N311</f>
        <v>40</v>
      </c>
      <c r="O309" s="80"/>
      <c r="P309" s="57"/>
      <c r="Q309" s="146"/>
      <c r="R309" s="146"/>
      <c r="S309" s="146"/>
      <c r="T309" s="146"/>
      <c r="U309" s="146"/>
      <c r="V309" s="146"/>
    </row>
    <row r="310" spans="1:22" ht="26.25" customHeight="1" x14ac:dyDescent="0.25">
      <c r="A310" s="115" t="s">
        <v>40</v>
      </c>
      <c r="B310" s="21">
        <v>8</v>
      </c>
      <c r="C310" s="21">
        <v>4</v>
      </c>
      <c r="D310" s="25" t="s">
        <v>272</v>
      </c>
      <c r="E310" s="23">
        <v>121</v>
      </c>
      <c r="F310" s="110"/>
      <c r="G310" s="40"/>
      <c r="H310" s="125"/>
      <c r="I310" s="125"/>
      <c r="J310" s="125"/>
      <c r="K310" s="125"/>
      <c r="L310" s="125"/>
      <c r="M310" s="110">
        <f t="shared" si="166"/>
        <v>30.722000000000001</v>
      </c>
      <c r="N310" s="125">
        <v>30.722000000000001</v>
      </c>
    </row>
    <row r="311" spans="1:22" ht="29.25" customHeight="1" x14ac:dyDescent="0.25">
      <c r="A311" s="73" t="s">
        <v>50</v>
      </c>
      <c r="B311" s="21">
        <v>8</v>
      </c>
      <c r="C311" s="21">
        <v>4</v>
      </c>
      <c r="D311" s="25" t="s">
        <v>655</v>
      </c>
      <c r="E311" s="23">
        <v>129</v>
      </c>
      <c r="F311" s="110"/>
      <c r="G311" s="40"/>
      <c r="H311" s="125"/>
      <c r="I311" s="125"/>
      <c r="J311" s="125"/>
      <c r="K311" s="125"/>
      <c r="L311" s="145"/>
      <c r="M311" s="110">
        <f t="shared" si="166"/>
        <v>9.2780000000000005</v>
      </c>
      <c r="N311" s="125">
        <v>9.2780000000000005</v>
      </c>
    </row>
    <row r="312" spans="1:22" s="24" customFormat="1" ht="17.25" customHeight="1" x14ac:dyDescent="0.25">
      <c r="A312" s="113" t="s">
        <v>506</v>
      </c>
      <c r="B312" s="18">
        <v>9</v>
      </c>
      <c r="C312" s="18"/>
      <c r="D312" s="30"/>
      <c r="E312" s="20"/>
      <c r="F312" s="109">
        <f>F313</f>
        <v>700</v>
      </c>
      <c r="G312" s="109">
        <f t="shared" ref="G312:H313" si="194">G313</f>
        <v>0</v>
      </c>
      <c r="H312" s="109">
        <f>H313+H316</f>
        <v>700</v>
      </c>
      <c r="I312" s="109">
        <f t="shared" ref="I312:N312" si="195">I313+I316</f>
        <v>1000</v>
      </c>
      <c r="J312" s="109">
        <f>J313+J316</f>
        <v>1700</v>
      </c>
      <c r="K312" s="109">
        <f t="shared" si="195"/>
        <v>0</v>
      </c>
      <c r="L312" s="109">
        <f t="shared" si="195"/>
        <v>1700</v>
      </c>
      <c r="M312" s="109">
        <f t="shared" si="166"/>
        <v>0</v>
      </c>
      <c r="N312" s="109">
        <f t="shared" si="195"/>
        <v>1700</v>
      </c>
      <c r="O312" s="80"/>
      <c r="P312" s="57"/>
      <c r="Q312" s="146"/>
      <c r="R312" s="146"/>
      <c r="S312" s="146"/>
      <c r="T312" s="146"/>
      <c r="U312" s="146"/>
      <c r="V312" s="146"/>
    </row>
    <row r="313" spans="1:22" ht="31.15" customHeight="1" x14ac:dyDescent="0.25">
      <c r="A313" s="113" t="s">
        <v>520</v>
      </c>
      <c r="B313" s="18">
        <v>9</v>
      </c>
      <c r="C313" s="18">
        <v>9</v>
      </c>
      <c r="D313" s="30" t="s">
        <v>484</v>
      </c>
      <c r="E313" s="20"/>
      <c r="F313" s="107">
        <f>F314</f>
        <v>700</v>
      </c>
      <c r="G313" s="107">
        <f t="shared" si="194"/>
        <v>0</v>
      </c>
      <c r="H313" s="107">
        <f t="shared" si="194"/>
        <v>700</v>
      </c>
      <c r="I313" s="125"/>
      <c r="J313" s="125">
        <f>J314+J315</f>
        <v>700</v>
      </c>
      <c r="K313" s="125">
        <f t="shared" ref="K313:N313" si="196">K314+K315</f>
        <v>0</v>
      </c>
      <c r="L313" s="145">
        <f t="shared" si="196"/>
        <v>700</v>
      </c>
      <c r="M313" s="109">
        <f t="shared" si="166"/>
        <v>0</v>
      </c>
      <c r="N313" s="145">
        <f t="shared" si="196"/>
        <v>700</v>
      </c>
    </row>
    <row r="314" spans="1:22" ht="30" customHeight="1" x14ac:dyDescent="0.25">
      <c r="A314" s="73" t="s">
        <v>53</v>
      </c>
      <c r="B314" s="21">
        <v>9</v>
      </c>
      <c r="C314" s="21">
        <v>9</v>
      </c>
      <c r="D314" s="25" t="s">
        <v>278</v>
      </c>
      <c r="E314" s="23">
        <v>244</v>
      </c>
      <c r="F314" s="110">
        <v>700</v>
      </c>
      <c r="G314" s="40"/>
      <c r="H314" s="125">
        <f>F314+G314</f>
        <v>700</v>
      </c>
      <c r="I314" s="125"/>
      <c r="J314" s="125">
        <f t="shared" si="173"/>
        <v>700</v>
      </c>
      <c r="K314" s="125">
        <f>L314-J314</f>
        <v>-30</v>
      </c>
      <c r="L314" s="125">
        <v>670</v>
      </c>
      <c r="M314" s="110">
        <f t="shared" si="166"/>
        <v>0</v>
      </c>
      <c r="N314" s="125">
        <f>L314</f>
        <v>670</v>
      </c>
    </row>
    <row r="315" spans="1:22" ht="30" customHeight="1" x14ac:dyDescent="0.25">
      <c r="A315" s="73" t="s">
        <v>53</v>
      </c>
      <c r="B315" s="21">
        <v>9</v>
      </c>
      <c r="C315" s="21">
        <v>9</v>
      </c>
      <c r="D315" s="25" t="s">
        <v>682</v>
      </c>
      <c r="E315" s="23">
        <v>244</v>
      </c>
      <c r="F315" s="110"/>
      <c r="G315" s="40"/>
      <c r="H315" s="125"/>
      <c r="I315" s="125"/>
      <c r="J315" s="125">
        <v>0</v>
      </c>
      <c r="K315" s="125">
        <f>L315-J315</f>
        <v>30</v>
      </c>
      <c r="L315" s="125">
        <v>30</v>
      </c>
      <c r="M315" s="110">
        <f t="shared" si="166"/>
        <v>0</v>
      </c>
      <c r="N315" s="125">
        <f>L315</f>
        <v>30</v>
      </c>
    </row>
    <row r="316" spans="1:22" s="24" customFormat="1" ht="24.75" customHeight="1" x14ac:dyDescent="0.25">
      <c r="A316" s="114" t="s">
        <v>584</v>
      </c>
      <c r="B316" s="18">
        <v>9</v>
      </c>
      <c r="C316" s="18">
        <v>9</v>
      </c>
      <c r="D316" s="30"/>
      <c r="E316" s="20"/>
      <c r="F316" s="109"/>
      <c r="G316" s="82"/>
      <c r="H316" s="145">
        <f>H317</f>
        <v>0</v>
      </c>
      <c r="I316" s="145">
        <f t="shared" ref="I316:N316" si="197">I317</f>
        <v>1000</v>
      </c>
      <c r="J316" s="145">
        <f t="shared" si="197"/>
        <v>1000</v>
      </c>
      <c r="K316" s="145">
        <f t="shared" si="197"/>
        <v>0</v>
      </c>
      <c r="L316" s="145">
        <f t="shared" si="197"/>
        <v>1000</v>
      </c>
      <c r="M316" s="109">
        <f t="shared" si="166"/>
        <v>0</v>
      </c>
      <c r="N316" s="145">
        <f t="shared" si="197"/>
        <v>1000</v>
      </c>
      <c r="O316" s="80"/>
      <c r="P316" s="57"/>
      <c r="Q316" s="146"/>
      <c r="R316" s="146"/>
      <c r="S316" s="146"/>
      <c r="T316" s="146"/>
      <c r="U316" s="146"/>
      <c r="V316" s="146"/>
    </row>
    <row r="317" spans="1:22" ht="63" customHeight="1" x14ac:dyDescent="0.25">
      <c r="A317" s="73" t="s">
        <v>640</v>
      </c>
      <c r="B317" s="21">
        <v>9</v>
      </c>
      <c r="C317" s="21">
        <v>9</v>
      </c>
      <c r="D317" s="25" t="s">
        <v>637</v>
      </c>
      <c r="E317" s="23" t="s">
        <v>638</v>
      </c>
      <c r="F317" s="110"/>
      <c r="G317" s="40"/>
      <c r="H317" s="125">
        <v>0</v>
      </c>
      <c r="I317" s="125">
        <v>1000</v>
      </c>
      <c r="J317" s="125">
        <f>H317+I317</f>
        <v>1000</v>
      </c>
      <c r="K317" s="125">
        <v>0</v>
      </c>
      <c r="L317" s="125">
        <f>J317</f>
        <v>1000</v>
      </c>
      <c r="M317" s="110">
        <f t="shared" si="166"/>
        <v>0</v>
      </c>
      <c r="N317" s="125">
        <f>L317</f>
        <v>1000</v>
      </c>
    </row>
    <row r="318" spans="1:22" ht="16.5" customHeight="1" x14ac:dyDescent="0.25">
      <c r="A318" s="120" t="s">
        <v>507</v>
      </c>
      <c r="B318" s="18">
        <v>10</v>
      </c>
      <c r="C318" s="18"/>
      <c r="D318" s="29"/>
      <c r="E318" s="20"/>
      <c r="F318" s="109" t="e">
        <f t="shared" ref="F318:N318" si="198">F319+F321+F353+F361</f>
        <v>#REF!</v>
      </c>
      <c r="G318" s="109" t="e">
        <f t="shared" si="198"/>
        <v>#REF!</v>
      </c>
      <c r="H318" s="109" t="e">
        <f t="shared" si="198"/>
        <v>#REF!</v>
      </c>
      <c r="I318" s="109" t="e">
        <f t="shared" si="198"/>
        <v>#REF!</v>
      </c>
      <c r="J318" s="109" t="e">
        <f t="shared" si="198"/>
        <v>#REF!</v>
      </c>
      <c r="K318" s="109" t="e">
        <f t="shared" si="198"/>
        <v>#REF!</v>
      </c>
      <c r="L318" s="109">
        <f t="shared" si="198"/>
        <v>392388.20647999999</v>
      </c>
      <c r="M318" s="109">
        <f t="shared" si="198"/>
        <v>-22135.986139999986</v>
      </c>
      <c r="N318" s="109">
        <f t="shared" si="198"/>
        <v>370252.22034</v>
      </c>
    </row>
    <row r="319" spans="1:22" ht="16.5" customHeight="1" x14ac:dyDescent="0.25">
      <c r="A319" s="114" t="s">
        <v>143</v>
      </c>
      <c r="B319" s="18">
        <v>10</v>
      </c>
      <c r="C319" s="18">
        <v>1</v>
      </c>
      <c r="D319" s="29"/>
      <c r="E319" s="20">
        <v>0</v>
      </c>
      <c r="F319" s="107">
        <f>F320</f>
        <v>783.8</v>
      </c>
      <c r="G319" s="107">
        <f t="shared" ref="G319:N319" si="199">G320</f>
        <v>0</v>
      </c>
      <c r="H319" s="107">
        <f t="shared" si="199"/>
        <v>783.8</v>
      </c>
      <c r="I319" s="107">
        <f t="shared" si="199"/>
        <v>0</v>
      </c>
      <c r="J319" s="107">
        <f t="shared" si="199"/>
        <v>783.8</v>
      </c>
      <c r="K319" s="107">
        <f t="shared" si="199"/>
        <v>0</v>
      </c>
      <c r="L319" s="107">
        <f t="shared" si="199"/>
        <v>783.8</v>
      </c>
      <c r="M319" s="109">
        <f t="shared" si="166"/>
        <v>30.608000000000061</v>
      </c>
      <c r="N319" s="107">
        <f t="shared" si="199"/>
        <v>814.40800000000002</v>
      </c>
    </row>
    <row r="320" spans="1:22" ht="16.5" customHeight="1" x14ac:dyDescent="0.25">
      <c r="A320" s="121" t="s">
        <v>144</v>
      </c>
      <c r="B320" s="21">
        <v>10</v>
      </c>
      <c r="C320" s="21">
        <v>1</v>
      </c>
      <c r="D320" s="28" t="s">
        <v>145</v>
      </c>
      <c r="E320" s="23">
        <v>312</v>
      </c>
      <c r="F320" s="33">
        <v>783.8</v>
      </c>
      <c r="G320" s="40"/>
      <c r="H320" s="125">
        <f>F320+G320</f>
        <v>783.8</v>
      </c>
      <c r="I320" s="125"/>
      <c r="J320" s="125">
        <f t="shared" si="173"/>
        <v>783.8</v>
      </c>
      <c r="K320" s="125">
        <f>L320-J320</f>
        <v>0</v>
      </c>
      <c r="L320" s="125">
        <f>J320</f>
        <v>783.8</v>
      </c>
      <c r="M320" s="110">
        <f t="shared" si="166"/>
        <v>30.608000000000061</v>
      </c>
      <c r="N320" s="125">
        <v>814.40800000000002</v>
      </c>
    </row>
    <row r="321" spans="1:22" s="24" customFormat="1" ht="20.25" customHeight="1" x14ac:dyDescent="0.25">
      <c r="A321" s="120" t="s">
        <v>146</v>
      </c>
      <c r="B321" s="18">
        <v>10</v>
      </c>
      <c r="C321" s="18">
        <v>3</v>
      </c>
      <c r="D321" s="29"/>
      <c r="E321" s="20"/>
      <c r="F321" s="107">
        <f>F324+F326+F328+F331+F334+F337+F341+F344+F347+F322</f>
        <v>36139</v>
      </c>
      <c r="G321" s="107">
        <f>G324+G326+G328+G331+G334+G337+G341+G344+G347+G322</f>
        <v>0</v>
      </c>
      <c r="H321" s="107">
        <f>H324+H326+H328+H331+H334+H337+H341+H344+H347+H322+H349</f>
        <v>36139</v>
      </c>
      <c r="I321" s="107">
        <f>I324+I326+I328+I331+I334+I337+I341+I344+I347+I322+I349</f>
        <v>-5563.7459999999992</v>
      </c>
      <c r="J321" s="107">
        <f>J324+J326+J328+J331+J334+J337+J341+J344+J347+J322+J349+J351</f>
        <v>30575.254000000001</v>
      </c>
      <c r="K321" s="107">
        <f t="shared" ref="K321" si="200">K324+K326+K328+K331+K334+K337+K341+K344+K347+K322+K349+K351</f>
        <v>-3238.95</v>
      </c>
      <c r="L321" s="107">
        <f>L324+L326+L328+L331+L334+L337+L341+L344+L347+L322+L349+L351</f>
        <v>27336.304</v>
      </c>
      <c r="M321" s="107">
        <f t="shared" ref="M321:N321" si="201">M324+M326+M328+M331+M334+M337+M341+M344+M347+M322+M349+M351</f>
        <v>3490.2422999999994</v>
      </c>
      <c r="N321" s="107">
        <f t="shared" si="201"/>
        <v>30826.546300000002</v>
      </c>
      <c r="O321" s="80"/>
      <c r="P321" s="57"/>
      <c r="Q321" s="146"/>
      <c r="R321" s="146"/>
      <c r="S321" s="146"/>
      <c r="T321" s="146"/>
      <c r="U321" s="146"/>
      <c r="V321" s="146"/>
    </row>
    <row r="322" spans="1:22" s="24" customFormat="1" ht="46.5" customHeight="1" x14ac:dyDescent="0.25">
      <c r="A322" s="120" t="s">
        <v>538</v>
      </c>
      <c r="B322" s="18">
        <v>10</v>
      </c>
      <c r="C322" s="18">
        <v>3</v>
      </c>
      <c r="D322" s="29"/>
      <c r="E322" s="20"/>
      <c r="F322" s="107">
        <f>F323</f>
        <v>100</v>
      </c>
      <c r="G322" s="107">
        <f t="shared" ref="G322:N322" si="202">G323</f>
        <v>0</v>
      </c>
      <c r="H322" s="107">
        <f t="shared" si="202"/>
        <v>100</v>
      </c>
      <c r="I322" s="107">
        <f t="shared" si="202"/>
        <v>0</v>
      </c>
      <c r="J322" s="107">
        <f t="shared" si="202"/>
        <v>100</v>
      </c>
      <c r="K322" s="107">
        <f t="shared" si="202"/>
        <v>0</v>
      </c>
      <c r="L322" s="107">
        <f t="shared" si="202"/>
        <v>100</v>
      </c>
      <c r="M322" s="109">
        <f t="shared" si="166"/>
        <v>0</v>
      </c>
      <c r="N322" s="107">
        <f t="shared" si="202"/>
        <v>100</v>
      </c>
      <c r="O322" s="80"/>
      <c r="P322" s="57"/>
      <c r="Q322" s="146"/>
      <c r="R322" s="146"/>
      <c r="S322" s="146"/>
      <c r="T322" s="146"/>
      <c r="U322" s="146"/>
      <c r="V322" s="146"/>
    </row>
    <row r="323" spans="1:22" s="24" customFormat="1" ht="32.25" customHeight="1" x14ac:dyDescent="0.25">
      <c r="A323" s="73" t="s">
        <v>53</v>
      </c>
      <c r="B323" s="21">
        <v>10</v>
      </c>
      <c r="C323" s="21">
        <v>3</v>
      </c>
      <c r="D323" s="28" t="s">
        <v>539</v>
      </c>
      <c r="E323" s="23">
        <v>244</v>
      </c>
      <c r="F323" s="33">
        <v>100</v>
      </c>
      <c r="G323" s="82"/>
      <c r="H323" s="125">
        <f>F323+G323</f>
        <v>100</v>
      </c>
      <c r="I323" s="145"/>
      <c r="J323" s="125">
        <f t="shared" si="173"/>
        <v>100</v>
      </c>
      <c r="K323" s="125">
        <v>0</v>
      </c>
      <c r="L323" s="125">
        <f>J323</f>
        <v>100</v>
      </c>
      <c r="M323" s="110">
        <f t="shared" si="166"/>
        <v>0</v>
      </c>
      <c r="N323" s="145">
        <f>L323</f>
        <v>100</v>
      </c>
      <c r="O323" s="80"/>
      <c r="P323" s="57"/>
      <c r="Q323" s="146"/>
      <c r="R323" s="146"/>
      <c r="S323" s="146"/>
      <c r="T323" s="146"/>
      <c r="U323" s="146"/>
      <c r="V323" s="146"/>
    </row>
    <row r="324" spans="1:22" ht="36" customHeight="1" x14ac:dyDescent="0.25">
      <c r="A324" s="114" t="s">
        <v>301</v>
      </c>
      <c r="B324" s="18">
        <v>10</v>
      </c>
      <c r="C324" s="18">
        <v>3</v>
      </c>
      <c r="D324" s="30" t="s">
        <v>147</v>
      </c>
      <c r="E324" s="20"/>
      <c r="F324" s="107">
        <f>F325</f>
        <v>567</v>
      </c>
      <c r="G324" s="107">
        <f t="shared" ref="G324:N324" si="203">G325</f>
        <v>0</v>
      </c>
      <c r="H324" s="107">
        <f t="shared" si="203"/>
        <v>567</v>
      </c>
      <c r="I324" s="107">
        <f t="shared" si="203"/>
        <v>0</v>
      </c>
      <c r="J324" s="107">
        <f t="shared" si="203"/>
        <v>567</v>
      </c>
      <c r="K324" s="107">
        <f t="shared" si="203"/>
        <v>71.950000000000045</v>
      </c>
      <c r="L324" s="107">
        <f t="shared" si="203"/>
        <v>638.95000000000005</v>
      </c>
      <c r="M324" s="109">
        <f t="shared" si="166"/>
        <v>-69.172500000000014</v>
      </c>
      <c r="N324" s="107">
        <f t="shared" si="203"/>
        <v>569.77750000000003</v>
      </c>
    </row>
    <row r="325" spans="1:22" ht="32.25" customHeight="1" x14ac:dyDescent="0.25">
      <c r="A325" s="121" t="s">
        <v>112</v>
      </c>
      <c r="B325" s="21">
        <v>10</v>
      </c>
      <c r="C325" s="21">
        <v>3</v>
      </c>
      <c r="D325" s="25" t="s">
        <v>147</v>
      </c>
      <c r="E325" s="23">
        <v>313</v>
      </c>
      <c r="F325" s="33">
        <v>567</v>
      </c>
      <c r="G325" s="40"/>
      <c r="H325" s="125">
        <f>F325+G325</f>
        <v>567</v>
      </c>
      <c r="I325" s="125"/>
      <c r="J325" s="125">
        <f t="shared" si="173"/>
        <v>567</v>
      </c>
      <c r="K325" s="125">
        <f>L325-J325</f>
        <v>71.950000000000045</v>
      </c>
      <c r="L325" s="125">
        <v>638.95000000000005</v>
      </c>
      <c r="M325" s="110">
        <f t="shared" si="166"/>
        <v>-69.172500000000014</v>
      </c>
      <c r="N325" s="125">
        <v>569.77750000000003</v>
      </c>
    </row>
    <row r="326" spans="1:22" ht="36" customHeight="1" x14ac:dyDescent="0.25">
      <c r="A326" s="114" t="s">
        <v>302</v>
      </c>
      <c r="B326" s="18">
        <v>10</v>
      </c>
      <c r="C326" s="18">
        <v>3</v>
      </c>
      <c r="D326" s="29" t="s">
        <v>148</v>
      </c>
      <c r="E326" s="20"/>
      <c r="F326" s="107">
        <f>F327</f>
        <v>279</v>
      </c>
      <c r="G326" s="107">
        <f t="shared" ref="G326:N326" si="204">G327</f>
        <v>0</v>
      </c>
      <c r="H326" s="107">
        <f t="shared" si="204"/>
        <v>279</v>
      </c>
      <c r="I326" s="107">
        <f t="shared" si="204"/>
        <v>803.52</v>
      </c>
      <c r="J326" s="107">
        <f t="shared" si="204"/>
        <v>1082.52</v>
      </c>
      <c r="K326" s="107">
        <f t="shared" si="204"/>
        <v>-700</v>
      </c>
      <c r="L326" s="107">
        <f t="shared" si="204"/>
        <v>382.52</v>
      </c>
      <c r="M326" s="109">
        <f t="shared" si="166"/>
        <v>-103</v>
      </c>
      <c r="N326" s="107">
        <f t="shared" si="204"/>
        <v>279.52</v>
      </c>
    </row>
    <row r="327" spans="1:22" ht="33.75" customHeight="1" x14ac:dyDescent="0.25">
      <c r="A327" s="121" t="s">
        <v>112</v>
      </c>
      <c r="B327" s="21">
        <v>10</v>
      </c>
      <c r="C327" s="21">
        <v>3</v>
      </c>
      <c r="D327" s="28" t="s">
        <v>148</v>
      </c>
      <c r="E327" s="23">
        <v>313</v>
      </c>
      <c r="F327" s="33">
        <v>279</v>
      </c>
      <c r="G327" s="40"/>
      <c r="H327" s="125">
        <f>F327+G327</f>
        <v>279</v>
      </c>
      <c r="I327" s="125">
        <v>803.52</v>
      </c>
      <c r="J327" s="125">
        <f t="shared" si="173"/>
        <v>1082.52</v>
      </c>
      <c r="K327" s="125">
        <v>-700</v>
      </c>
      <c r="L327" s="125">
        <f>J327+K327</f>
        <v>382.52</v>
      </c>
      <c r="M327" s="110">
        <f t="shared" si="166"/>
        <v>-103</v>
      </c>
      <c r="N327" s="125">
        <v>279.52</v>
      </c>
    </row>
    <row r="328" spans="1:22" ht="30" customHeight="1" x14ac:dyDescent="0.25">
      <c r="A328" s="114" t="s">
        <v>303</v>
      </c>
      <c r="B328" s="18">
        <v>10</v>
      </c>
      <c r="C328" s="18">
        <v>3</v>
      </c>
      <c r="D328" s="29" t="s">
        <v>149</v>
      </c>
      <c r="E328" s="20"/>
      <c r="F328" s="107">
        <f>F329</f>
        <v>6771</v>
      </c>
      <c r="G328" s="107">
        <f t="shared" ref="G328:I328" si="205">G329</f>
        <v>0</v>
      </c>
      <c r="H328" s="107">
        <f t="shared" si="205"/>
        <v>6771</v>
      </c>
      <c r="I328" s="107">
        <f t="shared" si="205"/>
        <v>-6596.2659999999996</v>
      </c>
      <c r="J328" s="107">
        <f>J329+J330</f>
        <v>174.73400000000001</v>
      </c>
      <c r="K328" s="107">
        <f t="shared" ref="K328" si="206">K329+K330</f>
        <v>0</v>
      </c>
      <c r="L328" s="107">
        <f>L329+L330</f>
        <v>174.73400000000001</v>
      </c>
      <c r="M328" s="109">
        <f t="shared" si="166"/>
        <v>-99.216000000000008</v>
      </c>
      <c r="N328" s="107">
        <f t="shared" ref="N328" si="207">N329+N330</f>
        <v>75.518000000000001</v>
      </c>
    </row>
    <row r="329" spans="1:22" ht="30" customHeight="1" x14ac:dyDescent="0.25">
      <c r="A329" s="121" t="s">
        <v>112</v>
      </c>
      <c r="B329" s="21">
        <v>10</v>
      </c>
      <c r="C329" s="21">
        <v>3</v>
      </c>
      <c r="D329" s="28" t="s">
        <v>149</v>
      </c>
      <c r="E329" s="23">
        <v>313</v>
      </c>
      <c r="F329" s="33">
        <v>6771</v>
      </c>
      <c r="G329" s="40"/>
      <c r="H329" s="125">
        <f>F329+G329</f>
        <v>6771</v>
      </c>
      <c r="I329" s="125">
        <v>-6596.2659999999996</v>
      </c>
      <c r="J329" s="125">
        <v>30</v>
      </c>
      <c r="K329" s="125">
        <v>0</v>
      </c>
      <c r="L329" s="125">
        <f>J329</f>
        <v>30</v>
      </c>
      <c r="M329" s="110">
        <f t="shared" si="166"/>
        <v>45.518000000000001</v>
      </c>
      <c r="N329" s="125">
        <v>75.518000000000001</v>
      </c>
    </row>
    <row r="330" spans="1:22" ht="30" customHeight="1" x14ac:dyDescent="0.25">
      <c r="A330" s="121" t="s">
        <v>53</v>
      </c>
      <c r="B330" s="21">
        <v>10</v>
      </c>
      <c r="C330" s="21">
        <v>3</v>
      </c>
      <c r="D330" s="28" t="s">
        <v>149</v>
      </c>
      <c r="E330" s="23">
        <v>244</v>
      </c>
      <c r="F330" s="33"/>
      <c r="G330" s="40"/>
      <c r="H330" s="125"/>
      <c r="I330" s="125"/>
      <c r="J330" s="125">
        <v>144.73400000000001</v>
      </c>
      <c r="K330" s="125">
        <v>0</v>
      </c>
      <c r="L330" s="125">
        <f>J330</f>
        <v>144.73400000000001</v>
      </c>
      <c r="M330" s="110">
        <f t="shared" si="166"/>
        <v>-144.73400000000001</v>
      </c>
      <c r="N330" s="125">
        <v>0</v>
      </c>
    </row>
    <row r="331" spans="1:22" ht="33" customHeight="1" x14ac:dyDescent="0.25">
      <c r="A331" s="114" t="s">
        <v>304</v>
      </c>
      <c r="B331" s="18">
        <v>10</v>
      </c>
      <c r="C331" s="18">
        <v>3</v>
      </c>
      <c r="D331" s="30" t="s">
        <v>150</v>
      </c>
      <c r="E331" s="20"/>
      <c r="F331" s="107">
        <f>F332</f>
        <v>13332</v>
      </c>
      <c r="G331" s="107">
        <f t="shared" ref="G331:I331" si="208">G332</f>
        <v>0</v>
      </c>
      <c r="H331" s="107">
        <f t="shared" si="208"/>
        <v>13332</v>
      </c>
      <c r="I331" s="107">
        <f t="shared" si="208"/>
        <v>0</v>
      </c>
      <c r="J331" s="107">
        <f>J332+J333</f>
        <v>13332</v>
      </c>
      <c r="K331" s="107">
        <f>K332+K333</f>
        <v>-541.5</v>
      </c>
      <c r="L331" s="107">
        <f>L332+L333</f>
        <v>12790.5</v>
      </c>
      <c r="M331" s="109">
        <f t="shared" si="166"/>
        <v>82.024999999999636</v>
      </c>
      <c r="N331" s="107">
        <f t="shared" ref="N331" si="209">N332+N333</f>
        <v>12872.525</v>
      </c>
    </row>
    <row r="332" spans="1:22" ht="29.25" customHeight="1" x14ac:dyDescent="0.25">
      <c r="A332" s="121" t="s">
        <v>112</v>
      </c>
      <c r="B332" s="21">
        <v>10</v>
      </c>
      <c r="C332" s="21">
        <v>3</v>
      </c>
      <c r="D332" s="25" t="s">
        <v>150</v>
      </c>
      <c r="E332" s="23">
        <v>313</v>
      </c>
      <c r="F332" s="33">
        <v>13332</v>
      </c>
      <c r="G332" s="40"/>
      <c r="H332" s="125">
        <f>F332+G332</f>
        <v>13332</v>
      </c>
      <c r="I332" s="125"/>
      <c r="J332" s="125">
        <v>13152</v>
      </c>
      <c r="K332" s="125">
        <f>-500-41.5</f>
        <v>-541.5</v>
      </c>
      <c r="L332" s="125">
        <f>J332+K332</f>
        <v>12610.5</v>
      </c>
      <c r="M332" s="110">
        <f t="shared" si="166"/>
        <v>76.469240000000354</v>
      </c>
      <c r="N332" s="125">
        <v>12686.96924</v>
      </c>
    </row>
    <row r="333" spans="1:22" ht="29.25" customHeight="1" x14ac:dyDescent="0.25">
      <c r="A333" s="73" t="s">
        <v>53</v>
      </c>
      <c r="B333" s="21">
        <v>10</v>
      </c>
      <c r="C333" s="21">
        <v>3</v>
      </c>
      <c r="D333" s="25" t="s">
        <v>150</v>
      </c>
      <c r="E333" s="23">
        <v>244</v>
      </c>
      <c r="F333" s="33"/>
      <c r="G333" s="40"/>
      <c r="H333" s="125"/>
      <c r="I333" s="125"/>
      <c r="J333" s="125">
        <v>180</v>
      </c>
      <c r="K333" s="125">
        <f>L333-J333</f>
        <v>0</v>
      </c>
      <c r="L333" s="125">
        <v>180</v>
      </c>
      <c r="M333" s="110">
        <f t="shared" si="166"/>
        <v>5.5557599999999923</v>
      </c>
      <c r="N333" s="125">
        <v>185.55575999999999</v>
      </c>
    </row>
    <row r="334" spans="1:22" ht="33.75" customHeight="1" x14ac:dyDescent="0.25">
      <c r="A334" s="114" t="s">
        <v>305</v>
      </c>
      <c r="B334" s="18">
        <v>10</v>
      </c>
      <c r="C334" s="18">
        <v>3</v>
      </c>
      <c r="D334" s="30" t="s">
        <v>151</v>
      </c>
      <c r="E334" s="20"/>
      <c r="F334" s="107">
        <f>F336</f>
        <v>94</v>
      </c>
      <c r="G334" s="107">
        <f t="shared" ref="G334:I334" si="210">G336</f>
        <v>0</v>
      </c>
      <c r="H334" s="107">
        <f t="shared" si="210"/>
        <v>94</v>
      </c>
      <c r="I334" s="107">
        <f t="shared" si="210"/>
        <v>0</v>
      </c>
      <c r="J334" s="107">
        <f>J335+J336</f>
        <v>94</v>
      </c>
      <c r="K334" s="107">
        <f t="shared" ref="K334" si="211">K335+K336</f>
        <v>-18.399999999999999</v>
      </c>
      <c r="L334" s="107">
        <f>L335+L336</f>
        <v>75.599999999999994</v>
      </c>
      <c r="M334" s="107">
        <f t="shared" ref="M334:N334" si="212">M335+M336</f>
        <v>0.10580000000000489</v>
      </c>
      <c r="N334" s="107">
        <f t="shared" si="212"/>
        <v>75.705799999999996</v>
      </c>
    </row>
    <row r="335" spans="1:22" ht="29.25" customHeight="1" x14ac:dyDescent="0.25">
      <c r="A335" s="73" t="s">
        <v>53</v>
      </c>
      <c r="B335" s="21">
        <v>10</v>
      </c>
      <c r="C335" s="21">
        <v>3</v>
      </c>
      <c r="D335" s="25" t="s">
        <v>151</v>
      </c>
      <c r="E335" s="23">
        <v>244</v>
      </c>
      <c r="F335" s="33"/>
      <c r="G335" s="33"/>
      <c r="H335" s="33"/>
      <c r="I335" s="33"/>
      <c r="J335" s="33">
        <v>0.75</v>
      </c>
      <c r="K335" s="33">
        <f>L335-J335</f>
        <v>0</v>
      </c>
      <c r="L335" s="33">
        <v>0.75</v>
      </c>
      <c r="M335" s="110">
        <f>N335-L335</f>
        <v>5.3939999999999988E-2</v>
      </c>
      <c r="N335" s="125">
        <v>0.80393999999999999</v>
      </c>
    </row>
    <row r="336" spans="1:22" ht="35.25" customHeight="1" x14ac:dyDescent="0.25">
      <c r="A336" s="121" t="s">
        <v>112</v>
      </c>
      <c r="B336" s="21">
        <v>10</v>
      </c>
      <c r="C336" s="21">
        <v>3</v>
      </c>
      <c r="D336" s="25" t="s">
        <v>151</v>
      </c>
      <c r="E336" s="23">
        <v>313</v>
      </c>
      <c r="F336" s="33">
        <v>94</v>
      </c>
      <c r="G336" s="40"/>
      <c r="H336" s="125">
        <f>F336+G336</f>
        <v>94</v>
      </c>
      <c r="I336" s="125"/>
      <c r="J336" s="125">
        <v>93.25</v>
      </c>
      <c r="K336" s="33">
        <v>-18.399999999999999</v>
      </c>
      <c r="L336" s="125">
        <f>J336+K336</f>
        <v>74.849999999999994</v>
      </c>
      <c r="M336" s="110">
        <f>N336-L336</f>
        <v>5.1860000000004902E-2</v>
      </c>
      <c r="N336" s="125">
        <v>74.901859999999999</v>
      </c>
    </row>
    <row r="337" spans="1:22" ht="30" customHeight="1" x14ac:dyDescent="0.25">
      <c r="A337" s="114" t="s">
        <v>306</v>
      </c>
      <c r="B337" s="18">
        <v>10</v>
      </c>
      <c r="C337" s="18">
        <v>3</v>
      </c>
      <c r="D337" s="29" t="s">
        <v>152</v>
      </c>
      <c r="E337" s="20"/>
      <c r="F337" s="107">
        <f>F339</f>
        <v>4331</v>
      </c>
      <c r="G337" s="107">
        <f t="shared" ref="G337:I337" si="213">G339</f>
        <v>0</v>
      </c>
      <c r="H337" s="107">
        <f t="shared" si="213"/>
        <v>4331</v>
      </c>
      <c r="I337" s="107">
        <f t="shared" si="213"/>
        <v>0</v>
      </c>
      <c r="J337" s="107">
        <f>J338+J339</f>
        <v>4331</v>
      </c>
      <c r="K337" s="145">
        <f>K338+K339</f>
        <v>-2481</v>
      </c>
      <c r="L337" s="145">
        <f>L338+L339+L340</f>
        <v>1850</v>
      </c>
      <c r="M337" s="109">
        <f t="shared" si="166"/>
        <v>-230.50000000000023</v>
      </c>
      <c r="N337" s="145">
        <f t="shared" ref="N337" si="214">N338+N339+N340</f>
        <v>1619.4999999999998</v>
      </c>
    </row>
    <row r="338" spans="1:22" ht="30" customHeight="1" x14ac:dyDescent="0.25">
      <c r="A338" s="73" t="s">
        <v>53</v>
      </c>
      <c r="B338" s="21">
        <v>10</v>
      </c>
      <c r="C338" s="21">
        <v>3</v>
      </c>
      <c r="D338" s="28" t="s">
        <v>152</v>
      </c>
      <c r="E338" s="23">
        <v>323</v>
      </c>
      <c r="F338" s="33"/>
      <c r="G338" s="33"/>
      <c r="H338" s="33"/>
      <c r="I338" s="33"/>
      <c r="J338" s="33">
        <v>1231</v>
      </c>
      <c r="K338" s="125">
        <f>L338-J338</f>
        <v>0</v>
      </c>
      <c r="L338" s="125">
        <v>1231</v>
      </c>
      <c r="M338" s="110">
        <f t="shared" ref="M338:M399" si="215">N338-L338</f>
        <v>-701.97928000000002</v>
      </c>
      <c r="N338" s="125">
        <v>529.02071999999998</v>
      </c>
    </row>
    <row r="339" spans="1:22" ht="31.15" customHeight="1" x14ac:dyDescent="0.25">
      <c r="A339" s="121" t="s">
        <v>112</v>
      </c>
      <c r="B339" s="21">
        <v>10</v>
      </c>
      <c r="C339" s="21">
        <v>3</v>
      </c>
      <c r="D339" s="28" t="s">
        <v>152</v>
      </c>
      <c r="E339" s="23">
        <v>321</v>
      </c>
      <c r="F339" s="33">
        <v>4331</v>
      </c>
      <c r="G339" s="40"/>
      <c r="H339" s="125">
        <f>F339+G339</f>
        <v>4331</v>
      </c>
      <c r="I339" s="125"/>
      <c r="J339" s="125">
        <v>3100</v>
      </c>
      <c r="K339" s="125">
        <f>-1600-881</f>
        <v>-2481</v>
      </c>
      <c r="L339" s="125">
        <f>J339+K339</f>
        <v>619</v>
      </c>
      <c r="M339" s="110">
        <f t="shared" si="215"/>
        <v>470.5160699999999</v>
      </c>
      <c r="N339" s="125">
        <v>1089.5160699999999</v>
      </c>
    </row>
    <row r="340" spans="1:22" ht="31.15" customHeight="1" x14ac:dyDescent="0.25">
      <c r="A340" s="73" t="s">
        <v>53</v>
      </c>
      <c r="B340" s="21">
        <v>10</v>
      </c>
      <c r="C340" s="21">
        <v>3</v>
      </c>
      <c r="D340" s="28" t="s">
        <v>152</v>
      </c>
      <c r="E340" s="23">
        <v>244</v>
      </c>
      <c r="F340" s="33"/>
      <c r="G340" s="40"/>
      <c r="H340" s="125"/>
      <c r="I340" s="125"/>
      <c r="J340" s="125"/>
      <c r="K340" s="125"/>
      <c r="L340" s="125">
        <v>0</v>
      </c>
      <c r="M340" s="110">
        <f t="shared" si="215"/>
        <v>0.96321000000000001</v>
      </c>
      <c r="N340" s="125">
        <v>0.96321000000000001</v>
      </c>
    </row>
    <row r="341" spans="1:22" ht="30.75" customHeight="1" x14ac:dyDescent="0.25">
      <c r="A341" s="114" t="s">
        <v>307</v>
      </c>
      <c r="B341" s="18">
        <v>10</v>
      </c>
      <c r="C341" s="18">
        <v>3</v>
      </c>
      <c r="D341" s="29" t="s">
        <v>280</v>
      </c>
      <c r="E341" s="20"/>
      <c r="F341" s="107">
        <f>F343</f>
        <v>10465</v>
      </c>
      <c r="G341" s="107">
        <f t="shared" ref="G341:I341" si="216">G343</f>
        <v>0</v>
      </c>
      <c r="H341" s="107">
        <f t="shared" si="216"/>
        <v>10465</v>
      </c>
      <c r="I341" s="107">
        <f t="shared" si="216"/>
        <v>0</v>
      </c>
      <c r="J341" s="107">
        <f>J342+J343</f>
        <v>10465</v>
      </c>
      <c r="K341" s="107">
        <f t="shared" ref="K341:N341" si="217">K342+K343</f>
        <v>400</v>
      </c>
      <c r="L341" s="107">
        <f t="shared" si="217"/>
        <v>10865</v>
      </c>
      <c r="M341" s="109">
        <f t="shared" si="215"/>
        <v>3910</v>
      </c>
      <c r="N341" s="107">
        <f t="shared" si="217"/>
        <v>14775</v>
      </c>
    </row>
    <row r="342" spans="1:22" ht="30.75" customHeight="1" x14ac:dyDescent="0.25">
      <c r="A342" s="73" t="s">
        <v>53</v>
      </c>
      <c r="B342" s="21">
        <v>10</v>
      </c>
      <c r="C342" s="21">
        <v>3</v>
      </c>
      <c r="D342" s="28" t="s">
        <v>280</v>
      </c>
      <c r="E342" s="23">
        <v>244</v>
      </c>
      <c r="F342" s="33"/>
      <c r="G342" s="33"/>
      <c r="H342" s="33"/>
      <c r="I342" s="33"/>
      <c r="J342" s="33">
        <v>165</v>
      </c>
      <c r="K342" s="125">
        <f>L342-J342</f>
        <v>0</v>
      </c>
      <c r="L342" s="125">
        <v>165</v>
      </c>
      <c r="M342" s="110">
        <f t="shared" si="215"/>
        <v>-13.116129999999998</v>
      </c>
      <c r="N342" s="125">
        <v>151.88387</v>
      </c>
    </row>
    <row r="343" spans="1:22" ht="33.75" customHeight="1" x14ac:dyDescent="0.25">
      <c r="A343" s="121" t="s">
        <v>112</v>
      </c>
      <c r="B343" s="21">
        <v>10</v>
      </c>
      <c r="C343" s="21">
        <v>3</v>
      </c>
      <c r="D343" s="28" t="s">
        <v>280</v>
      </c>
      <c r="E343" s="23">
        <v>321</v>
      </c>
      <c r="F343" s="33">
        <v>10465</v>
      </c>
      <c r="G343" s="40"/>
      <c r="H343" s="125">
        <f>F343+G343</f>
        <v>10465</v>
      </c>
      <c r="I343" s="125"/>
      <c r="J343" s="125">
        <v>10300</v>
      </c>
      <c r="K343" s="125">
        <f>L343-J343</f>
        <v>400</v>
      </c>
      <c r="L343" s="125">
        <v>10700</v>
      </c>
      <c r="M343" s="110">
        <f t="shared" si="215"/>
        <v>3923.1161300000003</v>
      </c>
      <c r="N343" s="125">
        <v>14623.11613</v>
      </c>
    </row>
    <row r="344" spans="1:22" ht="41.25" customHeight="1" x14ac:dyDescent="0.25">
      <c r="A344" s="113" t="s">
        <v>521</v>
      </c>
      <c r="B344" s="18">
        <v>10</v>
      </c>
      <c r="C344" s="18">
        <v>3</v>
      </c>
      <c r="D344" s="30" t="s">
        <v>375</v>
      </c>
      <c r="E344" s="20">
        <v>244</v>
      </c>
      <c r="F344" s="107">
        <f t="shared" ref="F344:N344" si="218">SUM(F345:F346)</f>
        <v>100</v>
      </c>
      <c r="G344" s="107">
        <f t="shared" si="218"/>
        <v>0</v>
      </c>
      <c r="H344" s="107">
        <f t="shared" si="218"/>
        <v>100</v>
      </c>
      <c r="I344" s="107">
        <f t="shared" si="218"/>
        <v>49</v>
      </c>
      <c r="J344" s="107">
        <f t="shared" si="218"/>
        <v>149</v>
      </c>
      <c r="K344" s="107">
        <f t="shared" si="218"/>
        <v>0</v>
      </c>
      <c r="L344" s="107">
        <f t="shared" si="218"/>
        <v>149</v>
      </c>
      <c r="M344" s="109">
        <f t="shared" si="215"/>
        <v>0</v>
      </c>
      <c r="N344" s="107">
        <f t="shared" si="218"/>
        <v>149</v>
      </c>
    </row>
    <row r="345" spans="1:22" ht="27.75" customHeight="1" x14ac:dyDescent="0.25">
      <c r="A345" s="73" t="s">
        <v>281</v>
      </c>
      <c r="B345" s="21">
        <v>10</v>
      </c>
      <c r="C345" s="21">
        <v>3</v>
      </c>
      <c r="D345" s="25" t="s">
        <v>523</v>
      </c>
      <c r="E345" s="23">
        <v>244</v>
      </c>
      <c r="F345" s="33">
        <v>50</v>
      </c>
      <c r="G345" s="40"/>
      <c r="H345" s="125">
        <f t="shared" ref="H345:H346" si="219">F345+G345</f>
        <v>50</v>
      </c>
      <c r="I345" s="125">
        <v>-7.6</v>
      </c>
      <c r="J345" s="125">
        <f t="shared" si="173"/>
        <v>42.4</v>
      </c>
      <c r="K345" s="125">
        <f>L345-J345</f>
        <v>8</v>
      </c>
      <c r="L345" s="125">
        <v>50.4</v>
      </c>
      <c r="M345" s="110">
        <f t="shared" si="215"/>
        <v>0</v>
      </c>
      <c r="N345" s="125">
        <f>L345</f>
        <v>50.4</v>
      </c>
    </row>
    <row r="346" spans="1:22" ht="27.75" customHeight="1" x14ac:dyDescent="0.25">
      <c r="A346" s="73" t="s">
        <v>526</v>
      </c>
      <c r="B346" s="21">
        <v>10</v>
      </c>
      <c r="C346" s="21">
        <v>3</v>
      </c>
      <c r="D346" s="25" t="s">
        <v>524</v>
      </c>
      <c r="E346" s="23">
        <v>244</v>
      </c>
      <c r="F346" s="33">
        <v>50</v>
      </c>
      <c r="G346" s="40"/>
      <c r="H346" s="125">
        <f t="shared" si="219"/>
        <v>50</v>
      </c>
      <c r="I346" s="125">
        <v>56.6</v>
      </c>
      <c r="J346" s="125">
        <f t="shared" si="173"/>
        <v>106.6</v>
      </c>
      <c r="K346" s="125">
        <f>L346-J346</f>
        <v>-8</v>
      </c>
      <c r="L346" s="125">
        <v>98.6</v>
      </c>
      <c r="M346" s="110">
        <f t="shared" si="215"/>
        <v>0</v>
      </c>
      <c r="N346" s="125">
        <f>L346</f>
        <v>98.6</v>
      </c>
    </row>
    <row r="347" spans="1:22" ht="35.450000000000003" customHeight="1" x14ac:dyDescent="0.25">
      <c r="A347" s="114" t="s">
        <v>522</v>
      </c>
      <c r="B347" s="18">
        <v>10</v>
      </c>
      <c r="C347" s="18">
        <v>3</v>
      </c>
      <c r="D347" s="30"/>
      <c r="E347" s="20"/>
      <c r="F347" s="107">
        <f>F348</f>
        <v>100</v>
      </c>
      <c r="G347" s="107">
        <f t="shared" ref="G347:N347" si="220">G348</f>
        <v>0</v>
      </c>
      <c r="H347" s="107">
        <f t="shared" si="220"/>
        <v>100</v>
      </c>
      <c r="I347" s="107">
        <f t="shared" si="220"/>
        <v>0</v>
      </c>
      <c r="J347" s="107">
        <f t="shared" si="220"/>
        <v>100</v>
      </c>
      <c r="K347" s="107">
        <f t="shared" si="220"/>
        <v>0</v>
      </c>
      <c r="L347" s="107">
        <f t="shared" si="220"/>
        <v>100</v>
      </c>
      <c r="M347" s="109">
        <f t="shared" si="215"/>
        <v>0</v>
      </c>
      <c r="N347" s="107">
        <f t="shared" si="220"/>
        <v>100</v>
      </c>
    </row>
    <row r="348" spans="1:22" ht="35.25" customHeight="1" x14ac:dyDescent="0.25">
      <c r="A348" s="73" t="s">
        <v>53</v>
      </c>
      <c r="B348" s="21">
        <v>10</v>
      </c>
      <c r="C348" s="21">
        <v>3</v>
      </c>
      <c r="D348" s="25" t="s">
        <v>257</v>
      </c>
      <c r="E348" s="23">
        <v>244</v>
      </c>
      <c r="F348" s="33">
        <v>100</v>
      </c>
      <c r="G348" s="40"/>
      <c r="H348" s="125">
        <f>F348+G348</f>
        <v>100</v>
      </c>
      <c r="I348" s="125"/>
      <c r="J348" s="125">
        <f t="shared" si="173"/>
        <v>100</v>
      </c>
      <c r="K348" s="125">
        <v>0</v>
      </c>
      <c r="L348" s="125">
        <f>J348</f>
        <v>100</v>
      </c>
      <c r="M348" s="110">
        <f t="shared" si="215"/>
        <v>0</v>
      </c>
      <c r="N348" s="125">
        <f>L348</f>
        <v>100</v>
      </c>
    </row>
    <row r="349" spans="1:22" s="24" customFormat="1" ht="35.25" customHeight="1" x14ac:dyDescent="0.25">
      <c r="A349" s="114" t="s">
        <v>658</v>
      </c>
      <c r="B349" s="18">
        <v>10</v>
      </c>
      <c r="C349" s="18">
        <v>3</v>
      </c>
      <c r="D349" s="30"/>
      <c r="E349" s="20"/>
      <c r="F349" s="107"/>
      <c r="G349" s="82"/>
      <c r="H349" s="145">
        <f>H350</f>
        <v>0</v>
      </c>
      <c r="I349" s="145">
        <f t="shared" ref="I349:N349" si="221">I350</f>
        <v>180</v>
      </c>
      <c r="J349" s="145">
        <f t="shared" si="221"/>
        <v>180</v>
      </c>
      <c r="K349" s="145">
        <f t="shared" si="221"/>
        <v>0</v>
      </c>
      <c r="L349" s="145">
        <f t="shared" si="221"/>
        <v>180</v>
      </c>
      <c r="M349" s="109">
        <f t="shared" si="215"/>
        <v>0</v>
      </c>
      <c r="N349" s="145">
        <f t="shared" si="221"/>
        <v>180</v>
      </c>
      <c r="O349" s="80"/>
      <c r="P349" s="57"/>
      <c r="Q349" s="146"/>
      <c r="R349" s="146"/>
      <c r="S349" s="146"/>
      <c r="T349" s="146"/>
      <c r="U349" s="146"/>
      <c r="V349" s="146"/>
    </row>
    <row r="350" spans="1:22" ht="90" customHeight="1" x14ac:dyDescent="0.25">
      <c r="A350" s="73" t="s">
        <v>657</v>
      </c>
      <c r="B350" s="21">
        <v>10</v>
      </c>
      <c r="C350" s="21">
        <v>3</v>
      </c>
      <c r="D350" s="25" t="s">
        <v>656</v>
      </c>
      <c r="E350" s="23">
        <v>831</v>
      </c>
      <c r="F350" s="33"/>
      <c r="G350" s="40"/>
      <c r="H350" s="125">
        <v>0</v>
      </c>
      <c r="I350" s="125">
        <v>180</v>
      </c>
      <c r="J350" s="125">
        <f>H350+I350</f>
        <v>180</v>
      </c>
      <c r="K350" s="125"/>
      <c r="L350" s="125">
        <f>J350</f>
        <v>180</v>
      </c>
      <c r="M350" s="110">
        <f t="shared" si="215"/>
        <v>0</v>
      </c>
      <c r="N350" s="125">
        <f>L350</f>
        <v>180</v>
      </c>
    </row>
    <row r="351" spans="1:22" s="24" customFormat="1" ht="23.25" customHeight="1" x14ac:dyDescent="0.25">
      <c r="A351" s="114" t="s">
        <v>70</v>
      </c>
      <c r="B351" s="18">
        <v>10</v>
      </c>
      <c r="C351" s="18">
        <v>3</v>
      </c>
      <c r="D351" s="30"/>
      <c r="E351" s="20"/>
      <c r="F351" s="107"/>
      <c r="G351" s="82"/>
      <c r="H351" s="145"/>
      <c r="I351" s="145"/>
      <c r="J351" s="145">
        <f>J352</f>
        <v>0</v>
      </c>
      <c r="K351" s="145">
        <f t="shared" ref="K351:N351" si="222">K352</f>
        <v>30</v>
      </c>
      <c r="L351" s="145">
        <f t="shared" si="222"/>
        <v>30</v>
      </c>
      <c r="M351" s="109">
        <f t="shared" si="215"/>
        <v>0</v>
      </c>
      <c r="N351" s="145">
        <f t="shared" si="222"/>
        <v>30</v>
      </c>
      <c r="O351" s="80"/>
      <c r="P351" s="57"/>
      <c r="Q351" s="146"/>
      <c r="R351" s="146"/>
      <c r="S351" s="146"/>
      <c r="T351" s="146"/>
      <c r="U351" s="146"/>
      <c r="V351" s="146"/>
    </row>
    <row r="352" spans="1:22" ht="23.25" customHeight="1" x14ac:dyDescent="0.25">
      <c r="A352" s="73" t="s">
        <v>683</v>
      </c>
      <c r="B352" s="21">
        <v>10</v>
      </c>
      <c r="C352" s="21">
        <v>3</v>
      </c>
      <c r="D352" s="25" t="s">
        <v>251</v>
      </c>
      <c r="E352" s="23">
        <v>360</v>
      </c>
      <c r="F352" s="33"/>
      <c r="G352" s="40"/>
      <c r="H352" s="125"/>
      <c r="I352" s="125"/>
      <c r="J352" s="125">
        <v>0</v>
      </c>
      <c r="K352" s="125">
        <v>30</v>
      </c>
      <c r="L352" s="125">
        <f>K352</f>
        <v>30</v>
      </c>
      <c r="M352" s="110">
        <f t="shared" si="215"/>
        <v>0</v>
      </c>
      <c r="N352" s="125">
        <f>L352</f>
        <v>30</v>
      </c>
    </row>
    <row r="353" spans="1:22" ht="19.5" customHeight="1" x14ac:dyDescent="0.25">
      <c r="A353" s="114" t="s">
        <v>153</v>
      </c>
      <c r="B353" s="18">
        <v>10</v>
      </c>
      <c r="C353" s="18">
        <v>4</v>
      </c>
      <c r="D353" s="25"/>
      <c r="E353" s="23"/>
      <c r="F353" s="107" t="e">
        <f>F354+F355+#REF!+F356+F359</f>
        <v>#REF!</v>
      </c>
      <c r="G353" s="107" t="e">
        <f>G354+G355+#REF!+G356+G359</f>
        <v>#REF!</v>
      </c>
      <c r="H353" s="107" t="e">
        <f>H354+H355+#REF!+H356+H359</f>
        <v>#REF!</v>
      </c>
      <c r="I353" s="107" t="e">
        <f>I354+I355+#REF!+I356+I359</f>
        <v>#REF!</v>
      </c>
      <c r="J353" s="107" t="e">
        <f>J354+J355+#REF!+J356+J359</f>
        <v>#REF!</v>
      </c>
      <c r="K353" s="107" t="e">
        <f>K354+K355+#REF!+K356+K359</f>
        <v>#REF!</v>
      </c>
      <c r="L353" s="107">
        <f>L354+L355+L356+L359</f>
        <v>356437.30348</v>
      </c>
      <c r="M353" s="109">
        <f t="shared" si="215"/>
        <v>-25357.206799999985</v>
      </c>
      <c r="N353" s="107">
        <f t="shared" ref="N353" si="223">N354+N355+N356+N359</f>
        <v>331080.09668000002</v>
      </c>
    </row>
    <row r="354" spans="1:22" ht="28.15" customHeight="1" x14ac:dyDescent="0.25">
      <c r="A354" s="121" t="s">
        <v>351</v>
      </c>
      <c r="B354" s="21">
        <v>10</v>
      </c>
      <c r="C354" s="21">
        <v>4</v>
      </c>
      <c r="D354" s="46" t="s">
        <v>363</v>
      </c>
      <c r="E354" s="23">
        <v>313</v>
      </c>
      <c r="F354" s="110">
        <v>154369</v>
      </c>
      <c r="G354" s="40"/>
      <c r="H354" s="125">
        <f t="shared" ref="H354:H355" si="224">F354+G354</f>
        <v>154369</v>
      </c>
      <c r="I354" s="125">
        <v>34513.311999999998</v>
      </c>
      <c r="J354" s="125">
        <f t="shared" si="173"/>
        <v>188882.31200000001</v>
      </c>
      <c r="K354" s="125">
        <f>L354-J354</f>
        <v>9.9999998928979039E-4</v>
      </c>
      <c r="L354" s="125">
        <v>188882.31299999999</v>
      </c>
      <c r="M354" s="110">
        <f t="shared" si="215"/>
        <v>-19299.58554</v>
      </c>
      <c r="N354" s="125">
        <v>169582.72745999999</v>
      </c>
    </row>
    <row r="355" spans="1:22" ht="59.25" customHeight="1" x14ac:dyDescent="0.25">
      <c r="A355" s="74" t="s">
        <v>352</v>
      </c>
      <c r="B355" s="21">
        <v>10</v>
      </c>
      <c r="C355" s="21">
        <v>4</v>
      </c>
      <c r="D355" s="28" t="s">
        <v>364</v>
      </c>
      <c r="E355" s="23">
        <v>313</v>
      </c>
      <c r="F355" s="110">
        <v>155626</v>
      </c>
      <c r="G355" s="40">
        <v>-21017.9</v>
      </c>
      <c r="H355" s="125">
        <f t="shared" si="224"/>
        <v>134608.1</v>
      </c>
      <c r="I355" s="125">
        <v>-0.02</v>
      </c>
      <c r="J355" s="125">
        <f t="shared" si="173"/>
        <v>134608.08000000002</v>
      </c>
      <c r="K355" s="125">
        <f>L355-J355</f>
        <v>0</v>
      </c>
      <c r="L355" s="125">
        <v>134608.07999999999</v>
      </c>
      <c r="M355" s="110">
        <f t="shared" si="215"/>
        <v>-5880.1620299999777</v>
      </c>
      <c r="N355" s="125">
        <v>128727.91797000001</v>
      </c>
    </row>
    <row r="356" spans="1:22" ht="30" customHeight="1" x14ac:dyDescent="0.25">
      <c r="A356" s="120" t="s">
        <v>365</v>
      </c>
      <c r="B356" s="18">
        <v>10</v>
      </c>
      <c r="C356" s="18">
        <v>4</v>
      </c>
      <c r="D356" s="29" t="s">
        <v>154</v>
      </c>
      <c r="E356" s="20"/>
      <c r="F356" s="109">
        <f>F357</f>
        <v>14951</v>
      </c>
      <c r="G356" s="109">
        <f t="shared" ref="G356:I356" si="225">G357</f>
        <v>-1772.9</v>
      </c>
      <c r="H356" s="109">
        <f t="shared" si="225"/>
        <v>13178.1</v>
      </c>
      <c r="I356" s="109">
        <f t="shared" si="225"/>
        <v>0</v>
      </c>
      <c r="J356" s="109">
        <f>J357+J358</f>
        <v>13178.1</v>
      </c>
      <c r="K356" s="109">
        <f t="shared" ref="K356:N356" si="226">K357+K358</f>
        <v>5550.49</v>
      </c>
      <c r="L356" s="109">
        <f t="shared" si="226"/>
        <v>18728.59</v>
      </c>
      <c r="M356" s="109">
        <f t="shared" si="215"/>
        <v>-133.8447500000002</v>
      </c>
      <c r="N356" s="109">
        <f t="shared" si="226"/>
        <v>18594.74525</v>
      </c>
    </row>
    <row r="357" spans="1:22" ht="67.5" customHeight="1" x14ac:dyDescent="0.25">
      <c r="A357" s="73" t="s">
        <v>541</v>
      </c>
      <c r="B357" s="21">
        <v>10</v>
      </c>
      <c r="C357" s="21">
        <v>4</v>
      </c>
      <c r="D357" s="28" t="s">
        <v>154</v>
      </c>
      <c r="E357" s="23">
        <v>321</v>
      </c>
      <c r="F357" s="110">
        <v>14951</v>
      </c>
      <c r="G357" s="40">
        <v>-1772.9</v>
      </c>
      <c r="H357" s="125">
        <f>F357+G357</f>
        <v>13178.1</v>
      </c>
      <c r="I357" s="125"/>
      <c r="J357" s="125">
        <v>13160.7</v>
      </c>
      <c r="K357" s="125">
        <f>4215.4+1335.13</f>
        <v>5550.53</v>
      </c>
      <c r="L357" s="125">
        <f>J357+K357</f>
        <v>18711.23</v>
      </c>
      <c r="M357" s="110">
        <f t="shared" si="215"/>
        <v>-153.16474999999991</v>
      </c>
      <c r="N357" s="125">
        <v>18558.06525</v>
      </c>
    </row>
    <row r="358" spans="1:22" ht="59.25" customHeight="1" x14ac:dyDescent="0.25">
      <c r="A358" s="73" t="s">
        <v>684</v>
      </c>
      <c r="B358" s="21">
        <v>10</v>
      </c>
      <c r="C358" s="21">
        <v>4</v>
      </c>
      <c r="D358" s="28" t="s">
        <v>154</v>
      </c>
      <c r="E358" s="23">
        <v>811</v>
      </c>
      <c r="F358" s="110">
        <v>17.36</v>
      </c>
      <c r="G358" s="40"/>
      <c r="H358" s="125"/>
      <c r="I358" s="125"/>
      <c r="J358" s="125">
        <v>17.399999999999999</v>
      </c>
      <c r="K358" s="125">
        <f>L358-J358</f>
        <v>-3.9999999999999147E-2</v>
      </c>
      <c r="L358" s="125">
        <v>17.36</v>
      </c>
      <c r="M358" s="110">
        <f t="shared" si="215"/>
        <v>19.32</v>
      </c>
      <c r="N358" s="125">
        <v>36.68</v>
      </c>
    </row>
    <row r="359" spans="1:22" ht="43.5" customHeight="1" x14ac:dyDescent="0.25">
      <c r="A359" s="114" t="s">
        <v>527</v>
      </c>
      <c r="B359" s="18">
        <v>10</v>
      </c>
      <c r="C359" s="18">
        <v>4</v>
      </c>
      <c r="D359" s="19" t="s">
        <v>279</v>
      </c>
      <c r="E359" s="20"/>
      <c r="F359" s="109">
        <f>F360</f>
        <v>21103.8</v>
      </c>
      <c r="G359" s="109">
        <f t="shared" ref="G359:N359" si="227">G360</f>
        <v>0</v>
      </c>
      <c r="H359" s="109">
        <f t="shared" si="227"/>
        <v>21103.8</v>
      </c>
      <c r="I359" s="109">
        <f t="shared" si="227"/>
        <v>-2567.6460000000006</v>
      </c>
      <c r="J359" s="109">
        <f t="shared" si="227"/>
        <v>18536.153999999999</v>
      </c>
      <c r="K359" s="109">
        <f t="shared" si="227"/>
        <v>-4317.8335200000001</v>
      </c>
      <c r="L359" s="109">
        <f t="shared" si="227"/>
        <v>14218.320479999998</v>
      </c>
      <c r="M359" s="109">
        <f t="shared" si="215"/>
        <v>-43.614479999998366</v>
      </c>
      <c r="N359" s="109">
        <f t="shared" si="227"/>
        <v>14174.706</v>
      </c>
    </row>
    <row r="360" spans="1:22" ht="19.899999999999999" customHeight="1" x14ac:dyDescent="0.25">
      <c r="A360" s="121" t="s">
        <v>93</v>
      </c>
      <c r="B360" s="21">
        <v>10</v>
      </c>
      <c r="C360" s="21">
        <v>4</v>
      </c>
      <c r="D360" s="22" t="s">
        <v>485</v>
      </c>
      <c r="E360" s="23">
        <v>322</v>
      </c>
      <c r="F360" s="110">
        <v>21103.8</v>
      </c>
      <c r="G360" s="40"/>
      <c r="H360" s="125">
        <f>F360+G360</f>
        <v>21103.8</v>
      </c>
      <c r="I360" s="125">
        <v>-2567.6460000000006</v>
      </c>
      <c r="J360" s="125">
        <f t="shared" si="173"/>
        <v>18536.153999999999</v>
      </c>
      <c r="K360" s="125">
        <v>-4317.8335200000001</v>
      </c>
      <c r="L360" s="125">
        <f>J360+K360</f>
        <v>14218.320479999998</v>
      </c>
      <c r="M360" s="110">
        <f t="shared" si="215"/>
        <v>-43.614479999998366</v>
      </c>
      <c r="N360" s="125">
        <v>14174.706</v>
      </c>
    </row>
    <row r="361" spans="1:22" s="24" customFormat="1" ht="21" customHeight="1" x14ac:dyDescent="0.25">
      <c r="A361" s="120" t="s">
        <v>155</v>
      </c>
      <c r="B361" s="18">
        <v>10</v>
      </c>
      <c r="C361" s="18">
        <v>6</v>
      </c>
      <c r="D361" s="29"/>
      <c r="E361" s="20"/>
      <c r="F361" s="109">
        <f>F362+F369</f>
        <v>8306.7999999999993</v>
      </c>
      <c r="G361" s="109">
        <f t="shared" ref="G361:I361" si="228">G362+G369</f>
        <v>0</v>
      </c>
      <c r="H361" s="109">
        <f t="shared" si="228"/>
        <v>8306.7999999999993</v>
      </c>
      <c r="I361" s="109">
        <f t="shared" si="228"/>
        <v>-296</v>
      </c>
      <c r="J361" s="109">
        <f>J362+J369+J371</f>
        <v>8010.8</v>
      </c>
      <c r="K361" s="109">
        <f t="shared" ref="K361:N361" si="229">K362+K369+K371</f>
        <v>-180.00099999999986</v>
      </c>
      <c r="L361" s="109">
        <f t="shared" si="229"/>
        <v>7830.799</v>
      </c>
      <c r="M361" s="109">
        <f t="shared" si="215"/>
        <v>-299.6296399999992</v>
      </c>
      <c r="N361" s="109">
        <f t="shared" si="229"/>
        <v>7531.1693600000008</v>
      </c>
      <c r="O361" s="80"/>
      <c r="P361" s="57"/>
      <c r="Q361" s="146"/>
      <c r="R361" s="146"/>
      <c r="S361" s="146"/>
      <c r="T361" s="146"/>
      <c r="U361" s="146"/>
      <c r="V361" s="146"/>
    </row>
    <row r="362" spans="1:22" ht="31.5" customHeight="1" x14ac:dyDescent="0.25">
      <c r="A362" s="114" t="s">
        <v>309</v>
      </c>
      <c r="B362" s="18">
        <v>10</v>
      </c>
      <c r="C362" s="18">
        <v>6</v>
      </c>
      <c r="D362" s="30" t="s">
        <v>157</v>
      </c>
      <c r="E362" s="20"/>
      <c r="F362" s="109">
        <f>SUM(F363:F368)</f>
        <v>6623.8</v>
      </c>
      <c r="G362" s="109">
        <f t="shared" ref="G362:N362" si="230">SUM(G363:G368)</f>
        <v>0</v>
      </c>
      <c r="H362" s="109">
        <f t="shared" si="230"/>
        <v>6623.8</v>
      </c>
      <c r="I362" s="109">
        <f>SUM(I363:I368)</f>
        <v>-296</v>
      </c>
      <c r="J362" s="109">
        <f t="shared" si="230"/>
        <v>6327.8</v>
      </c>
      <c r="K362" s="109">
        <f t="shared" si="230"/>
        <v>-240.00099999999986</v>
      </c>
      <c r="L362" s="109">
        <f t="shared" si="230"/>
        <v>6087.799</v>
      </c>
      <c r="M362" s="109">
        <f t="shared" si="215"/>
        <v>-299.6296399999992</v>
      </c>
      <c r="N362" s="109">
        <f t="shared" si="230"/>
        <v>5788.1693600000008</v>
      </c>
    </row>
    <row r="363" spans="1:22" ht="30" customHeight="1" x14ac:dyDescent="0.25">
      <c r="A363" s="115" t="s">
        <v>40</v>
      </c>
      <c r="B363" s="21">
        <v>10</v>
      </c>
      <c r="C363" s="21">
        <v>6</v>
      </c>
      <c r="D363" s="25" t="s">
        <v>157</v>
      </c>
      <c r="E363" s="23">
        <v>121</v>
      </c>
      <c r="F363" s="33">
        <v>3443.2</v>
      </c>
      <c r="G363" s="40"/>
      <c r="H363" s="125">
        <f t="shared" ref="H363:H368" si="231">F363+G363</f>
        <v>3443.2</v>
      </c>
      <c r="I363" s="125">
        <v>-150</v>
      </c>
      <c r="J363" s="125">
        <f t="shared" si="173"/>
        <v>3293.2</v>
      </c>
      <c r="K363" s="125">
        <f>L363-J363</f>
        <v>-7.9890000000000327</v>
      </c>
      <c r="L363" s="125">
        <v>3285.2109999999998</v>
      </c>
      <c r="M363" s="110">
        <f t="shared" si="215"/>
        <v>219.86700000000019</v>
      </c>
      <c r="N363" s="125">
        <v>3505.078</v>
      </c>
    </row>
    <row r="364" spans="1:22" ht="42.75" customHeight="1" x14ac:dyDescent="0.25">
      <c r="A364" s="116" t="s">
        <v>42</v>
      </c>
      <c r="B364" s="21">
        <v>10</v>
      </c>
      <c r="C364" s="21">
        <v>6</v>
      </c>
      <c r="D364" s="25" t="s">
        <v>157</v>
      </c>
      <c r="E364" s="23">
        <v>129</v>
      </c>
      <c r="F364" s="33">
        <v>1039.8</v>
      </c>
      <c r="G364" s="40"/>
      <c r="H364" s="125">
        <f t="shared" si="231"/>
        <v>1039.8</v>
      </c>
      <c r="I364" s="125">
        <v>-46</v>
      </c>
      <c r="J364" s="125">
        <f t="shared" si="173"/>
        <v>993.8</v>
      </c>
      <c r="K364" s="125">
        <f t="shared" ref="K364:K368" si="232">L364-J364</f>
        <v>7.9880000000000564</v>
      </c>
      <c r="L364" s="125">
        <v>1001.788</v>
      </c>
      <c r="M364" s="110">
        <f t="shared" si="215"/>
        <v>85.627729999999929</v>
      </c>
      <c r="N364" s="125">
        <v>1087.4157299999999</v>
      </c>
    </row>
    <row r="365" spans="1:22" ht="33" customHeight="1" x14ac:dyDescent="0.25">
      <c r="A365" s="73" t="s">
        <v>50</v>
      </c>
      <c r="B365" s="21">
        <v>10</v>
      </c>
      <c r="C365" s="21">
        <v>6</v>
      </c>
      <c r="D365" s="25" t="s">
        <v>157</v>
      </c>
      <c r="E365" s="23">
        <v>122</v>
      </c>
      <c r="F365" s="33">
        <v>50</v>
      </c>
      <c r="G365" s="40"/>
      <c r="H365" s="125">
        <f t="shared" si="231"/>
        <v>50</v>
      </c>
      <c r="I365" s="125"/>
      <c r="J365" s="125">
        <f t="shared" si="173"/>
        <v>50</v>
      </c>
      <c r="K365" s="125">
        <f t="shared" si="232"/>
        <v>0</v>
      </c>
      <c r="L365" s="125">
        <v>50</v>
      </c>
      <c r="M365" s="110">
        <f t="shared" si="215"/>
        <v>-14.82</v>
      </c>
      <c r="N365" s="125">
        <v>35.18</v>
      </c>
    </row>
    <row r="366" spans="1:22" ht="29.25" customHeight="1" x14ac:dyDescent="0.25">
      <c r="A366" s="116" t="s">
        <v>52</v>
      </c>
      <c r="B366" s="21">
        <v>10</v>
      </c>
      <c r="C366" s="21">
        <v>6</v>
      </c>
      <c r="D366" s="25" t="s">
        <v>157</v>
      </c>
      <c r="E366" s="23">
        <v>242</v>
      </c>
      <c r="F366" s="33">
        <v>1038.5999999999999</v>
      </c>
      <c r="G366" s="40"/>
      <c r="H366" s="125">
        <f t="shared" si="231"/>
        <v>1038.5999999999999</v>
      </c>
      <c r="I366" s="125">
        <v>18.5</v>
      </c>
      <c r="J366" s="125">
        <f t="shared" ref="J366:J399" si="233">H366+I366</f>
        <v>1057.0999999999999</v>
      </c>
      <c r="K366" s="125">
        <f t="shared" si="232"/>
        <v>-50.000999999999863</v>
      </c>
      <c r="L366" s="125">
        <v>1007.099</v>
      </c>
      <c r="M366" s="110">
        <f t="shared" si="215"/>
        <v>-139.12737000000004</v>
      </c>
      <c r="N366" s="125">
        <v>867.97163</v>
      </c>
    </row>
    <row r="367" spans="1:22" ht="30" customHeight="1" x14ac:dyDescent="0.25">
      <c r="A367" s="73" t="s">
        <v>53</v>
      </c>
      <c r="B367" s="21">
        <v>10</v>
      </c>
      <c r="C367" s="21">
        <v>6</v>
      </c>
      <c r="D367" s="25" t="s">
        <v>157</v>
      </c>
      <c r="E367" s="23">
        <v>244</v>
      </c>
      <c r="F367" s="33">
        <v>1050.2</v>
      </c>
      <c r="G367" s="40"/>
      <c r="H367" s="125">
        <f t="shared" si="231"/>
        <v>1050.2</v>
      </c>
      <c r="I367" s="125">
        <v>-118.5</v>
      </c>
      <c r="J367" s="125">
        <f t="shared" si="233"/>
        <v>931.7</v>
      </c>
      <c r="K367" s="125">
        <f t="shared" si="232"/>
        <v>-189.99900000000002</v>
      </c>
      <c r="L367" s="125">
        <v>741.70100000000002</v>
      </c>
      <c r="M367" s="110">
        <f t="shared" si="215"/>
        <v>-449.17700000000002</v>
      </c>
      <c r="N367" s="125">
        <v>292.524</v>
      </c>
    </row>
    <row r="368" spans="1:22" ht="18.75" customHeight="1" x14ac:dyDescent="0.25">
      <c r="A368" s="115" t="s">
        <v>58</v>
      </c>
      <c r="B368" s="21">
        <v>10</v>
      </c>
      <c r="C368" s="21">
        <v>6</v>
      </c>
      <c r="D368" s="25" t="s">
        <v>157</v>
      </c>
      <c r="E368" s="23">
        <v>853</v>
      </c>
      <c r="F368" s="33">
        <v>2</v>
      </c>
      <c r="G368" s="40"/>
      <c r="H368" s="125">
        <f t="shared" si="231"/>
        <v>2</v>
      </c>
      <c r="I368" s="125"/>
      <c r="J368" s="125">
        <f t="shared" si="233"/>
        <v>2</v>
      </c>
      <c r="K368" s="125">
        <f t="shared" si="232"/>
        <v>0</v>
      </c>
      <c r="L368" s="125">
        <v>2</v>
      </c>
      <c r="M368" s="110">
        <f t="shared" si="215"/>
        <v>-2</v>
      </c>
      <c r="N368" s="125">
        <v>0</v>
      </c>
    </row>
    <row r="369" spans="1:22" ht="20.25" customHeight="1" x14ac:dyDescent="0.25">
      <c r="A369" s="114" t="s">
        <v>366</v>
      </c>
      <c r="B369" s="18">
        <v>10</v>
      </c>
      <c r="C369" s="18">
        <v>6</v>
      </c>
      <c r="D369" s="30" t="s">
        <v>156</v>
      </c>
      <c r="E369" s="20"/>
      <c r="F369" s="107">
        <f>F370</f>
        <v>1683</v>
      </c>
      <c r="G369" s="107">
        <f t="shared" ref="G369:N369" si="234">G370</f>
        <v>0</v>
      </c>
      <c r="H369" s="107">
        <f t="shared" si="234"/>
        <v>1683</v>
      </c>
      <c r="I369" s="107">
        <f t="shared" si="234"/>
        <v>0</v>
      </c>
      <c r="J369" s="107">
        <f t="shared" si="234"/>
        <v>1683</v>
      </c>
      <c r="K369" s="107">
        <f t="shared" si="234"/>
        <v>0</v>
      </c>
      <c r="L369" s="107">
        <f t="shared" si="234"/>
        <v>1683</v>
      </c>
      <c r="M369" s="109">
        <f t="shared" si="215"/>
        <v>0</v>
      </c>
      <c r="N369" s="107">
        <f t="shared" si="234"/>
        <v>1683</v>
      </c>
    </row>
    <row r="370" spans="1:22" ht="30.6" customHeight="1" x14ac:dyDescent="0.25">
      <c r="A370" s="73" t="s">
        <v>53</v>
      </c>
      <c r="B370" s="21">
        <v>10</v>
      </c>
      <c r="C370" s="21">
        <v>6</v>
      </c>
      <c r="D370" s="25" t="s">
        <v>156</v>
      </c>
      <c r="E370" s="23">
        <v>244</v>
      </c>
      <c r="F370" s="33">
        <v>1683</v>
      </c>
      <c r="G370" s="40"/>
      <c r="H370" s="125">
        <f>F370+G370</f>
        <v>1683</v>
      </c>
      <c r="I370" s="125"/>
      <c r="J370" s="125">
        <f t="shared" si="233"/>
        <v>1683</v>
      </c>
      <c r="K370" s="125">
        <f>L370-J370</f>
        <v>0</v>
      </c>
      <c r="L370" s="125">
        <v>1683</v>
      </c>
      <c r="M370" s="109">
        <f t="shared" si="215"/>
        <v>0</v>
      </c>
      <c r="N370" s="125">
        <v>1683</v>
      </c>
    </row>
    <row r="371" spans="1:22" ht="45" customHeight="1" x14ac:dyDescent="0.25">
      <c r="A371" s="114" t="s">
        <v>674</v>
      </c>
      <c r="B371" s="18">
        <v>10</v>
      </c>
      <c r="C371" s="18">
        <v>6</v>
      </c>
      <c r="D371" s="30" t="s">
        <v>675</v>
      </c>
      <c r="E371" s="23"/>
      <c r="F371" s="33"/>
      <c r="G371" s="40"/>
      <c r="H371" s="125"/>
      <c r="I371" s="125"/>
      <c r="J371" s="145">
        <f>J372+J373</f>
        <v>0</v>
      </c>
      <c r="K371" s="145">
        <f t="shared" ref="K371:N371" si="235">K372+K373</f>
        <v>60</v>
      </c>
      <c r="L371" s="145">
        <f t="shared" si="235"/>
        <v>60</v>
      </c>
      <c r="M371" s="109">
        <f t="shared" si="215"/>
        <v>0</v>
      </c>
      <c r="N371" s="145">
        <f t="shared" si="235"/>
        <v>60</v>
      </c>
    </row>
    <row r="372" spans="1:22" ht="30.6" customHeight="1" x14ac:dyDescent="0.25">
      <c r="A372" s="73" t="s">
        <v>40</v>
      </c>
      <c r="B372" s="21">
        <v>10</v>
      </c>
      <c r="C372" s="21">
        <v>6</v>
      </c>
      <c r="D372" s="25" t="s">
        <v>675</v>
      </c>
      <c r="E372" s="23">
        <v>121</v>
      </c>
      <c r="F372" s="33"/>
      <c r="G372" s="40"/>
      <c r="H372" s="125"/>
      <c r="I372" s="125"/>
      <c r="J372" s="125">
        <v>0</v>
      </c>
      <c r="K372" s="125">
        <v>46.082999999999998</v>
      </c>
      <c r="L372" s="125">
        <v>46.082999999999998</v>
      </c>
      <c r="M372" s="110">
        <f t="shared" si="215"/>
        <v>0</v>
      </c>
      <c r="N372" s="125">
        <f>L372</f>
        <v>46.082999999999998</v>
      </c>
    </row>
    <row r="373" spans="1:22" ht="46.5" customHeight="1" x14ac:dyDescent="0.25">
      <c r="A373" s="73" t="s">
        <v>42</v>
      </c>
      <c r="B373" s="21">
        <v>10</v>
      </c>
      <c r="C373" s="21">
        <v>6</v>
      </c>
      <c r="D373" s="25" t="s">
        <v>675</v>
      </c>
      <c r="E373" s="23">
        <v>129</v>
      </c>
      <c r="F373" s="33"/>
      <c r="G373" s="40"/>
      <c r="H373" s="125"/>
      <c r="I373" s="125"/>
      <c r="J373" s="125">
        <v>0</v>
      </c>
      <c r="K373" s="125">
        <v>13.917</v>
      </c>
      <c r="L373" s="125">
        <v>13.917</v>
      </c>
      <c r="M373" s="110">
        <f t="shared" si="215"/>
        <v>0</v>
      </c>
      <c r="N373" s="125">
        <f>L373</f>
        <v>13.917</v>
      </c>
    </row>
    <row r="374" spans="1:22" ht="18" customHeight="1" x14ac:dyDescent="0.25">
      <c r="A374" s="113" t="s">
        <v>508</v>
      </c>
      <c r="B374" s="18">
        <v>11</v>
      </c>
      <c r="C374" s="18"/>
      <c r="D374" s="30"/>
      <c r="E374" s="20"/>
      <c r="F374" s="107">
        <f>F375</f>
        <v>497.5</v>
      </c>
      <c r="G374" s="107">
        <f t="shared" ref="G374:N375" si="236">G375</f>
        <v>0</v>
      </c>
      <c r="H374" s="107">
        <f t="shared" si="236"/>
        <v>497.5</v>
      </c>
      <c r="I374" s="107">
        <f t="shared" si="236"/>
        <v>0</v>
      </c>
      <c r="J374" s="107">
        <f t="shared" si="236"/>
        <v>497.5</v>
      </c>
      <c r="K374" s="107">
        <f t="shared" si="236"/>
        <v>0</v>
      </c>
      <c r="L374" s="107">
        <f t="shared" si="236"/>
        <v>497.5</v>
      </c>
      <c r="M374" s="109">
        <f t="shared" si="215"/>
        <v>0</v>
      </c>
      <c r="N374" s="107">
        <f t="shared" si="236"/>
        <v>497.5</v>
      </c>
    </row>
    <row r="375" spans="1:22" s="24" customFormat="1" ht="28.5" customHeight="1" x14ac:dyDescent="0.25">
      <c r="A375" s="113" t="s">
        <v>159</v>
      </c>
      <c r="B375" s="18">
        <v>11</v>
      </c>
      <c r="C375" s="18">
        <v>5</v>
      </c>
      <c r="D375" s="30"/>
      <c r="E375" s="20"/>
      <c r="F375" s="107">
        <f>F376</f>
        <v>497.5</v>
      </c>
      <c r="G375" s="107">
        <f t="shared" si="236"/>
        <v>0</v>
      </c>
      <c r="H375" s="107">
        <f t="shared" si="236"/>
        <v>497.5</v>
      </c>
      <c r="I375" s="107">
        <f t="shared" si="236"/>
        <v>0</v>
      </c>
      <c r="J375" s="107">
        <f t="shared" si="236"/>
        <v>497.5</v>
      </c>
      <c r="K375" s="107">
        <f t="shared" si="236"/>
        <v>0</v>
      </c>
      <c r="L375" s="107">
        <f t="shared" si="236"/>
        <v>497.5</v>
      </c>
      <c r="M375" s="109">
        <f t="shared" si="215"/>
        <v>0</v>
      </c>
      <c r="N375" s="107">
        <f t="shared" si="236"/>
        <v>497.5</v>
      </c>
      <c r="O375" s="80"/>
      <c r="P375" s="57"/>
      <c r="Q375" s="146"/>
      <c r="R375" s="146"/>
      <c r="S375" s="146"/>
      <c r="T375" s="146"/>
      <c r="U375" s="146"/>
      <c r="V375" s="146"/>
    </row>
    <row r="376" spans="1:22" ht="36" customHeight="1" x14ac:dyDescent="0.25">
      <c r="A376" s="113" t="s">
        <v>528</v>
      </c>
      <c r="B376" s="18">
        <v>11</v>
      </c>
      <c r="C376" s="18">
        <v>5</v>
      </c>
      <c r="D376" s="30" t="s">
        <v>282</v>
      </c>
      <c r="E376" s="20"/>
      <c r="F376" s="107">
        <f>F379</f>
        <v>497.5</v>
      </c>
      <c r="G376" s="107">
        <f>G379</f>
        <v>0</v>
      </c>
      <c r="H376" s="107">
        <f>H379</f>
        <v>497.5</v>
      </c>
      <c r="I376" s="107">
        <f>I379</f>
        <v>0</v>
      </c>
      <c r="J376" s="107">
        <f>J377+J379</f>
        <v>497.5</v>
      </c>
      <c r="K376" s="107">
        <f t="shared" ref="K376" si="237">K377+K379</f>
        <v>0</v>
      </c>
      <c r="L376" s="107">
        <f>L377+L379+L378</f>
        <v>497.5</v>
      </c>
      <c r="M376" s="109">
        <f t="shared" si="215"/>
        <v>0</v>
      </c>
      <c r="N376" s="107">
        <f t="shared" ref="N376" si="238">N377+N379+N378</f>
        <v>497.5</v>
      </c>
    </row>
    <row r="377" spans="1:22" ht="45.75" customHeight="1" x14ac:dyDescent="0.25">
      <c r="A377" s="115" t="s">
        <v>685</v>
      </c>
      <c r="B377" s="21">
        <v>11</v>
      </c>
      <c r="C377" s="21">
        <v>5</v>
      </c>
      <c r="D377" s="25" t="s">
        <v>282</v>
      </c>
      <c r="E377" s="23">
        <v>113</v>
      </c>
      <c r="F377" s="33"/>
      <c r="G377" s="33"/>
      <c r="H377" s="33"/>
      <c r="I377" s="33"/>
      <c r="J377" s="33">
        <v>0</v>
      </c>
      <c r="K377" s="33">
        <f>L377-J377</f>
        <v>62.436</v>
      </c>
      <c r="L377" s="33">
        <v>62.436</v>
      </c>
      <c r="M377" s="110">
        <f t="shared" si="215"/>
        <v>0</v>
      </c>
      <c r="N377" s="125">
        <f>L377</f>
        <v>62.436</v>
      </c>
    </row>
    <row r="378" spans="1:22" ht="30" customHeight="1" x14ac:dyDescent="0.25">
      <c r="A378" s="116" t="s">
        <v>52</v>
      </c>
      <c r="B378" s="21">
        <v>11</v>
      </c>
      <c r="C378" s="21">
        <v>5</v>
      </c>
      <c r="D378" s="25" t="s">
        <v>282</v>
      </c>
      <c r="E378" s="23">
        <v>242</v>
      </c>
      <c r="F378" s="33"/>
      <c r="G378" s="33"/>
      <c r="H378" s="33"/>
      <c r="I378" s="33"/>
      <c r="J378" s="33"/>
      <c r="K378" s="33"/>
      <c r="L378" s="33"/>
      <c r="M378" s="110">
        <f t="shared" si="215"/>
        <v>27.998999999999999</v>
      </c>
      <c r="N378" s="125">
        <v>27.998999999999999</v>
      </c>
    </row>
    <row r="379" spans="1:22" ht="27" customHeight="1" x14ac:dyDescent="0.25">
      <c r="A379" s="73" t="s">
        <v>53</v>
      </c>
      <c r="B379" s="21">
        <v>11</v>
      </c>
      <c r="C379" s="21">
        <v>5</v>
      </c>
      <c r="D379" s="25" t="s">
        <v>282</v>
      </c>
      <c r="E379" s="23">
        <v>244</v>
      </c>
      <c r="F379" s="110">
        <v>497.5</v>
      </c>
      <c r="G379" s="40"/>
      <c r="H379" s="125">
        <f>F379+G379</f>
        <v>497.5</v>
      </c>
      <c r="I379" s="125"/>
      <c r="J379" s="125">
        <f t="shared" si="233"/>
        <v>497.5</v>
      </c>
      <c r="K379" s="33">
        <f>L379-J379</f>
        <v>-62.435999999999979</v>
      </c>
      <c r="L379" s="125">
        <v>435.06400000000002</v>
      </c>
      <c r="M379" s="110">
        <f t="shared" si="215"/>
        <v>-27.999000000000024</v>
      </c>
      <c r="N379" s="125">
        <v>407.065</v>
      </c>
    </row>
    <row r="380" spans="1:22" ht="15.75" customHeight="1" x14ac:dyDescent="0.25">
      <c r="A380" s="114" t="s">
        <v>509</v>
      </c>
      <c r="B380" s="18">
        <v>12</v>
      </c>
      <c r="C380" s="18"/>
      <c r="D380" s="30"/>
      <c r="E380" s="20"/>
      <c r="F380" s="109">
        <f>F381</f>
        <v>1708.7</v>
      </c>
      <c r="G380" s="109">
        <f t="shared" ref="G380:N381" si="239">G381</f>
        <v>0</v>
      </c>
      <c r="H380" s="109">
        <f t="shared" si="239"/>
        <v>1708.7</v>
      </c>
      <c r="I380" s="109">
        <f t="shared" si="239"/>
        <v>0</v>
      </c>
      <c r="J380" s="109">
        <f t="shared" si="239"/>
        <v>1708.7</v>
      </c>
      <c r="K380" s="109">
        <f t="shared" si="239"/>
        <v>0</v>
      </c>
      <c r="L380" s="109">
        <f t="shared" si="239"/>
        <v>1708.7</v>
      </c>
      <c r="M380" s="109">
        <f t="shared" si="215"/>
        <v>0</v>
      </c>
      <c r="N380" s="109">
        <f t="shared" si="239"/>
        <v>1708.7</v>
      </c>
    </row>
    <row r="381" spans="1:22" s="24" customFormat="1" ht="15.75" customHeight="1" x14ac:dyDescent="0.25">
      <c r="A381" s="114" t="s">
        <v>162</v>
      </c>
      <c r="B381" s="18">
        <v>12</v>
      </c>
      <c r="C381" s="18">
        <v>2</v>
      </c>
      <c r="D381" s="30"/>
      <c r="E381" s="20"/>
      <c r="F381" s="109">
        <f>F382</f>
        <v>1708.7</v>
      </c>
      <c r="G381" s="109">
        <f t="shared" si="239"/>
        <v>0</v>
      </c>
      <c r="H381" s="109">
        <f t="shared" si="239"/>
        <v>1708.7</v>
      </c>
      <c r="I381" s="109">
        <f t="shared" si="239"/>
        <v>0</v>
      </c>
      <c r="J381" s="109">
        <f t="shared" si="239"/>
        <v>1708.7</v>
      </c>
      <c r="K381" s="109">
        <f t="shared" si="239"/>
        <v>0</v>
      </c>
      <c r="L381" s="109">
        <f t="shared" si="239"/>
        <v>1708.7</v>
      </c>
      <c r="M381" s="109">
        <f t="shared" si="215"/>
        <v>0</v>
      </c>
      <c r="N381" s="109">
        <f t="shared" si="239"/>
        <v>1708.7</v>
      </c>
      <c r="O381" s="80"/>
      <c r="P381" s="57"/>
      <c r="Q381" s="146"/>
      <c r="R381" s="146"/>
      <c r="S381" s="146"/>
      <c r="T381" s="146"/>
      <c r="U381" s="146"/>
      <c r="V381" s="146"/>
    </row>
    <row r="382" spans="1:22" ht="57.75" customHeight="1" x14ac:dyDescent="0.25">
      <c r="A382" s="116" t="s">
        <v>100</v>
      </c>
      <c r="B382" s="21">
        <v>12</v>
      </c>
      <c r="C382" s="21">
        <v>2</v>
      </c>
      <c r="D382" s="25" t="s">
        <v>283</v>
      </c>
      <c r="E382" s="23">
        <v>621</v>
      </c>
      <c r="F382" s="110">
        <v>1708.7</v>
      </c>
      <c r="G382" s="40"/>
      <c r="H382" s="125">
        <f>F382+G382</f>
        <v>1708.7</v>
      </c>
      <c r="I382" s="125"/>
      <c r="J382" s="125">
        <f t="shared" si="233"/>
        <v>1708.7</v>
      </c>
      <c r="K382" s="125">
        <v>0</v>
      </c>
      <c r="L382" s="125">
        <v>1708.7</v>
      </c>
      <c r="M382" s="110">
        <f t="shared" si="215"/>
        <v>0</v>
      </c>
      <c r="N382" s="125">
        <v>1708.7</v>
      </c>
    </row>
    <row r="383" spans="1:22" s="24" customFormat="1" ht="24.75" customHeight="1" x14ac:dyDescent="0.25">
      <c r="A383" s="118" t="s">
        <v>662</v>
      </c>
      <c r="B383" s="18">
        <v>13</v>
      </c>
      <c r="C383" s="18">
        <v>0</v>
      </c>
      <c r="D383" s="30"/>
      <c r="E383" s="20"/>
      <c r="F383" s="109"/>
      <c r="G383" s="82"/>
      <c r="H383" s="145">
        <f>H384</f>
        <v>0</v>
      </c>
      <c r="I383" s="145">
        <f>I384</f>
        <v>6.1134899999999996</v>
      </c>
      <c r="J383" s="145">
        <f>J384</f>
        <v>6.1134899999999996</v>
      </c>
      <c r="K383" s="145">
        <f t="shared" ref="K383:N383" si="240">K384</f>
        <v>0</v>
      </c>
      <c r="L383" s="145">
        <f t="shared" si="240"/>
        <v>6.1134899999999996</v>
      </c>
      <c r="M383" s="109">
        <f t="shared" si="215"/>
        <v>5.5469400000000002</v>
      </c>
      <c r="N383" s="145">
        <f t="shared" si="240"/>
        <v>11.66043</v>
      </c>
      <c r="O383" s="80"/>
      <c r="P383" s="57"/>
      <c r="Q383" s="146"/>
      <c r="R383" s="146"/>
      <c r="S383" s="146"/>
      <c r="T383" s="146"/>
      <c r="U383" s="146"/>
      <c r="V383" s="146"/>
    </row>
    <row r="384" spans="1:22" ht="29.25" customHeight="1" x14ac:dyDescent="0.25">
      <c r="A384" s="116" t="s">
        <v>644</v>
      </c>
      <c r="B384" s="21">
        <v>13</v>
      </c>
      <c r="C384" s="21">
        <v>1</v>
      </c>
      <c r="D384" s="25" t="s">
        <v>642</v>
      </c>
      <c r="E384" s="23" t="s">
        <v>643</v>
      </c>
      <c r="F384" s="110"/>
      <c r="G384" s="40"/>
      <c r="H384" s="125">
        <v>0</v>
      </c>
      <c r="I384" s="125">
        <v>6.1134899999999996</v>
      </c>
      <c r="J384" s="125">
        <f>I384</f>
        <v>6.1134899999999996</v>
      </c>
      <c r="K384" s="125">
        <v>0</v>
      </c>
      <c r="L384" s="125">
        <f>J384</f>
        <v>6.1134899999999996</v>
      </c>
      <c r="M384" s="110">
        <f t="shared" si="215"/>
        <v>5.5469400000000002</v>
      </c>
      <c r="N384" s="125">
        <v>11.66043</v>
      </c>
    </row>
    <row r="385" spans="1:14" ht="39.75" customHeight="1" x14ac:dyDescent="0.25">
      <c r="A385" s="113" t="s">
        <v>510</v>
      </c>
      <c r="B385" s="18">
        <v>14</v>
      </c>
      <c r="C385" s="18"/>
      <c r="D385" s="30"/>
      <c r="E385" s="20"/>
      <c r="F385" s="109" t="e">
        <f>F386+#REF!+F389</f>
        <v>#REF!</v>
      </c>
      <c r="G385" s="109" t="e">
        <f>G386+#REF!+G389</f>
        <v>#REF!</v>
      </c>
      <c r="H385" s="109" t="e">
        <f>H386+#REF!+H389</f>
        <v>#REF!</v>
      </c>
      <c r="I385" s="109" t="e">
        <f>I386+#REF!+I389</f>
        <v>#REF!</v>
      </c>
      <c r="J385" s="109">
        <f>J386+J389</f>
        <v>47039.689799999993</v>
      </c>
      <c r="K385" s="109">
        <f t="shared" ref="K385:N385" si="241">K386+K389</f>
        <v>-896.33426000017607</v>
      </c>
      <c r="L385" s="109">
        <f t="shared" si="241"/>
        <v>46143.355539999822</v>
      </c>
      <c r="M385" s="109">
        <f t="shared" si="215"/>
        <v>544.54023000017332</v>
      </c>
      <c r="N385" s="109">
        <f t="shared" si="241"/>
        <v>46687.895769999996</v>
      </c>
    </row>
    <row r="386" spans="1:14" ht="43.5" customHeight="1" x14ac:dyDescent="0.25">
      <c r="A386" s="114" t="s">
        <v>163</v>
      </c>
      <c r="B386" s="18">
        <v>14</v>
      </c>
      <c r="C386" s="18">
        <v>1</v>
      </c>
      <c r="D386" s="30"/>
      <c r="E386" s="20">
        <v>0</v>
      </c>
      <c r="F386" s="109">
        <f>SUM(F387:F388)</f>
        <v>0</v>
      </c>
      <c r="G386" s="109">
        <f>SUM(G387:G388)</f>
        <v>42932.2</v>
      </c>
      <c r="H386" s="109">
        <f>SUM(H387:H388)</f>
        <v>42932.2</v>
      </c>
      <c r="I386" s="109">
        <f>SUM(I387:I388)</f>
        <v>0</v>
      </c>
      <c r="J386" s="109">
        <f>SUM(J387:J388)</f>
        <v>42932.2</v>
      </c>
      <c r="K386" s="109">
        <f t="shared" ref="K386:N386" si="242">SUM(K387:K388)</f>
        <v>0</v>
      </c>
      <c r="L386" s="109">
        <f t="shared" si="242"/>
        <v>42932.2</v>
      </c>
      <c r="M386" s="109">
        <f t="shared" si="215"/>
        <v>0</v>
      </c>
      <c r="N386" s="109">
        <f t="shared" si="242"/>
        <v>42932.2</v>
      </c>
    </row>
    <row r="387" spans="1:14" ht="17.25" customHeight="1" x14ac:dyDescent="0.25">
      <c r="A387" s="115" t="s">
        <v>164</v>
      </c>
      <c r="B387" s="21">
        <v>14</v>
      </c>
      <c r="C387" s="21">
        <v>1</v>
      </c>
      <c r="D387" s="25" t="s">
        <v>621</v>
      </c>
      <c r="E387" s="23">
        <v>511</v>
      </c>
      <c r="F387" s="110">
        <v>0</v>
      </c>
      <c r="G387" s="40">
        <v>12167.2</v>
      </c>
      <c r="H387" s="125">
        <f>F387+G387</f>
        <v>12167.2</v>
      </c>
      <c r="I387" s="125"/>
      <c r="J387" s="125">
        <f t="shared" si="233"/>
        <v>12167.2</v>
      </c>
      <c r="K387" s="125">
        <v>0</v>
      </c>
      <c r="L387" s="125">
        <v>12167.2</v>
      </c>
      <c r="M387" s="110">
        <f t="shared" si="215"/>
        <v>0</v>
      </c>
      <c r="N387" s="125">
        <f>L387</f>
        <v>12167.2</v>
      </c>
    </row>
    <row r="388" spans="1:14" ht="17.25" customHeight="1" x14ac:dyDescent="0.25">
      <c r="A388" s="115" t="s">
        <v>164</v>
      </c>
      <c r="B388" s="21">
        <v>14</v>
      </c>
      <c r="C388" s="21">
        <v>1</v>
      </c>
      <c r="D388" s="25" t="s">
        <v>620</v>
      </c>
      <c r="E388" s="23">
        <v>511</v>
      </c>
      <c r="F388" s="110">
        <v>0</v>
      </c>
      <c r="G388" s="40">
        <v>30765</v>
      </c>
      <c r="H388" s="125">
        <f>F388+G388</f>
        <v>30765</v>
      </c>
      <c r="I388" s="125"/>
      <c r="J388" s="125">
        <f t="shared" si="233"/>
        <v>30765</v>
      </c>
      <c r="K388" s="125">
        <v>0</v>
      </c>
      <c r="L388" s="125">
        <v>30765</v>
      </c>
      <c r="M388" s="110">
        <f t="shared" si="215"/>
        <v>0</v>
      </c>
      <c r="N388" s="125">
        <f>L388</f>
        <v>30765</v>
      </c>
    </row>
    <row r="389" spans="1:14" ht="30.75" customHeight="1" x14ac:dyDescent="0.25">
      <c r="A389" s="113" t="s">
        <v>165</v>
      </c>
      <c r="B389" s="18">
        <v>14</v>
      </c>
      <c r="C389" s="18">
        <v>3</v>
      </c>
      <c r="D389" s="19"/>
      <c r="E389" s="20"/>
      <c r="F389" s="109">
        <f>F392+F394+F397</f>
        <v>1966.4549999999999</v>
      </c>
      <c r="G389" s="109">
        <f t="shared" ref="G389:I389" si="243">G392+G394+G397</f>
        <v>2030.3</v>
      </c>
      <c r="H389" s="109">
        <f t="shared" si="243"/>
        <v>3996.7550000000001</v>
      </c>
      <c r="I389" s="109">
        <f t="shared" si="243"/>
        <v>110.73479999999999</v>
      </c>
      <c r="J389" s="109">
        <f>J390+J392+J394+J397</f>
        <v>4107.4897999999994</v>
      </c>
      <c r="K389" s="109">
        <f t="shared" ref="K389:N389" si="244">K390+K392+K394+K397</f>
        <v>-896.33426000017607</v>
      </c>
      <c r="L389" s="109">
        <f t="shared" si="244"/>
        <v>3211.1555399998238</v>
      </c>
      <c r="M389" s="109">
        <f t="shared" si="244"/>
        <v>544.54023000017605</v>
      </c>
      <c r="N389" s="109">
        <f t="shared" si="244"/>
        <v>3755.6957699999998</v>
      </c>
    </row>
    <row r="390" spans="1:14" ht="45.75" customHeight="1" x14ac:dyDescent="0.25">
      <c r="A390" s="117" t="s">
        <v>674</v>
      </c>
      <c r="B390" s="18">
        <v>14</v>
      </c>
      <c r="C390" s="18">
        <v>3</v>
      </c>
      <c r="D390" s="19" t="s">
        <v>675</v>
      </c>
      <c r="E390" s="20"/>
      <c r="F390" s="109"/>
      <c r="G390" s="109"/>
      <c r="H390" s="109"/>
      <c r="I390" s="109"/>
      <c r="J390" s="109">
        <f>J391</f>
        <v>0</v>
      </c>
      <c r="K390" s="109">
        <f t="shared" ref="K390:N390" si="245">K391</f>
        <v>120</v>
      </c>
      <c r="L390" s="109">
        <f t="shared" si="245"/>
        <v>120</v>
      </c>
      <c r="M390" s="109">
        <f t="shared" si="215"/>
        <v>40</v>
      </c>
      <c r="N390" s="109">
        <f t="shared" si="245"/>
        <v>160</v>
      </c>
    </row>
    <row r="391" spans="1:14" ht="22.5" customHeight="1" x14ac:dyDescent="0.25">
      <c r="A391" s="115" t="s">
        <v>686</v>
      </c>
      <c r="B391" s="21">
        <v>14</v>
      </c>
      <c r="C391" s="21">
        <v>3</v>
      </c>
      <c r="D391" s="22" t="s">
        <v>675</v>
      </c>
      <c r="E391" s="23">
        <v>540</v>
      </c>
      <c r="F391" s="109"/>
      <c r="G391" s="109"/>
      <c r="H391" s="109"/>
      <c r="I391" s="109"/>
      <c r="J391" s="110">
        <v>0</v>
      </c>
      <c r="K391" s="125">
        <v>120</v>
      </c>
      <c r="L391" s="125">
        <f>K391</f>
        <v>120</v>
      </c>
      <c r="M391" s="110">
        <f t="shared" si="215"/>
        <v>40</v>
      </c>
      <c r="N391" s="125">
        <v>160</v>
      </c>
    </row>
    <row r="392" spans="1:14" ht="31.5" customHeight="1" x14ac:dyDescent="0.25">
      <c r="A392" s="114" t="s">
        <v>496</v>
      </c>
      <c r="B392" s="18">
        <v>14</v>
      </c>
      <c r="C392" s="18">
        <v>3</v>
      </c>
      <c r="D392" s="29" t="s">
        <v>497</v>
      </c>
      <c r="E392" s="20"/>
      <c r="F392" s="109">
        <f>F393</f>
        <v>10</v>
      </c>
      <c r="G392" s="109">
        <f t="shared" ref="G392:N392" si="246">G393</f>
        <v>0</v>
      </c>
      <c r="H392" s="109">
        <f t="shared" si="246"/>
        <v>10</v>
      </c>
      <c r="I392" s="109">
        <f t="shared" si="246"/>
        <v>0</v>
      </c>
      <c r="J392" s="109">
        <f t="shared" si="246"/>
        <v>10</v>
      </c>
      <c r="K392" s="109">
        <f t="shared" si="246"/>
        <v>0</v>
      </c>
      <c r="L392" s="109">
        <f t="shared" si="246"/>
        <v>10</v>
      </c>
      <c r="M392" s="109">
        <f t="shared" si="215"/>
        <v>0</v>
      </c>
      <c r="N392" s="109">
        <f t="shared" si="246"/>
        <v>10</v>
      </c>
    </row>
    <row r="393" spans="1:14" ht="47.25" customHeight="1" x14ac:dyDescent="0.25">
      <c r="A393" s="115" t="s">
        <v>492</v>
      </c>
      <c r="B393" s="21">
        <v>14</v>
      </c>
      <c r="C393" s="21">
        <v>3</v>
      </c>
      <c r="D393" s="28" t="s">
        <v>169</v>
      </c>
      <c r="E393" s="23">
        <v>530</v>
      </c>
      <c r="F393" s="110">
        <v>10</v>
      </c>
      <c r="G393" s="40"/>
      <c r="H393" s="125">
        <f>F393+G393</f>
        <v>10</v>
      </c>
      <c r="I393" s="125"/>
      <c r="J393" s="125">
        <f t="shared" si="233"/>
        <v>10</v>
      </c>
      <c r="K393" s="125">
        <v>0</v>
      </c>
      <c r="L393" s="125">
        <f>J393</f>
        <v>10</v>
      </c>
      <c r="M393" s="110">
        <f t="shared" si="215"/>
        <v>0</v>
      </c>
      <c r="N393" s="125">
        <f>L393</f>
        <v>10</v>
      </c>
    </row>
    <row r="394" spans="1:14" ht="33" customHeight="1" x14ac:dyDescent="0.25">
      <c r="A394" s="114" t="s">
        <v>166</v>
      </c>
      <c r="B394" s="18">
        <v>14</v>
      </c>
      <c r="C394" s="18">
        <v>3</v>
      </c>
      <c r="D394" s="29" t="s">
        <v>487</v>
      </c>
      <c r="E394" s="20"/>
      <c r="F394" s="109">
        <f>F395+F396</f>
        <v>1039.155</v>
      </c>
      <c r="G394" s="109">
        <f t="shared" ref="G394:K394" si="247">G395+G396</f>
        <v>53.2</v>
      </c>
      <c r="H394" s="109">
        <f t="shared" si="247"/>
        <v>1092.355</v>
      </c>
      <c r="I394" s="109">
        <f t="shared" si="247"/>
        <v>1.38</v>
      </c>
      <c r="J394" s="109">
        <f t="shared" si="247"/>
        <v>1093.7350000000001</v>
      </c>
      <c r="K394" s="109">
        <f t="shared" si="247"/>
        <v>117.31587999982386</v>
      </c>
      <c r="L394" s="109">
        <f>L395+L396</f>
        <v>1211.0508799998238</v>
      </c>
      <c r="M394" s="109">
        <f t="shared" ref="M394:N394" si="248">M395+M396</f>
        <v>508.11630000017601</v>
      </c>
      <c r="N394" s="109">
        <f t="shared" si="248"/>
        <v>1719.1671799999999</v>
      </c>
    </row>
    <row r="395" spans="1:14" ht="84.75" customHeight="1" x14ac:dyDescent="0.25">
      <c r="A395" s="115" t="s">
        <v>489</v>
      </c>
      <c r="B395" s="21">
        <v>14</v>
      </c>
      <c r="C395" s="21">
        <v>3</v>
      </c>
      <c r="D395" s="28" t="s">
        <v>167</v>
      </c>
      <c r="E395" s="23">
        <v>540</v>
      </c>
      <c r="F395" s="110">
        <v>786.774</v>
      </c>
      <c r="G395" s="40">
        <v>53.2</v>
      </c>
      <c r="H395" s="125">
        <f t="shared" ref="H395:H396" si="249">F395+G395</f>
        <v>839.97400000000005</v>
      </c>
      <c r="I395" s="125"/>
      <c r="J395" s="125">
        <f t="shared" si="233"/>
        <v>839.97400000000005</v>
      </c>
      <c r="K395" s="125">
        <f>L395-J395</f>
        <v>117.31687999982387</v>
      </c>
      <c r="L395" s="125">
        <v>957.29087999982391</v>
      </c>
      <c r="M395" s="110">
        <f t="shared" si="215"/>
        <v>508.11530000017603</v>
      </c>
      <c r="N395" s="125">
        <v>1465.4061799999999</v>
      </c>
    </row>
    <row r="396" spans="1:14" ht="59.25" customHeight="1" x14ac:dyDescent="0.25">
      <c r="A396" s="115" t="s">
        <v>490</v>
      </c>
      <c r="B396" s="21">
        <v>14</v>
      </c>
      <c r="C396" s="21">
        <v>3</v>
      </c>
      <c r="D396" s="28" t="s">
        <v>486</v>
      </c>
      <c r="E396" s="23">
        <v>540</v>
      </c>
      <c r="F396" s="110">
        <v>252.381</v>
      </c>
      <c r="G396" s="40"/>
      <c r="H396" s="125">
        <f t="shared" si="249"/>
        <v>252.381</v>
      </c>
      <c r="I396" s="125">
        <v>1.38</v>
      </c>
      <c r="J396" s="125">
        <f t="shared" si="233"/>
        <v>253.761</v>
      </c>
      <c r="K396" s="125">
        <f>L396-J396</f>
        <v>-1.0000000000047748E-3</v>
      </c>
      <c r="L396" s="125">
        <v>253.76</v>
      </c>
      <c r="M396" s="110">
        <f t="shared" si="215"/>
        <v>1.0000000000047748E-3</v>
      </c>
      <c r="N396" s="125">
        <v>253.761</v>
      </c>
    </row>
    <row r="397" spans="1:14" ht="33" customHeight="1" x14ac:dyDescent="0.25">
      <c r="A397" s="114" t="s">
        <v>584</v>
      </c>
      <c r="B397" s="18">
        <v>14</v>
      </c>
      <c r="C397" s="18">
        <v>3</v>
      </c>
      <c r="D397" s="29" t="s">
        <v>494</v>
      </c>
      <c r="E397" s="20"/>
      <c r="F397" s="109">
        <f>F398+F399</f>
        <v>917.3</v>
      </c>
      <c r="G397" s="109">
        <f t="shared" ref="G397:N397" si="250">G398+G399</f>
        <v>1977.1</v>
      </c>
      <c r="H397" s="109">
        <f t="shared" si="250"/>
        <v>2894.4</v>
      </c>
      <c r="I397" s="109">
        <f t="shared" si="250"/>
        <v>109.3548</v>
      </c>
      <c r="J397" s="109">
        <f t="shared" si="250"/>
        <v>3003.7547999999997</v>
      </c>
      <c r="K397" s="109">
        <f t="shared" si="250"/>
        <v>-1133.65014</v>
      </c>
      <c r="L397" s="109">
        <f t="shared" si="250"/>
        <v>1870.10466</v>
      </c>
      <c r="M397" s="109">
        <f t="shared" si="250"/>
        <v>-3.5760699999999588</v>
      </c>
      <c r="N397" s="109">
        <f t="shared" si="250"/>
        <v>1866.5285899999999</v>
      </c>
    </row>
    <row r="398" spans="1:14" ht="53.25" customHeight="1" x14ac:dyDescent="0.25">
      <c r="A398" s="73" t="s">
        <v>491</v>
      </c>
      <c r="B398" s="21">
        <v>14</v>
      </c>
      <c r="C398" s="21">
        <v>3</v>
      </c>
      <c r="D398" s="28" t="s">
        <v>488</v>
      </c>
      <c r="E398" s="23">
        <v>540</v>
      </c>
      <c r="F398" s="110">
        <v>464.8</v>
      </c>
      <c r="G398" s="40"/>
      <c r="H398" s="125">
        <f t="shared" ref="H398:H399" si="251">F398+G398</f>
        <v>464.8</v>
      </c>
      <c r="I398" s="125">
        <v>40.485759999999999</v>
      </c>
      <c r="J398" s="125">
        <f t="shared" si="233"/>
        <v>505.28575999999998</v>
      </c>
      <c r="K398" s="125">
        <f>L398-J398</f>
        <v>0</v>
      </c>
      <c r="L398" s="125">
        <v>505.28575999999998</v>
      </c>
      <c r="M398" s="110">
        <f t="shared" si="215"/>
        <v>-3.5760699999999588</v>
      </c>
      <c r="N398" s="125">
        <v>501.70969000000002</v>
      </c>
    </row>
    <row r="399" spans="1:14" ht="27" customHeight="1" x14ac:dyDescent="0.25">
      <c r="A399" s="73" t="s">
        <v>493</v>
      </c>
      <c r="B399" s="21">
        <v>14</v>
      </c>
      <c r="C399" s="21">
        <v>3</v>
      </c>
      <c r="D399" s="28" t="s">
        <v>495</v>
      </c>
      <c r="E399" s="23">
        <v>540</v>
      </c>
      <c r="F399" s="110">
        <v>452.5</v>
      </c>
      <c r="G399" s="40">
        <f>1200+160+317.1+300</f>
        <v>1977.1</v>
      </c>
      <c r="H399" s="125">
        <f t="shared" si="251"/>
        <v>2429.6</v>
      </c>
      <c r="I399" s="125">
        <v>68.869039999999998</v>
      </c>
      <c r="J399" s="125">
        <f t="shared" si="233"/>
        <v>2498.4690399999999</v>
      </c>
      <c r="K399" s="125">
        <f>L399-J399</f>
        <v>-1133.65014</v>
      </c>
      <c r="L399" s="125">
        <v>1364.8189</v>
      </c>
      <c r="M399" s="110">
        <f t="shared" si="215"/>
        <v>0</v>
      </c>
      <c r="N399" s="125">
        <v>1364.8189</v>
      </c>
    </row>
    <row r="400" spans="1:14" ht="17.25" customHeight="1" x14ac:dyDescent="0.25">
      <c r="A400" s="111" t="s">
        <v>170</v>
      </c>
      <c r="B400" s="82"/>
      <c r="C400" s="82"/>
      <c r="D400" s="82"/>
      <c r="E400" s="82"/>
      <c r="F400" s="109" t="e">
        <f>F17+F106+F109+F124+F162+F186+F275+F312+F318+F374+F380+F385</f>
        <v>#REF!</v>
      </c>
      <c r="G400" s="109" t="e">
        <f>G17+G106+G109+G124+G162+G186+G275+G312+G318+G374+G380+G385</f>
        <v>#REF!</v>
      </c>
      <c r="H400" s="109" t="e">
        <f>H17+H106+H109+H124+H162+H186+H275+H312+H318+H374+H380+H385+H182</f>
        <v>#REF!</v>
      </c>
      <c r="I400" s="109" t="e">
        <f t="shared" ref="I400:N400" si="252">I17+I106+I109+I124+I162+I186+I275+I312+I318+I374+I380+I385+I182+I383</f>
        <v>#REF!</v>
      </c>
      <c r="J400" s="109" t="e">
        <f t="shared" si="252"/>
        <v>#REF!</v>
      </c>
      <c r="K400" s="109" t="e">
        <f t="shared" si="252"/>
        <v>#REF!</v>
      </c>
      <c r="L400" s="109">
        <f t="shared" si="252"/>
        <v>1964757.3165899997</v>
      </c>
      <c r="M400" s="109">
        <f ca="1">M17+M106+M109+M124+M162+M186+M275+M312+M318+M374+M380+M385+M182+M383</f>
        <v>157697.32330000019</v>
      </c>
      <c r="N400" s="109">
        <f t="shared" ca="1" si="252"/>
        <v>2122454.6398900002</v>
      </c>
    </row>
    <row r="401" spans="2:15" x14ac:dyDescent="0.25">
      <c r="E401" s="36"/>
      <c r="F401" s="75"/>
      <c r="G401" s="37"/>
      <c r="H401" s="152"/>
      <c r="I401" s="34"/>
      <c r="J401" s="34"/>
    </row>
    <row r="402" spans="2:15" s="57" customFormat="1" x14ac:dyDescent="0.25">
      <c r="B402" s="34"/>
      <c r="C402" s="34"/>
      <c r="D402" s="34"/>
      <c r="E402" s="38"/>
      <c r="F402" s="38"/>
      <c r="G402" s="152"/>
      <c r="H402" s="152"/>
      <c r="J402" s="34"/>
      <c r="K402" s="34" t="e">
        <f>'4'!H127-'6'!K400</f>
        <v>#REF!</v>
      </c>
      <c r="L402" s="168"/>
      <c r="M402" s="34"/>
      <c r="N402" s="34"/>
      <c r="O402" s="80"/>
    </row>
    <row r="403" spans="2:15" s="57" customFormat="1" x14ac:dyDescent="0.25">
      <c r="B403" s="34"/>
      <c r="C403" s="34"/>
      <c r="D403" s="34"/>
      <c r="E403" s="38"/>
      <c r="F403" s="38"/>
      <c r="G403" s="152"/>
      <c r="H403" s="152"/>
      <c r="I403" s="152"/>
      <c r="J403" s="38"/>
      <c r="K403" s="34"/>
      <c r="L403" s="168"/>
      <c r="M403" s="34"/>
      <c r="N403" s="34"/>
      <c r="O403" s="80"/>
    </row>
    <row r="404" spans="2:15" s="57" customFormat="1" x14ac:dyDescent="0.25">
      <c r="B404" s="34"/>
      <c r="C404" s="34"/>
      <c r="D404" s="34"/>
      <c r="E404" s="34"/>
      <c r="F404" s="34"/>
      <c r="I404" s="34"/>
      <c r="J404" s="34"/>
      <c r="K404" s="34"/>
      <c r="L404" s="168"/>
      <c r="M404" s="34"/>
      <c r="N404" s="34"/>
      <c r="O404" s="80"/>
    </row>
    <row r="405" spans="2:15" s="57" customFormat="1" x14ac:dyDescent="0.25">
      <c r="B405" s="34"/>
      <c r="C405" s="34"/>
      <c r="D405" s="34"/>
      <c r="E405" s="34"/>
      <c r="F405" s="34"/>
      <c r="I405" s="34"/>
      <c r="J405" s="34"/>
      <c r="K405" s="34"/>
      <c r="L405" s="168"/>
      <c r="M405" s="34"/>
      <c r="N405" s="34"/>
      <c r="O405" s="80"/>
    </row>
    <row r="406" spans="2:15" s="57" customFormat="1" x14ac:dyDescent="0.25">
      <c r="B406" s="34"/>
      <c r="C406" s="34"/>
      <c r="D406" s="34"/>
      <c r="E406" s="34"/>
      <c r="F406" s="34"/>
      <c r="I406" s="34"/>
      <c r="J406" s="34"/>
      <c r="K406" s="34"/>
      <c r="L406" s="168"/>
      <c r="M406" s="34"/>
      <c r="N406" s="34"/>
      <c r="O406" s="80"/>
    </row>
    <row r="407" spans="2:15" s="57" customFormat="1" x14ac:dyDescent="0.25">
      <c r="B407" s="34"/>
      <c r="C407" s="34"/>
      <c r="D407" s="34"/>
      <c r="E407" s="34"/>
      <c r="F407" s="34"/>
      <c r="I407" s="34"/>
      <c r="J407" s="34"/>
      <c r="K407" s="34"/>
      <c r="L407" s="168"/>
      <c r="M407" s="34"/>
      <c r="N407" s="34"/>
      <c r="O407" s="80"/>
    </row>
    <row r="408" spans="2:15" s="57" customFormat="1" x14ac:dyDescent="0.25">
      <c r="B408" s="34"/>
      <c r="C408" s="34"/>
      <c r="D408" s="34"/>
      <c r="E408" s="34"/>
      <c r="F408" s="34"/>
      <c r="I408" s="34"/>
      <c r="J408" s="34"/>
      <c r="K408" s="34"/>
      <c r="L408" s="168"/>
      <c r="M408" s="34"/>
      <c r="N408" s="34"/>
      <c r="O408" s="80"/>
    </row>
    <row r="409" spans="2:15" s="57" customFormat="1" x14ac:dyDescent="0.25">
      <c r="B409" s="34"/>
      <c r="C409" s="34"/>
      <c r="D409" s="34"/>
      <c r="E409" s="34"/>
      <c r="F409" s="34"/>
      <c r="I409" s="34"/>
      <c r="J409" s="34"/>
      <c r="K409" s="34"/>
      <c r="L409" s="168"/>
      <c r="M409" s="34"/>
      <c r="N409" s="34"/>
      <c r="O409" s="80"/>
    </row>
    <row r="410" spans="2:15" s="57" customFormat="1" x14ac:dyDescent="0.25">
      <c r="B410" s="34"/>
      <c r="C410" s="34"/>
      <c r="D410" s="34"/>
      <c r="E410" s="34"/>
      <c r="F410" s="34"/>
      <c r="I410" s="34"/>
      <c r="J410" s="34"/>
      <c r="K410" s="34"/>
      <c r="L410" s="168"/>
      <c r="M410" s="34"/>
      <c r="N410" s="34"/>
      <c r="O410" s="80"/>
    </row>
    <row r="411" spans="2:15" s="57" customFormat="1" x14ac:dyDescent="0.25">
      <c r="B411" s="34"/>
      <c r="C411" s="34"/>
      <c r="D411" s="34"/>
      <c r="E411" s="34"/>
      <c r="F411" s="34"/>
      <c r="I411" s="34"/>
      <c r="J411" s="34"/>
      <c r="K411" s="34"/>
      <c r="L411" s="168"/>
      <c r="M411" s="34"/>
      <c r="N411" s="34"/>
      <c r="O411" s="80"/>
    </row>
    <row r="412" spans="2:15" s="57" customFormat="1" x14ac:dyDescent="0.25">
      <c r="B412" s="34"/>
      <c r="C412" s="34"/>
      <c r="D412" s="34"/>
      <c r="E412" s="34"/>
      <c r="F412" s="34"/>
      <c r="I412" s="34"/>
      <c r="J412" s="34"/>
      <c r="K412" s="34"/>
      <c r="L412" s="168"/>
      <c r="M412" s="34"/>
      <c r="N412" s="34"/>
      <c r="O412" s="80"/>
    </row>
  </sheetData>
  <mergeCells count="13">
    <mergeCell ref="D1:N1"/>
    <mergeCell ref="G2:N2"/>
    <mergeCell ref="A3:N3"/>
    <mergeCell ref="A4:N4"/>
    <mergeCell ref="A5:N5"/>
    <mergeCell ref="A6:N6"/>
    <mergeCell ref="G14:J14"/>
    <mergeCell ref="D8:F8"/>
    <mergeCell ref="A7:N7"/>
    <mergeCell ref="A9:N9"/>
    <mergeCell ref="B11:N11"/>
    <mergeCell ref="D10:N10"/>
    <mergeCell ref="A13:N13"/>
  </mergeCells>
  <pageMargins left="0.70866141732283472" right="0.39370078740157483" top="0.39370078740157483" bottom="0.39370078740157483" header="0.31496062992125984" footer="0.31496062992125984"/>
  <pageSetup paperSize="9" scale="7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6" tint="0.59999389629810485"/>
    <pageSetUpPr fitToPage="1"/>
  </sheetPr>
  <dimension ref="A1:W2211"/>
  <sheetViews>
    <sheetView view="pageBreakPreview" zoomScale="70" zoomScaleNormal="70" zoomScaleSheetLayoutView="70" workbookViewId="0">
      <selection activeCell="V18" sqref="V18"/>
    </sheetView>
  </sheetViews>
  <sheetFormatPr defaultColWidth="9.140625" defaultRowHeight="12.75" x14ac:dyDescent="0.25"/>
  <cols>
    <col min="1" max="1" width="46.140625" style="3" customWidth="1"/>
    <col min="2" max="2" width="5.5703125" style="4" customWidth="1"/>
    <col min="3" max="3" width="4.85546875" style="4" customWidth="1"/>
    <col min="4" max="4" width="5.140625" style="4" customWidth="1"/>
    <col min="5" max="5" width="14.42578125" style="4" customWidth="1"/>
    <col min="6" max="6" width="6.7109375" style="4" customWidth="1"/>
    <col min="7" max="7" width="13.140625" style="34" hidden="1" customWidth="1"/>
    <col min="8" max="8" width="10.5703125" style="4" hidden="1" customWidth="1"/>
    <col min="9" max="9" width="11.42578125" style="4" hidden="1" customWidth="1"/>
    <col min="10" max="10" width="15.7109375" style="4" hidden="1" customWidth="1"/>
    <col min="11" max="11" width="1.85546875" style="4" hidden="1" customWidth="1"/>
    <col min="12" max="12" width="1.5703125" style="4" hidden="1" customWidth="1"/>
    <col min="13" max="13" width="12.28515625" style="141" hidden="1" customWidth="1"/>
    <col min="14" max="14" width="13" style="141" hidden="1" customWidth="1"/>
    <col min="15" max="15" width="11.5703125" style="4" hidden="1" customWidth="1"/>
    <col min="16" max="16" width="12.42578125" style="141" customWidth="1"/>
    <col min="17" max="17" width="12.7109375" style="141" customWidth="1"/>
    <col min="18" max="20" width="13.140625" style="141" customWidth="1"/>
    <col min="21" max="21" width="15.5703125" style="80" customWidth="1"/>
    <col min="22" max="22" width="15.85546875" style="80" customWidth="1"/>
    <col min="23" max="255" width="9.140625" style="3"/>
    <col min="256" max="256" width="43" style="3" customWidth="1"/>
    <col min="257" max="257" width="5.5703125" style="3" customWidth="1"/>
    <col min="258" max="258" width="4.85546875" style="3" customWidth="1"/>
    <col min="259" max="259" width="5.140625" style="3" customWidth="1"/>
    <col min="260" max="260" width="13.28515625" style="3" customWidth="1"/>
    <col min="261" max="261" width="6.7109375" style="3" customWidth="1"/>
    <col min="262" max="262" width="10.5703125" style="3" customWidth="1"/>
    <col min="263" max="264" width="0" style="3" hidden="1" customWidth="1"/>
    <col min="265" max="265" width="9.42578125" style="3" bestFit="1" customWidth="1"/>
    <col min="266" max="268" width="0" style="3" hidden="1" customWidth="1"/>
    <col min="269" max="511" width="9.140625" style="3"/>
    <col min="512" max="512" width="43" style="3" customWidth="1"/>
    <col min="513" max="513" width="5.5703125" style="3" customWidth="1"/>
    <col min="514" max="514" width="4.85546875" style="3" customWidth="1"/>
    <col min="515" max="515" width="5.140625" style="3" customWidth="1"/>
    <col min="516" max="516" width="13.28515625" style="3" customWidth="1"/>
    <col min="517" max="517" width="6.7109375" style="3" customWidth="1"/>
    <col min="518" max="518" width="10.5703125" style="3" customWidth="1"/>
    <col min="519" max="520" width="0" style="3" hidden="1" customWidth="1"/>
    <col min="521" max="521" width="9.42578125" style="3" bestFit="1" customWidth="1"/>
    <col min="522" max="524" width="0" style="3" hidden="1" customWidth="1"/>
    <col min="525" max="767" width="9.140625" style="3"/>
    <col min="768" max="768" width="43" style="3" customWidth="1"/>
    <col min="769" max="769" width="5.5703125" style="3" customWidth="1"/>
    <col min="770" max="770" width="4.85546875" style="3" customWidth="1"/>
    <col min="771" max="771" width="5.140625" style="3" customWidth="1"/>
    <col min="772" max="772" width="13.28515625" style="3" customWidth="1"/>
    <col min="773" max="773" width="6.7109375" style="3" customWidth="1"/>
    <col min="774" max="774" width="10.5703125" style="3" customWidth="1"/>
    <col min="775" max="776" width="0" style="3" hidden="1" customWidth="1"/>
    <col min="777" max="777" width="9.42578125" style="3" bestFit="1" customWidth="1"/>
    <col min="778" max="780" width="0" style="3" hidden="1" customWidth="1"/>
    <col min="781" max="1023" width="9.140625" style="3"/>
    <col min="1024" max="1024" width="43" style="3" customWidth="1"/>
    <col min="1025" max="1025" width="5.5703125" style="3" customWidth="1"/>
    <col min="1026" max="1026" width="4.85546875" style="3" customWidth="1"/>
    <col min="1027" max="1027" width="5.140625" style="3" customWidth="1"/>
    <col min="1028" max="1028" width="13.28515625" style="3" customWidth="1"/>
    <col min="1029" max="1029" width="6.7109375" style="3" customWidth="1"/>
    <col min="1030" max="1030" width="10.5703125" style="3" customWidth="1"/>
    <col min="1031" max="1032" width="0" style="3" hidden="1" customWidth="1"/>
    <col min="1033" max="1033" width="9.42578125" style="3" bestFit="1" customWidth="1"/>
    <col min="1034" max="1036" width="0" style="3" hidden="1" customWidth="1"/>
    <col min="1037" max="1279" width="9.140625" style="3"/>
    <col min="1280" max="1280" width="43" style="3" customWidth="1"/>
    <col min="1281" max="1281" width="5.5703125" style="3" customWidth="1"/>
    <col min="1282" max="1282" width="4.85546875" style="3" customWidth="1"/>
    <col min="1283" max="1283" width="5.140625" style="3" customWidth="1"/>
    <col min="1284" max="1284" width="13.28515625" style="3" customWidth="1"/>
    <col min="1285" max="1285" width="6.7109375" style="3" customWidth="1"/>
    <col min="1286" max="1286" width="10.5703125" style="3" customWidth="1"/>
    <col min="1287" max="1288" width="0" style="3" hidden="1" customWidth="1"/>
    <col min="1289" max="1289" width="9.42578125" style="3" bestFit="1" customWidth="1"/>
    <col min="1290" max="1292" width="0" style="3" hidden="1" customWidth="1"/>
    <col min="1293" max="1535" width="9.140625" style="3"/>
    <col min="1536" max="1536" width="43" style="3" customWidth="1"/>
    <col min="1537" max="1537" width="5.5703125" style="3" customWidth="1"/>
    <col min="1538" max="1538" width="4.85546875" style="3" customWidth="1"/>
    <col min="1539" max="1539" width="5.140625" style="3" customWidth="1"/>
    <col min="1540" max="1540" width="13.28515625" style="3" customWidth="1"/>
    <col min="1541" max="1541" width="6.7109375" style="3" customWidth="1"/>
    <col min="1542" max="1542" width="10.5703125" style="3" customWidth="1"/>
    <col min="1543" max="1544" width="0" style="3" hidden="1" customWidth="1"/>
    <col min="1545" max="1545" width="9.42578125" style="3" bestFit="1" customWidth="1"/>
    <col min="1546" max="1548" width="0" style="3" hidden="1" customWidth="1"/>
    <col min="1549" max="1791" width="9.140625" style="3"/>
    <col min="1792" max="1792" width="43" style="3" customWidth="1"/>
    <col min="1793" max="1793" width="5.5703125" style="3" customWidth="1"/>
    <col min="1794" max="1794" width="4.85546875" style="3" customWidth="1"/>
    <col min="1795" max="1795" width="5.140625" style="3" customWidth="1"/>
    <col min="1796" max="1796" width="13.28515625" style="3" customWidth="1"/>
    <col min="1797" max="1797" width="6.7109375" style="3" customWidth="1"/>
    <col min="1798" max="1798" width="10.5703125" style="3" customWidth="1"/>
    <col min="1799" max="1800" width="0" style="3" hidden="1" customWidth="1"/>
    <col min="1801" max="1801" width="9.42578125" style="3" bestFit="1" customWidth="1"/>
    <col min="1802" max="1804" width="0" style="3" hidden="1" customWidth="1"/>
    <col min="1805" max="2047" width="9.140625" style="3"/>
    <col min="2048" max="2048" width="43" style="3" customWidth="1"/>
    <col min="2049" max="2049" width="5.5703125" style="3" customWidth="1"/>
    <col min="2050" max="2050" width="4.85546875" style="3" customWidth="1"/>
    <col min="2051" max="2051" width="5.140625" style="3" customWidth="1"/>
    <col min="2052" max="2052" width="13.28515625" style="3" customWidth="1"/>
    <col min="2053" max="2053" width="6.7109375" style="3" customWidth="1"/>
    <col min="2054" max="2054" width="10.5703125" style="3" customWidth="1"/>
    <col min="2055" max="2056" width="0" style="3" hidden="1" customWidth="1"/>
    <col min="2057" max="2057" width="9.42578125" style="3" bestFit="1" customWidth="1"/>
    <col min="2058" max="2060" width="0" style="3" hidden="1" customWidth="1"/>
    <col min="2061" max="2303" width="9.140625" style="3"/>
    <col min="2304" max="2304" width="43" style="3" customWidth="1"/>
    <col min="2305" max="2305" width="5.5703125" style="3" customWidth="1"/>
    <col min="2306" max="2306" width="4.85546875" style="3" customWidth="1"/>
    <col min="2307" max="2307" width="5.140625" style="3" customWidth="1"/>
    <col min="2308" max="2308" width="13.28515625" style="3" customWidth="1"/>
    <col min="2309" max="2309" width="6.7109375" style="3" customWidth="1"/>
    <col min="2310" max="2310" width="10.5703125" style="3" customWidth="1"/>
    <col min="2311" max="2312" width="0" style="3" hidden="1" customWidth="1"/>
    <col min="2313" max="2313" width="9.42578125" style="3" bestFit="1" customWidth="1"/>
    <col min="2314" max="2316" width="0" style="3" hidden="1" customWidth="1"/>
    <col min="2317" max="2559" width="9.140625" style="3"/>
    <col min="2560" max="2560" width="43" style="3" customWidth="1"/>
    <col min="2561" max="2561" width="5.5703125" style="3" customWidth="1"/>
    <col min="2562" max="2562" width="4.85546875" style="3" customWidth="1"/>
    <col min="2563" max="2563" width="5.140625" style="3" customWidth="1"/>
    <col min="2564" max="2564" width="13.28515625" style="3" customWidth="1"/>
    <col min="2565" max="2565" width="6.7109375" style="3" customWidth="1"/>
    <col min="2566" max="2566" width="10.5703125" style="3" customWidth="1"/>
    <col min="2567" max="2568" width="0" style="3" hidden="1" customWidth="1"/>
    <col min="2569" max="2569" width="9.42578125" style="3" bestFit="1" customWidth="1"/>
    <col min="2570" max="2572" width="0" style="3" hidden="1" customWidth="1"/>
    <col min="2573" max="2815" width="9.140625" style="3"/>
    <col min="2816" max="2816" width="43" style="3" customWidth="1"/>
    <col min="2817" max="2817" width="5.5703125" style="3" customWidth="1"/>
    <col min="2818" max="2818" width="4.85546875" style="3" customWidth="1"/>
    <col min="2819" max="2819" width="5.140625" style="3" customWidth="1"/>
    <col min="2820" max="2820" width="13.28515625" style="3" customWidth="1"/>
    <col min="2821" max="2821" width="6.7109375" style="3" customWidth="1"/>
    <col min="2822" max="2822" width="10.5703125" style="3" customWidth="1"/>
    <col min="2823" max="2824" width="0" style="3" hidden="1" customWidth="1"/>
    <col min="2825" max="2825" width="9.42578125" style="3" bestFit="1" customWidth="1"/>
    <col min="2826" max="2828" width="0" style="3" hidden="1" customWidth="1"/>
    <col min="2829" max="3071" width="9.140625" style="3"/>
    <col min="3072" max="3072" width="43" style="3" customWidth="1"/>
    <col min="3073" max="3073" width="5.5703125" style="3" customWidth="1"/>
    <col min="3074" max="3074" width="4.85546875" style="3" customWidth="1"/>
    <col min="3075" max="3075" width="5.140625" style="3" customWidth="1"/>
    <col min="3076" max="3076" width="13.28515625" style="3" customWidth="1"/>
    <col min="3077" max="3077" width="6.7109375" style="3" customWidth="1"/>
    <col min="3078" max="3078" width="10.5703125" style="3" customWidth="1"/>
    <col min="3079" max="3080" width="0" style="3" hidden="1" customWidth="1"/>
    <col min="3081" max="3081" width="9.42578125" style="3" bestFit="1" customWidth="1"/>
    <col min="3082" max="3084" width="0" style="3" hidden="1" customWidth="1"/>
    <col min="3085" max="3327" width="9.140625" style="3"/>
    <col min="3328" max="3328" width="43" style="3" customWidth="1"/>
    <col min="3329" max="3329" width="5.5703125" style="3" customWidth="1"/>
    <col min="3330" max="3330" width="4.85546875" style="3" customWidth="1"/>
    <col min="3331" max="3331" width="5.140625" style="3" customWidth="1"/>
    <col min="3332" max="3332" width="13.28515625" style="3" customWidth="1"/>
    <col min="3333" max="3333" width="6.7109375" style="3" customWidth="1"/>
    <col min="3334" max="3334" width="10.5703125" style="3" customWidth="1"/>
    <col min="3335" max="3336" width="0" style="3" hidden="1" customWidth="1"/>
    <col min="3337" max="3337" width="9.42578125" style="3" bestFit="1" customWidth="1"/>
    <col min="3338" max="3340" width="0" style="3" hidden="1" customWidth="1"/>
    <col min="3341" max="3583" width="9.140625" style="3"/>
    <col min="3584" max="3584" width="43" style="3" customWidth="1"/>
    <col min="3585" max="3585" width="5.5703125" style="3" customWidth="1"/>
    <col min="3586" max="3586" width="4.85546875" style="3" customWidth="1"/>
    <col min="3587" max="3587" width="5.140625" style="3" customWidth="1"/>
    <col min="3588" max="3588" width="13.28515625" style="3" customWidth="1"/>
    <col min="3589" max="3589" width="6.7109375" style="3" customWidth="1"/>
    <col min="3590" max="3590" width="10.5703125" style="3" customWidth="1"/>
    <col min="3591" max="3592" width="0" style="3" hidden="1" customWidth="1"/>
    <col min="3593" max="3593" width="9.42578125" style="3" bestFit="1" customWidth="1"/>
    <col min="3594" max="3596" width="0" style="3" hidden="1" customWidth="1"/>
    <col min="3597" max="3839" width="9.140625" style="3"/>
    <col min="3840" max="3840" width="43" style="3" customWidth="1"/>
    <col min="3841" max="3841" width="5.5703125" style="3" customWidth="1"/>
    <col min="3842" max="3842" width="4.85546875" style="3" customWidth="1"/>
    <col min="3843" max="3843" width="5.140625" style="3" customWidth="1"/>
    <col min="3844" max="3844" width="13.28515625" style="3" customWidth="1"/>
    <col min="3845" max="3845" width="6.7109375" style="3" customWidth="1"/>
    <col min="3846" max="3846" width="10.5703125" style="3" customWidth="1"/>
    <col min="3847" max="3848" width="0" style="3" hidden="1" customWidth="1"/>
    <col min="3849" max="3849" width="9.42578125" style="3" bestFit="1" customWidth="1"/>
    <col min="3850" max="3852" width="0" style="3" hidden="1" customWidth="1"/>
    <col min="3853" max="4095" width="9.140625" style="3"/>
    <col min="4096" max="4096" width="43" style="3" customWidth="1"/>
    <col min="4097" max="4097" width="5.5703125" style="3" customWidth="1"/>
    <col min="4098" max="4098" width="4.85546875" style="3" customWidth="1"/>
    <col min="4099" max="4099" width="5.140625" style="3" customWidth="1"/>
    <col min="4100" max="4100" width="13.28515625" style="3" customWidth="1"/>
    <col min="4101" max="4101" width="6.7109375" style="3" customWidth="1"/>
    <col min="4102" max="4102" width="10.5703125" style="3" customWidth="1"/>
    <col min="4103" max="4104" width="0" style="3" hidden="1" customWidth="1"/>
    <col min="4105" max="4105" width="9.42578125" style="3" bestFit="1" customWidth="1"/>
    <col min="4106" max="4108" width="0" style="3" hidden="1" customWidth="1"/>
    <col min="4109" max="4351" width="9.140625" style="3"/>
    <col min="4352" max="4352" width="43" style="3" customWidth="1"/>
    <col min="4353" max="4353" width="5.5703125" style="3" customWidth="1"/>
    <col min="4354" max="4354" width="4.85546875" style="3" customWidth="1"/>
    <col min="4355" max="4355" width="5.140625" style="3" customWidth="1"/>
    <col min="4356" max="4356" width="13.28515625" style="3" customWidth="1"/>
    <col min="4357" max="4357" width="6.7109375" style="3" customWidth="1"/>
    <col min="4358" max="4358" width="10.5703125" style="3" customWidth="1"/>
    <col min="4359" max="4360" width="0" style="3" hidden="1" customWidth="1"/>
    <col min="4361" max="4361" width="9.42578125" style="3" bestFit="1" customWidth="1"/>
    <col min="4362" max="4364" width="0" style="3" hidden="1" customWidth="1"/>
    <col min="4365" max="4607" width="9.140625" style="3"/>
    <col min="4608" max="4608" width="43" style="3" customWidth="1"/>
    <col min="4609" max="4609" width="5.5703125" style="3" customWidth="1"/>
    <col min="4610" max="4610" width="4.85546875" style="3" customWidth="1"/>
    <col min="4611" max="4611" width="5.140625" style="3" customWidth="1"/>
    <col min="4612" max="4612" width="13.28515625" style="3" customWidth="1"/>
    <col min="4613" max="4613" width="6.7109375" style="3" customWidth="1"/>
    <col min="4614" max="4614" width="10.5703125" style="3" customWidth="1"/>
    <col min="4615" max="4616" width="0" style="3" hidden="1" customWidth="1"/>
    <col min="4617" max="4617" width="9.42578125" style="3" bestFit="1" customWidth="1"/>
    <col min="4618" max="4620" width="0" style="3" hidden="1" customWidth="1"/>
    <col min="4621" max="4863" width="9.140625" style="3"/>
    <col min="4864" max="4864" width="43" style="3" customWidth="1"/>
    <col min="4865" max="4865" width="5.5703125" style="3" customWidth="1"/>
    <col min="4866" max="4866" width="4.85546875" style="3" customWidth="1"/>
    <col min="4867" max="4867" width="5.140625" style="3" customWidth="1"/>
    <col min="4868" max="4868" width="13.28515625" style="3" customWidth="1"/>
    <col min="4869" max="4869" width="6.7109375" style="3" customWidth="1"/>
    <col min="4870" max="4870" width="10.5703125" style="3" customWidth="1"/>
    <col min="4871" max="4872" width="0" style="3" hidden="1" customWidth="1"/>
    <col min="4873" max="4873" width="9.42578125" style="3" bestFit="1" customWidth="1"/>
    <col min="4874" max="4876" width="0" style="3" hidden="1" customWidth="1"/>
    <col min="4877" max="5119" width="9.140625" style="3"/>
    <col min="5120" max="5120" width="43" style="3" customWidth="1"/>
    <col min="5121" max="5121" width="5.5703125" style="3" customWidth="1"/>
    <col min="5122" max="5122" width="4.85546875" style="3" customWidth="1"/>
    <col min="5123" max="5123" width="5.140625" style="3" customWidth="1"/>
    <col min="5124" max="5124" width="13.28515625" style="3" customWidth="1"/>
    <col min="5125" max="5125" width="6.7109375" style="3" customWidth="1"/>
    <col min="5126" max="5126" width="10.5703125" style="3" customWidth="1"/>
    <col min="5127" max="5128" width="0" style="3" hidden="1" customWidth="1"/>
    <col min="5129" max="5129" width="9.42578125" style="3" bestFit="1" customWidth="1"/>
    <col min="5130" max="5132" width="0" style="3" hidden="1" customWidth="1"/>
    <col min="5133" max="5375" width="9.140625" style="3"/>
    <col min="5376" max="5376" width="43" style="3" customWidth="1"/>
    <col min="5377" max="5377" width="5.5703125" style="3" customWidth="1"/>
    <col min="5378" max="5378" width="4.85546875" style="3" customWidth="1"/>
    <col min="5379" max="5379" width="5.140625" style="3" customWidth="1"/>
    <col min="5380" max="5380" width="13.28515625" style="3" customWidth="1"/>
    <col min="5381" max="5381" width="6.7109375" style="3" customWidth="1"/>
    <col min="5382" max="5382" width="10.5703125" style="3" customWidth="1"/>
    <col min="5383" max="5384" width="0" style="3" hidden="1" customWidth="1"/>
    <col min="5385" max="5385" width="9.42578125" style="3" bestFit="1" customWidth="1"/>
    <col min="5386" max="5388" width="0" style="3" hidden="1" customWidth="1"/>
    <col min="5389" max="5631" width="9.140625" style="3"/>
    <col min="5632" max="5632" width="43" style="3" customWidth="1"/>
    <col min="5633" max="5633" width="5.5703125" style="3" customWidth="1"/>
    <col min="5634" max="5634" width="4.85546875" style="3" customWidth="1"/>
    <col min="5635" max="5635" width="5.140625" style="3" customWidth="1"/>
    <col min="5636" max="5636" width="13.28515625" style="3" customWidth="1"/>
    <col min="5637" max="5637" width="6.7109375" style="3" customWidth="1"/>
    <col min="5638" max="5638" width="10.5703125" style="3" customWidth="1"/>
    <col min="5639" max="5640" width="0" style="3" hidden="1" customWidth="1"/>
    <col min="5641" max="5641" width="9.42578125" style="3" bestFit="1" customWidth="1"/>
    <col min="5642" max="5644" width="0" style="3" hidden="1" customWidth="1"/>
    <col min="5645" max="5887" width="9.140625" style="3"/>
    <col min="5888" max="5888" width="43" style="3" customWidth="1"/>
    <col min="5889" max="5889" width="5.5703125" style="3" customWidth="1"/>
    <col min="5890" max="5890" width="4.85546875" style="3" customWidth="1"/>
    <col min="5891" max="5891" width="5.140625" style="3" customWidth="1"/>
    <col min="5892" max="5892" width="13.28515625" style="3" customWidth="1"/>
    <col min="5893" max="5893" width="6.7109375" style="3" customWidth="1"/>
    <col min="5894" max="5894" width="10.5703125" style="3" customWidth="1"/>
    <col min="5895" max="5896" width="0" style="3" hidden="1" customWidth="1"/>
    <col min="5897" max="5897" width="9.42578125" style="3" bestFit="1" customWidth="1"/>
    <col min="5898" max="5900" width="0" style="3" hidden="1" customWidth="1"/>
    <col min="5901" max="6143" width="9.140625" style="3"/>
    <col min="6144" max="6144" width="43" style="3" customWidth="1"/>
    <col min="6145" max="6145" width="5.5703125" style="3" customWidth="1"/>
    <col min="6146" max="6146" width="4.85546875" style="3" customWidth="1"/>
    <col min="6147" max="6147" width="5.140625" style="3" customWidth="1"/>
    <col min="6148" max="6148" width="13.28515625" style="3" customWidth="1"/>
    <col min="6149" max="6149" width="6.7109375" style="3" customWidth="1"/>
    <col min="6150" max="6150" width="10.5703125" style="3" customWidth="1"/>
    <col min="6151" max="6152" width="0" style="3" hidden="1" customWidth="1"/>
    <col min="6153" max="6153" width="9.42578125" style="3" bestFit="1" customWidth="1"/>
    <col min="6154" max="6156" width="0" style="3" hidden="1" customWidth="1"/>
    <col min="6157" max="6399" width="9.140625" style="3"/>
    <col min="6400" max="6400" width="43" style="3" customWidth="1"/>
    <col min="6401" max="6401" width="5.5703125" style="3" customWidth="1"/>
    <col min="6402" max="6402" width="4.85546875" style="3" customWidth="1"/>
    <col min="6403" max="6403" width="5.140625" style="3" customWidth="1"/>
    <col min="6404" max="6404" width="13.28515625" style="3" customWidth="1"/>
    <col min="6405" max="6405" width="6.7109375" style="3" customWidth="1"/>
    <col min="6406" max="6406" width="10.5703125" style="3" customWidth="1"/>
    <col min="6407" max="6408" width="0" style="3" hidden="1" customWidth="1"/>
    <col min="6409" max="6409" width="9.42578125" style="3" bestFit="1" customWidth="1"/>
    <col min="6410" max="6412" width="0" style="3" hidden="1" customWidth="1"/>
    <col min="6413" max="6655" width="9.140625" style="3"/>
    <col min="6656" max="6656" width="43" style="3" customWidth="1"/>
    <col min="6657" max="6657" width="5.5703125" style="3" customWidth="1"/>
    <col min="6658" max="6658" width="4.85546875" style="3" customWidth="1"/>
    <col min="6659" max="6659" width="5.140625" style="3" customWidth="1"/>
    <col min="6660" max="6660" width="13.28515625" style="3" customWidth="1"/>
    <col min="6661" max="6661" width="6.7109375" style="3" customWidth="1"/>
    <col min="6662" max="6662" width="10.5703125" style="3" customWidth="1"/>
    <col min="6663" max="6664" width="0" style="3" hidden="1" customWidth="1"/>
    <col min="6665" max="6665" width="9.42578125" style="3" bestFit="1" customWidth="1"/>
    <col min="6666" max="6668" width="0" style="3" hidden="1" customWidth="1"/>
    <col min="6669" max="6911" width="9.140625" style="3"/>
    <col min="6912" max="6912" width="43" style="3" customWidth="1"/>
    <col min="6913" max="6913" width="5.5703125" style="3" customWidth="1"/>
    <col min="6914" max="6914" width="4.85546875" style="3" customWidth="1"/>
    <col min="6915" max="6915" width="5.140625" style="3" customWidth="1"/>
    <col min="6916" max="6916" width="13.28515625" style="3" customWidth="1"/>
    <col min="6917" max="6917" width="6.7109375" style="3" customWidth="1"/>
    <col min="6918" max="6918" width="10.5703125" style="3" customWidth="1"/>
    <col min="6919" max="6920" width="0" style="3" hidden="1" customWidth="1"/>
    <col min="6921" max="6921" width="9.42578125" style="3" bestFit="1" customWidth="1"/>
    <col min="6922" max="6924" width="0" style="3" hidden="1" customWidth="1"/>
    <col min="6925" max="7167" width="9.140625" style="3"/>
    <col min="7168" max="7168" width="43" style="3" customWidth="1"/>
    <col min="7169" max="7169" width="5.5703125" style="3" customWidth="1"/>
    <col min="7170" max="7170" width="4.85546875" style="3" customWidth="1"/>
    <col min="7171" max="7171" width="5.140625" style="3" customWidth="1"/>
    <col min="7172" max="7172" width="13.28515625" style="3" customWidth="1"/>
    <col min="7173" max="7173" width="6.7109375" style="3" customWidth="1"/>
    <col min="7174" max="7174" width="10.5703125" style="3" customWidth="1"/>
    <col min="7175" max="7176" width="0" style="3" hidden="1" customWidth="1"/>
    <col min="7177" max="7177" width="9.42578125" style="3" bestFit="1" customWidth="1"/>
    <col min="7178" max="7180" width="0" style="3" hidden="1" customWidth="1"/>
    <col min="7181" max="7423" width="9.140625" style="3"/>
    <col min="7424" max="7424" width="43" style="3" customWidth="1"/>
    <col min="7425" max="7425" width="5.5703125" style="3" customWidth="1"/>
    <col min="7426" max="7426" width="4.85546875" style="3" customWidth="1"/>
    <col min="7427" max="7427" width="5.140625" style="3" customWidth="1"/>
    <col min="7428" max="7428" width="13.28515625" style="3" customWidth="1"/>
    <col min="7429" max="7429" width="6.7109375" style="3" customWidth="1"/>
    <col min="7430" max="7430" width="10.5703125" style="3" customWidth="1"/>
    <col min="7431" max="7432" width="0" style="3" hidden="1" customWidth="1"/>
    <col min="7433" max="7433" width="9.42578125" style="3" bestFit="1" customWidth="1"/>
    <col min="7434" max="7436" width="0" style="3" hidden="1" customWidth="1"/>
    <col min="7437" max="7679" width="9.140625" style="3"/>
    <col min="7680" max="7680" width="43" style="3" customWidth="1"/>
    <col min="7681" max="7681" width="5.5703125" style="3" customWidth="1"/>
    <col min="7682" max="7682" width="4.85546875" style="3" customWidth="1"/>
    <col min="7683" max="7683" width="5.140625" style="3" customWidth="1"/>
    <col min="7684" max="7684" width="13.28515625" style="3" customWidth="1"/>
    <col min="7685" max="7685" width="6.7109375" style="3" customWidth="1"/>
    <col min="7686" max="7686" width="10.5703125" style="3" customWidth="1"/>
    <col min="7687" max="7688" width="0" style="3" hidden="1" customWidth="1"/>
    <col min="7689" max="7689" width="9.42578125" style="3" bestFit="1" customWidth="1"/>
    <col min="7690" max="7692" width="0" style="3" hidden="1" customWidth="1"/>
    <col min="7693" max="7935" width="9.140625" style="3"/>
    <col min="7936" max="7936" width="43" style="3" customWidth="1"/>
    <col min="7937" max="7937" width="5.5703125" style="3" customWidth="1"/>
    <col min="7938" max="7938" width="4.85546875" style="3" customWidth="1"/>
    <col min="7939" max="7939" width="5.140625" style="3" customWidth="1"/>
    <col min="7940" max="7940" width="13.28515625" style="3" customWidth="1"/>
    <col min="7941" max="7941" width="6.7109375" style="3" customWidth="1"/>
    <col min="7942" max="7942" width="10.5703125" style="3" customWidth="1"/>
    <col min="7943" max="7944" width="0" style="3" hidden="1" customWidth="1"/>
    <col min="7945" max="7945" width="9.42578125" style="3" bestFit="1" customWidth="1"/>
    <col min="7946" max="7948" width="0" style="3" hidden="1" customWidth="1"/>
    <col min="7949" max="8191" width="9.140625" style="3"/>
    <col min="8192" max="8192" width="43" style="3" customWidth="1"/>
    <col min="8193" max="8193" width="5.5703125" style="3" customWidth="1"/>
    <col min="8194" max="8194" width="4.85546875" style="3" customWidth="1"/>
    <col min="8195" max="8195" width="5.140625" style="3" customWidth="1"/>
    <col min="8196" max="8196" width="13.28515625" style="3" customWidth="1"/>
    <col min="8197" max="8197" width="6.7109375" style="3" customWidth="1"/>
    <col min="8198" max="8198" width="10.5703125" style="3" customWidth="1"/>
    <col min="8199" max="8200" width="0" style="3" hidden="1" customWidth="1"/>
    <col min="8201" max="8201" width="9.42578125" style="3" bestFit="1" customWidth="1"/>
    <col min="8202" max="8204" width="0" style="3" hidden="1" customWidth="1"/>
    <col min="8205" max="8447" width="9.140625" style="3"/>
    <col min="8448" max="8448" width="43" style="3" customWidth="1"/>
    <col min="8449" max="8449" width="5.5703125" style="3" customWidth="1"/>
    <col min="8450" max="8450" width="4.85546875" style="3" customWidth="1"/>
    <col min="8451" max="8451" width="5.140625" style="3" customWidth="1"/>
    <col min="8452" max="8452" width="13.28515625" style="3" customWidth="1"/>
    <col min="8453" max="8453" width="6.7109375" style="3" customWidth="1"/>
    <col min="8454" max="8454" width="10.5703125" style="3" customWidth="1"/>
    <col min="8455" max="8456" width="0" style="3" hidden="1" customWidth="1"/>
    <col min="8457" max="8457" width="9.42578125" style="3" bestFit="1" customWidth="1"/>
    <col min="8458" max="8460" width="0" style="3" hidden="1" customWidth="1"/>
    <col min="8461" max="8703" width="9.140625" style="3"/>
    <col min="8704" max="8704" width="43" style="3" customWidth="1"/>
    <col min="8705" max="8705" width="5.5703125" style="3" customWidth="1"/>
    <col min="8706" max="8706" width="4.85546875" style="3" customWidth="1"/>
    <col min="8707" max="8707" width="5.140625" style="3" customWidth="1"/>
    <col min="8708" max="8708" width="13.28515625" style="3" customWidth="1"/>
    <col min="8709" max="8709" width="6.7109375" style="3" customWidth="1"/>
    <col min="8710" max="8710" width="10.5703125" style="3" customWidth="1"/>
    <col min="8711" max="8712" width="0" style="3" hidden="1" customWidth="1"/>
    <col min="8713" max="8713" width="9.42578125" style="3" bestFit="1" customWidth="1"/>
    <col min="8714" max="8716" width="0" style="3" hidden="1" customWidth="1"/>
    <col min="8717" max="8959" width="9.140625" style="3"/>
    <col min="8960" max="8960" width="43" style="3" customWidth="1"/>
    <col min="8961" max="8961" width="5.5703125" style="3" customWidth="1"/>
    <col min="8962" max="8962" width="4.85546875" style="3" customWidth="1"/>
    <col min="8963" max="8963" width="5.140625" style="3" customWidth="1"/>
    <col min="8964" max="8964" width="13.28515625" style="3" customWidth="1"/>
    <col min="8965" max="8965" width="6.7109375" style="3" customWidth="1"/>
    <col min="8966" max="8966" width="10.5703125" style="3" customWidth="1"/>
    <col min="8967" max="8968" width="0" style="3" hidden="1" customWidth="1"/>
    <col min="8969" max="8969" width="9.42578125" style="3" bestFit="1" customWidth="1"/>
    <col min="8970" max="8972" width="0" style="3" hidden="1" customWidth="1"/>
    <col min="8973" max="9215" width="9.140625" style="3"/>
    <col min="9216" max="9216" width="43" style="3" customWidth="1"/>
    <col min="9217" max="9217" width="5.5703125" style="3" customWidth="1"/>
    <col min="9218" max="9218" width="4.85546875" style="3" customWidth="1"/>
    <col min="9219" max="9219" width="5.140625" style="3" customWidth="1"/>
    <col min="9220" max="9220" width="13.28515625" style="3" customWidth="1"/>
    <col min="9221" max="9221" width="6.7109375" style="3" customWidth="1"/>
    <col min="9222" max="9222" width="10.5703125" style="3" customWidth="1"/>
    <col min="9223" max="9224" width="0" style="3" hidden="1" customWidth="1"/>
    <col min="9225" max="9225" width="9.42578125" style="3" bestFit="1" customWidth="1"/>
    <col min="9226" max="9228" width="0" style="3" hidden="1" customWidth="1"/>
    <col min="9229" max="9471" width="9.140625" style="3"/>
    <col min="9472" max="9472" width="43" style="3" customWidth="1"/>
    <col min="9473" max="9473" width="5.5703125" style="3" customWidth="1"/>
    <col min="9474" max="9474" width="4.85546875" style="3" customWidth="1"/>
    <col min="9475" max="9475" width="5.140625" style="3" customWidth="1"/>
    <col min="9476" max="9476" width="13.28515625" style="3" customWidth="1"/>
    <col min="9477" max="9477" width="6.7109375" style="3" customWidth="1"/>
    <col min="9478" max="9478" width="10.5703125" style="3" customWidth="1"/>
    <col min="9479" max="9480" width="0" style="3" hidden="1" customWidth="1"/>
    <col min="9481" max="9481" width="9.42578125" style="3" bestFit="1" customWidth="1"/>
    <col min="9482" max="9484" width="0" style="3" hidden="1" customWidth="1"/>
    <col min="9485" max="9727" width="9.140625" style="3"/>
    <col min="9728" max="9728" width="43" style="3" customWidth="1"/>
    <col min="9729" max="9729" width="5.5703125" style="3" customWidth="1"/>
    <col min="9730" max="9730" width="4.85546875" style="3" customWidth="1"/>
    <col min="9731" max="9731" width="5.140625" style="3" customWidth="1"/>
    <col min="9732" max="9732" width="13.28515625" style="3" customWidth="1"/>
    <col min="9733" max="9733" width="6.7109375" style="3" customWidth="1"/>
    <col min="9734" max="9734" width="10.5703125" style="3" customWidth="1"/>
    <col min="9735" max="9736" width="0" style="3" hidden="1" customWidth="1"/>
    <col min="9737" max="9737" width="9.42578125" style="3" bestFit="1" customWidth="1"/>
    <col min="9738" max="9740" width="0" style="3" hidden="1" customWidth="1"/>
    <col min="9741" max="9983" width="9.140625" style="3"/>
    <col min="9984" max="9984" width="43" style="3" customWidth="1"/>
    <col min="9985" max="9985" width="5.5703125" style="3" customWidth="1"/>
    <col min="9986" max="9986" width="4.85546875" style="3" customWidth="1"/>
    <col min="9987" max="9987" width="5.140625" style="3" customWidth="1"/>
    <col min="9988" max="9988" width="13.28515625" style="3" customWidth="1"/>
    <col min="9989" max="9989" width="6.7109375" style="3" customWidth="1"/>
    <col min="9990" max="9990" width="10.5703125" style="3" customWidth="1"/>
    <col min="9991" max="9992" width="0" style="3" hidden="1" customWidth="1"/>
    <col min="9993" max="9993" width="9.42578125" style="3" bestFit="1" customWidth="1"/>
    <col min="9994" max="9996" width="0" style="3" hidden="1" customWidth="1"/>
    <col min="9997" max="10239" width="9.140625" style="3"/>
    <col min="10240" max="10240" width="43" style="3" customWidth="1"/>
    <col min="10241" max="10241" width="5.5703125" style="3" customWidth="1"/>
    <col min="10242" max="10242" width="4.85546875" style="3" customWidth="1"/>
    <col min="10243" max="10243" width="5.140625" style="3" customWidth="1"/>
    <col min="10244" max="10244" width="13.28515625" style="3" customWidth="1"/>
    <col min="10245" max="10245" width="6.7109375" style="3" customWidth="1"/>
    <col min="10246" max="10246" width="10.5703125" style="3" customWidth="1"/>
    <col min="10247" max="10248" width="0" style="3" hidden="1" customWidth="1"/>
    <col min="10249" max="10249" width="9.42578125" style="3" bestFit="1" customWidth="1"/>
    <col min="10250" max="10252" width="0" style="3" hidden="1" customWidth="1"/>
    <col min="10253" max="10495" width="9.140625" style="3"/>
    <col min="10496" max="10496" width="43" style="3" customWidth="1"/>
    <col min="10497" max="10497" width="5.5703125" style="3" customWidth="1"/>
    <col min="10498" max="10498" width="4.85546875" style="3" customWidth="1"/>
    <col min="10499" max="10499" width="5.140625" style="3" customWidth="1"/>
    <col min="10500" max="10500" width="13.28515625" style="3" customWidth="1"/>
    <col min="10501" max="10501" width="6.7109375" style="3" customWidth="1"/>
    <col min="10502" max="10502" width="10.5703125" style="3" customWidth="1"/>
    <col min="10503" max="10504" width="0" style="3" hidden="1" customWidth="1"/>
    <col min="10505" max="10505" width="9.42578125" style="3" bestFit="1" customWidth="1"/>
    <col min="10506" max="10508" width="0" style="3" hidden="1" customWidth="1"/>
    <col min="10509" max="10751" width="9.140625" style="3"/>
    <col min="10752" max="10752" width="43" style="3" customWidth="1"/>
    <col min="10753" max="10753" width="5.5703125" style="3" customWidth="1"/>
    <col min="10754" max="10754" width="4.85546875" style="3" customWidth="1"/>
    <col min="10755" max="10755" width="5.140625" style="3" customWidth="1"/>
    <col min="10756" max="10756" width="13.28515625" style="3" customWidth="1"/>
    <col min="10757" max="10757" width="6.7109375" style="3" customWidth="1"/>
    <col min="10758" max="10758" width="10.5703125" style="3" customWidth="1"/>
    <col min="10759" max="10760" width="0" style="3" hidden="1" customWidth="1"/>
    <col min="10761" max="10761" width="9.42578125" style="3" bestFit="1" customWidth="1"/>
    <col min="10762" max="10764" width="0" style="3" hidden="1" customWidth="1"/>
    <col min="10765" max="11007" width="9.140625" style="3"/>
    <col min="11008" max="11008" width="43" style="3" customWidth="1"/>
    <col min="11009" max="11009" width="5.5703125" style="3" customWidth="1"/>
    <col min="11010" max="11010" width="4.85546875" style="3" customWidth="1"/>
    <col min="11011" max="11011" width="5.140625" style="3" customWidth="1"/>
    <col min="11012" max="11012" width="13.28515625" style="3" customWidth="1"/>
    <col min="11013" max="11013" width="6.7109375" style="3" customWidth="1"/>
    <col min="11014" max="11014" width="10.5703125" style="3" customWidth="1"/>
    <col min="11015" max="11016" width="0" style="3" hidden="1" customWidth="1"/>
    <col min="11017" max="11017" width="9.42578125" style="3" bestFit="1" customWidth="1"/>
    <col min="11018" max="11020" width="0" style="3" hidden="1" customWidth="1"/>
    <col min="11021" max="11263" width="9.140625" style="3"/>
    <col min="11264" max="11264" width="43" style="3" customWidth="1"/>
    <col min="11265" max="11265" width="5.5703125" style="3" customWidth="1"/>
    <col min="11266" max="11266" width="4.85546875" style="3" customWidth="1"/>
    <col min="11267" max="11267" width="5.140625" style="3" customWidth="1"/>
    <col min="11268" max="11268" width="13.28515625" style="3" customWidth="1"/>
    <col min="11269" max="11269" width="6.7109375" style="3" customWidth="1"/>
    <col min="11270" max="11270" width="10.5703125" style="3" customWidth="1"/>
    <col min="11271" max="11272" width="0" style="3" hidden="1" customWidth="1"/>
    <col min="11273" max="11273" width="9.42578125" style="3" bestFit="1" customWidth="1"/>
    <col min="11274" max="11276" width="0" style="3" hidden="1" customWidth="1"/>
    <col min="11277" max="11519" width="9.140625" style="3"/>
    <col min="11520" max="11520" width="43" style="3" customWidth="1"/>
    <col min="11521" max="11521" width="5.5703125" style="3" customWidth="1"/>
    <col min="11522" max="11522" width="4.85546875" style="3" customWidth="1"/>
    <col min="11523" max="11523" width="5.140625" style="3" customWidth="1"/>
    <col min="11524" max="11524" width="13.28515625" style="3" customWidth="1"/>
    <col min="11525" max="11525" width="6.7109375" style="3" customWidth="1"/>
    <col min="11526" max="11526" width="10.5703125" style="3" customWidth="1"/>
    <col min="11527" max="11528" width="0" style="3" hidden="1" customWidth="1"/>
    <col min="11529" max="11529" width="9.42578125" style="3" bestFit="1" customWidth="1"/>
    <col min="11530" max="11532" width="0" style="3" hidden="1" customWidth="1"/>
    <col min="11533" max="11775" width="9.140625" style="3"/>
    <col min="11776" max="11776" width="43" style="3" customWidth="1"/>
    <col min="11777" max="11777" width="5.5703125" style="3" customWidth="1"/>
    <col min="11778" max="11778" width="4.85546875" style="3" customWidth="1"/>
    <col min="11779" max="11779" width="5.140625" style="3" customWidth="1"/>
    <col min="11780" max="11780" width="13.28515625" style="3" customWidth="1"/>
    <col min="11781" max="11781" width="6.7109375" style="3" customWidth="1"/>
    <col min="11782" max="11782" width="10.5703125" style="3" customWidth="1"/>
    <col min="11783" max="11784" width="0" style="3" hidden="1" customWidth="1"/>
    <col min="11785" max="11785" width="9.42578125" style="3" bestFit="1" customWidth="1"/>
    <col min="11786" max="11788" width="0" style="3" hidden="1" customWidth="1"/>
    <col min="11789" max="12031" width="9.140625" style="3"/>
    <col min="12032" max="12032" width="43" style="3" customWidth="1"/>
    <col min="12033" max="12033" width="5.5703125" style="3" customWidth="1"/>
    <col min="12034" max="12034" width="4.85546875" style="3" customWidth="1"/>
    <col min="12035" max="12035" width="5.140625" style="3" customWidth="1"/>
    <col min="12036" max="12036" width="13.28515625" style="3" customWidth="1"/>
    <col min="12037" max="12037" width="6.7109375" style="3" customWidth="1"/>
    <col min="12038" max="12038" width="10.5703125" style="3" customWidth="1"/>
    <col min="12039" max="12040" width="0" style="3" hidden="1" customWidth="1"/>
    <col min="12041" max="12041" width="9.42578125" style="3" bestFit="1" customWidth="1"/>
    <col min="12042" max="12044" width="0" style="3" hidden="1" customWidth="1"/>
    <col min="12045" max="12287" width="9.140625" style="3"/>
    <col min="12288" max="12288" width="43" style="3" customWidth="1"/>
    <col min="12289" max="12289" width="5.5703125" style="3" customWidth="1"/>
    <col min="12290" max="12290" width="4.85546875" style="3" customWidth="1"/>
    <col min="12291" max="12291" width="5.140625" style="3" customWidth="1"/>
    <col min="12292" max="12292" width="13.28515625" style="3" customWidth="1"/>
    <col min="12293" max="12293" width="6.7109375" style="3" customWidth="1"/>
    <col min="12294" max="12294" width="10.5703125" style="3" customWidth="1"/>
    <col min="12295" max="12296" width="0" style="3" hidden="1" customWidth="1"/>
    <col min="12297" max="12297" width="9.42578125" style="3" bestFit="1" customWidth="1"/>
    <col min="12298" max="12300" width="0" style="3" hidden="1" customWidth="1"/>
    <col min="12301" max="12543" width="9.140625" style="3"/>
    <col min="12544" max="12544" width="43" style="3" customWidth="1"/>
    <col min="12545" max="12545" width="5.5703125" style="3" customWidth="1"/>
    <col min="12546" max="12546" width="4.85546875" style="3" customWidth="1"/>
    <col min="12547" max="12547" width="5.140625" style="3" customWidth="1"/>
    <col min="12548" max="12548" width="13.28515625" style="3" customWidth="1"/>
    <col min="12549" max="12549" width="6.7109375" style="3" customWidth="1"/>
    <col min="12550" max="12550" width="10.5703125" style="3" customWidth="1"/>
    <col min="12551" max="12552" width="0" style="3" hidden="1" customWidth="1"/>
    <col min="12553" max="12553" width="9.42578125" style="3" bestFit="1" customWidth="1"/>
    <col min="12554" max="12556" width="0" style="3" hidden="1" customWidth="1"/>
    <col min="12557" max="12799" width="9.140625" style="3"/>
    <col min="12800" max="12800" width="43" style="3" customWidth="1"/>
    <col min="12801" max="12801" width="5.5703125" style="3" customWidth="1"/>
    <col min="12802" max="12802" width="4.85546875" style="3" customWidth="1"/>
    <col min="12803" max="12803" width="5.140625" style="3" customWidth="1"/>
    <col min="12804" max="12804" width="13.28515625" style="3" customWidth="1"/>
    <col min="12805" max="12805" width="6.7109375" style="3" customWidth="1"/>
    <col min="12806" max="12806" width="10.5703125" style="3" customWidth="1"/>
    <col min="12807" max="12808" width="0" style="3" hidden="1" customWidth="1"/>
    <col min="12809" max="12809" width="9.42578125" style="3" bestFit="1" customWidth="1"/>
    <col min="12810" max="12812" width="0" style="3" hidden="1" customWidth="1"/>
    <col min="12813" max="13055" width="9.140625" style="3"/>
    <col min="13056" max="13056" width="43" style="3" customWidth="1"/>
    <col min="13057" max="13057" width="5.5703125" style="3" customWidth="1"/>
    <col min="13058" max="13058" width="4.85546875" style="3" customWidth="1"/>
    <col min="13059" max="13059" width="5.140625" style="3" customWidth="1"/>
    <col min="13060" max="13060" width="13.28515625" style="3" customWidth="1"/>
    <col min="13061" max="13061" width="6.7109375" style="3" customWidth="1"/>
    <col min="13062" max="13062" width="10.5703125" style="3" customWidth="1"/>
    <col min="13063" max="13064" width="0" style="3" hidden="1" customWidth="1"/>
    <col min="13065" max="13065" width="9.42578125" style="3" bestFit="1" customWidth="1"/>
    <col min="13066" max="13068" width="0" style="3" hidden="1" customWidth="1"/>
    <col min="13069" max="13311" width="9.140625" style="3"/>
    <col min="13312" max="13312" width="43" style="3" customWidth="1"/>
    <col min="13313" max="13313" width="5.5703125" style="3" customWidth="1"/>
    <col min="13314" max="13314" width="4.85546875" style="3" customWidth="1"/>
    <col min="13315" max="13315" width="5.140625" style="3" customWidth="1"/>
    <col min="13316" max="13316" width="13.28515625" style="3" customWidth="1"/>
    <col min="13317" max="13317" width="6.7109375" style="3" customWidth="1"/>
    <col min="13318" max="13318" width="10.5703125" style="3" customWidth="1"/>
    <col min="13319" max="13320" width="0" style="3" hidden="1" customWidth="1"/>
    <col min="13321" max="13321" width="9.42578125" style="3" bestFit="1" customWidth="1"/>
    <col min="13322" max="13324" width="0" style="3" hidden="1" customWidth="1"/>
    <col min="13325" max="13567" width="9.140625" style="3"/>
    <col min="13568" max="13568" width="43" style="3" customWidth="1"/>
    <col min="13569" max="13569" width="5.5703125" style="3" customWidth="1"/>
    <col min="13570" max="13570" width="4.85546875" style="3" customWidth="1"/>
    <col min="13571" max="13571" width="5.140625" style="3" customWidth="1"/>
    <col min="13572" max="13572" width="13.28515625" style="3" customWidth="1"/>
    <col min="13573" max="13573" width="6.7109375" style="3" customWidth="1"/>
    <col min="13574" max="13574" width="10.5703125" style="3" customWidth="1"/>
    <col min="13575" max="13576" width="0" style="3" hidden="1" customWidth="1"/>
    <col min="13577" max="13577" width="9.42578125" style="3" bestFit="1" customWidth="1"/>
    <col min="13578" max="13580" width="0" style="3" hidden="1" customWidth="1"/>
    <col min="13581" max="13823" width="9.140625" style="3"/>
    <col min="13824" max="13824" width="43" style="3" customWidth="1"/>
    <col min="13825" max="13825" width="5.5703125" style="3" customWidth="1"/>
    <col min="13826" max="13826" width="4.85546875" style="3" customWidth="1"/>
    <col min="13827" max="13827" width="5.140625" style="3" customWidth="1"/>
    <col min="13828" max="13828" width="13.28515625" style="3" customWidth="1"/>
    <col min="13829" max="13829" width="6.7109375" style="3" customWidth="1"/>
    <col min="13830" max="13830" width="10.5703125" style="3" customWidth="1"/>
    <col min="13831" max="13832" width="0" style="3" hidden="1" customWidth="1"/>
    <col min="13833" max="13833" width="9.42578125" style="3" bestFit="1" customWidth="1"/>
    <col min="13834" max="13836" width="0" style="3" hidden="1" customWidth="1"/>
    <col min="13837" max="14079" width="9.140625" style="3"/>
    <col min="14080" max="14080" width="43" style="3" customWidth="1"/>
    <col min="14081" max="14081" width="5.5703125" style="3" customWidth="1"/>
    <col min="14082" max="14082" width="4.85546875" style="3" customWidth="1"/>
    <col min="14083" max="14083" width="5.140625" style="3" customWidth="1"/>
    <col min="14084" max="14084" width="13.28515625" style="3" customWidth="1"/>
    <col min="14085" max="14085" width="6.7109375" style="3" customWidth="1"/>
    <col min="14086" max="14086" width="10.5703125" style="3" customWidth="1"/>
    <col min="14087" max="14088" width="0" style="3" hidden="1" customWidth="1"/>
    <col min="14089" max="14089" width="9.42578125" style="3" bestFit="1" customWidth="1"/>
    <col min="14090" max="14092" width="0" style="3" hidden="1" customWidth="1"/>
    <col min="14093" max="14335" width="9.140625" style="3"/>
    <col min="14336" max="14336" width="43" style="3" customWidth="1"/>
    <col min="14337" max="14337" width="5.5703125" style="3" customWidth="1"/>
    <col min="14338" max="14338" width="4.85546875" style="3" customWidth="1"/>
    <col min="14339" max="14339" width="5.140625" style="3" customWidth="1"/>
    <col min="14340" max="14340" width="13.28515625" style="3" customWidth="1"/>
    <col min="14341" max="14341" width="6.7109375" style="3" customWidth="1"/>
    <col min="14342" max="14342" width="10.5703125" style="3" customWidth="1"/>
    <col min="14343" max="14344" width="0" style="3" hidden="1" customWidth="1"/>
    <col min="14345" max="14345" width="9.42578125" style="3" bestFit="1" customWidth="1"/>
    <col min="14346" max="14348" width="0" style="3" hidden="1" customWidth="1"/>
    <col min="14349" max="14591" width="9.140625" style="3"/>
    <col min="14592" max="14592" width="43" style="3" customWidth="1"/>
    <col min="14593" max="14593" width="5.5703125" style="3" customWidth="1"/>
    <col min="14594" max="14594" width="4.85546875" style="3" customWidth="1"/>
    <col min="14595" max="14595" width="5.140625" style="3" customWidth="1"/>
    <col min="14596" max="14596" width="13.28515625" style="3" customWidth="1"/>
    <col min="14597" max="14597" width="6.7109375" style="3" customWidth="1"/>
    <col min="14598" max="14598" width="10.5703125" style="3" customWidth="1"/>
    <col min="14599" max="14600" width="0" style="3" hidden="1" customWidth="1"/>
    <col min="14601" max="14601" width="9.42578125" style="3" bestFit="1" customWidth="1"/>
    <col min="14602" max="14604" width="0" style="3" hidden="1" customWidth="1"/>
    <col min="14605" max="14847" width="9.140625" style="3"/>
    <col min="14848" max="14848" width="43" style="3" customWidth="1"/>
    <col min="14849" max="14849" width="5.5703125" style="3" customWidth="1"/>
    <col min="14850" max="14850" width="4.85546875" style="3" customWidth="1"/>
    <col min="14851" max="14851" width="5.140625" style="3" customWidth="1"/>
    <col min="14852" max="14852" width="13.28515625" style="3" customWidth="1"/>
    <col min="14853" max="14853" width="6.7109375" style="3" customWidth="1"/>
    <col min="14854" max="14854" width="10.5703125" style="3" customWidth="1"/>
    <col min="14855" max="14856" width="0" style="3" hidden="1" customWidth="1"/>
    <col min="14857" max="14857" width="9.42578125" style="3" bestFit="1" customWidth="1"/>
    <col min="14858" max="14860" width="0" style="3" hidden="1" customWidth="1"/>
    <col min="14861" max="15103" width="9.140625" style="3"/>
    <col min="15104" max="15104" width="43" style="3" customWidth="1"/>
    <col min="15105" max="15105" width="5.5703125" style="3" customWidth="1"/>
    <col min="15106" max="15106" width="4.85546875" style="3" customWidth="1"/>
    <col min="15107" max="15107" width="5.140625" style="3" customWidth="1"/>
    <col min="15108" max="15108" width="13.28515625" style="3" customWidth="1"/>
    <col min="15109" max="15109" width="6.7109375" style="3" customWidth="1"/>
    <col min="15110" max="15110" width="10.5703125" style="3" customWidth="1"/>
    <col min="15111" max="15112" width="0" style="3" hidden="1" customWidth="1"/>
    <col min="15113" max="15113" width="9.42578125" style="3" bestFit="1" customWidth="1"/>
    <col min="15114" max="15116" width="0" style="3" hidden="1" customWidth="1"/>
    <col min="15117" max="15359" width="9.140625" style="3"/>
    <col min="15360" max="15360" width="43" style="3" customWidth="1"/>
    <col min="15361" max="15361" width="5.5703125" style="3" customWidth="1"/>
    <col min="15362" max="15362" width="4.85546875" style="3" customWidth="1"/>
    <col min="15363" max="15363" width="5.140625" style="3" customWidth="1"/>
    <col min="15364" max="15364" width="13.28515625" style="3" customWidth="1"/>
    <col min="15365" max="15365" width="6.7109375" style="3" customWidth="1"/>
    <col min="15366" max="15366" width="10.5703125" style="3" customWidth="1"/>
    <col min="15367" max="15368" width="0" style="3" hidden="1" customWidth="1"/>
    <col min="15369" max="15369" width="9.42578125" style="3" bestFit="1" customWidth="1"/>
    <col min="15370" max="15372" width="0" style="3" hidden="1" customWidth="1"/>
    <col min="15373" max="15615" width="9.140625" style="3"/>
    <col min="15616" max="15616" width="43" style="3" customWidth="1"/>
    <col min="15617" max="15617" width="5.5703125" style="3" customWidth="1"/>
    <col min="15618" max="15618" width="4.85546875" style="3" customWidth="1"/>
    <col min="15619" max="15619" width="5.140625" style="3" customWidth="1"/>
    <col min="15620" max="15620" width="13.28515625" style="3" customWidth="1"/>
    <col min="15621" max="15621" width="6.7109375" style="3" customWidth="1"/>
    <col min="15622" max="15622" width="10.5703125" style="3" customWidth="1"/>
    <col min="15623" max="15624" width="0" style="3" hidden="1" customWidth="1"/>
    <col min="15625" max="15625" width="9.42578125" style="3" bestFit="1" customWidth="1"/>
    <col min="15626" max="15628" width="0" style="3" hidden="1" customWidth="1"/>
    <col min="15629" max="15871" width="9.140625" style="3"/>
    <col min="15872" max="15872" width="43" style="3" customWidth="1"/>
    <col min="15873" max="15873" width="5.5703125" style="3" customWidth="1"/>
    <col min="15874" max="15874" width="4.85546875" style="3" customWidth="1"/>
    <col min="15875" max="15875" width="5.140625" style="3" customWidth="1"/>
    <col min="15876" max="15876" width="13.28515625" style="3" customWidth="1"/>
    <col min="15877" max="15877" width="6.7109375" style="3" customWidth="1"/>
    <col min="15878" max="15878" width="10.5703125" style="3" customWidth="1"/>
    <col min="15879" max="15880" width="0" style="3" hidden="1" customWidth="1"/>
    <col min="15881" max="15881" width="9.42578125" style="3" bestFit="1" customWidth="1"/>
    <col min="15882" max="15884" width="0" style="3" hidden="1" customWidth="1"/>
    <col min="15885" max="16127" width="9.140625" style="3"/>
    <col min="16128" max="16128" width="43" style="3" customWidth="1"/>
    <col min="16129" max="16129" width="5.5703125" style="3" customWidth="1"/>
    <col min="16130" max="16130" width="4.85546875" style="3" customWidth="1"/>
    <col min="16131" max="16131" width="5.140625" style="3" customWidth="1"/>
    <col min="16132" max="16132" width="13.28515625" style="3" customWidth="1"/>
    <col min="16133" max="16133" width="6.7109375" style="3" customWidth="1"/>
    <col min="16134" max="16134" width="10.5703125" style="3" customWidth="1"/>
    <col min="16135" max="16136" width="0" style="3" hidden="1" customWidth="1"/>
    <col min="16137" max="16137" width="9.42578125" style="3" bestFit="1" customWidth="1"/>
    <col min="16138" max="16140" width="0" style="3" hidden="1" customWidth="1"/>
    <col min="16141" max="16384" width="9.140625" style="3"/>
  </cols>
  <sheetData>
    <row r="1" spans="1:22" ht="15.75" x14ac:dyDescent="0.25">
      <c r="A1" s="285"/>
      <c r="B1" s="285"/>
      <c r="C1" s="285"/>
      <c r="D1" s="285"/>
      <c r="E1" s="303" t="s">
        <v>377</v>
      </c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285"/>
      <c r="T1" s="285"/>
    </row>
    <row r="2" spans="1:22" ht="15.75" x14ac:dyDescent="0.25">
      <c r="A2" s="285"/>
      <c r="B2" s="285"/>
      <c r="C2" s="285"/>
      <c r="D2" s="285"/>
      <c r="E2" s="285"/>
      <c r="F2" s="303" t="s">
        <v>585</v>
      </c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285"/>
      <c r="T2" s="285"/>
    </row>
    <row r="3" spans="1:22" ht="15.75" x14ac:dyDescent="0.25">
      <c r="A3" s="303" t="s">
        <v>604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285"/>
      <c r="T3" s="285"/>
    </row>
    <row r="4" spans="1:22" ht="15.75" x14ac:dyDescent="0.25">
      <c r="A4" s="303" t="s">
        <v>13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285"/>
      <c r="T4" s="285"/>
    </row>
    <row r="5" spans="1:22" ht="15.75" x14ac:dyDescent="0.25">
      <c r="A5" s="303" t="s">
        <v>4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285"/>
      <c r="T5" s="285"/>
    </row>
    <row r="6" spans="1:22" ht="15.75" x14ac:dyDescent="0.25">
      <c r="A6" s="303" t="s">
        <v>427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285"/>
      <c r="T6" s="285"/>
    </row>
    <row r="7" spans="1:22" ht="15.75" x14ac:dyDescent="0.25">
      <c r="A7" s="303" t="s">
        <v>672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285"/>
      <c r="T7" s="285"/>
    </row>
    <row r="8" spans="1:22" ht="15.75" x14ac:dyDescent="0.25">
      <c r="A8" s="304" t="s">
        <v>705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286"/>
      <c r="T8" s="286"/>
    </row>
    <row r="9" spans="1:22" ht="15.75" x14ac:dyDescent="0.25">
      <c r="A9" s="286"/>
      <c r="B9" s="286"/>
      <c r="C9" s="286"/>
      <c r="D9" s="286"/>
      <c r="E9" s="286"/>
      <c r="F9" s="304" t="s">
        <v>732</v>
      </c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286"/>
      <c r="T9" s="286"/>
    </row>
    <row r="10" spans="1:22" hidden="1" x14ac:dyDescent="0.25">
      <c r="A10" s="147"/>
      <c r="B10" s="36"/>
      <c r="C10" s="36"/>
      <c r="D10" s="36"/>
      <c r="E10" s="36"/>
      <c r="F10" s="298" t="s">
        <v>586</v>
      </c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82"/>
      <c r="T10" s="282"/>
    </row>
    <row r="11" spans="1:22" x14ac:dyDescent="0.25">
      <c r="A11" s="147"/>
      <c r="B11" s="36"/>
      <c r="C11" s="36"/>
      <c r="D11" s="36"/>
      <c r="E11" s="36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</row>
    <row r="12" spans="1:22" ht="37.5" customHeight="1" x14ac:dyDescent="0.25">
      <c r="A12" s="301" t="s">
        <v>431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</row>
    <row r="13" spans="1:22" x14ac:dyDescent="0.25">
      <c r="A13" s="37"/>
      <c r="B13" s="36"/>
      <c r="C13" s="36"/>
      <c r="D13" s="36"/>
      <c r="E13" s="36"/>
      <c r="F13" s="36"/>
      <c r="I13" s="38" t="s">
        <v>5</v>
      </c>
      <c r="R13" s="280" t="s">
        <v>5</v>
      </c>
    </row>
    <row r="14" spans="1:22" s="24" customFormat="1" ht="38.25" x14ac:dyDescent="0.25">
      <c r="A14" s="82" t="s">
        <v>172</v>
      </c>
      <c r="B14" s="82" t="s">
        <v>173</v>
      </c>
      <c r="C14" s="82" t="s">
        <v>33</v>
      </c>
      <c r="D14" s="82" t="s">
        <v>34</v>
      </c>
      <c r="E14" s="82" t="s">
        <v>35</v>
      </c>
      <c r="F14" s="82" t="s">
        <v>36</v>
      </c>
      <c r="G14" s="107" t="s">
        <v>37</v>
      </c>
      <c r="H14" s="153" t="s">
        <v>587</v>
      </c>
      <c r="I14" s="82" t="s">
        <v>8</v>
      </c>
      <c r="J14" s="153" t="s">
        <v>588</v>
      </c>
      <c r="K14" s="167"/>
      <c r="L14" s="167"/>
      <c r="M14" s="140" t="s">
        <v>673</v>
      </c>
      <c r="N14" s="145" t="s">
        <v>8</v>
      </c>
      <c r="O14" s="107" t="s">
        <v>673</v>
      </c>
      <c r="P14" s="145" t="s">
        <v>8</v>
      </c>
      <c r="Q14" s="107" t="s">
        <v>673</v>
      </c>
      <c r="R14" s="107" t="s">
        <v>588</v>
      </c>
      <c r="S14" s="170"/>
      <c r="T14" s="170"/>
      <c r="U14" s="143"/>
      <c r="V14" s="143"/>
    </row>
    <row r="15" spans="1:22" x14ac:dyDescent="0.25">
      <c r="A15" s="40" t="s">
        <v>191</v>
      </c>
      <c r="B15" s="40" t="s">
        <v>193</v>
      </c>
      <c r="C15" s="40" t="s">
        <v>556</v>
      </c>
      <c r="D15" s="40" t="s">
        <v>557</v>
      </c>
      <c r="E15" s="40" t="s">
        <v>558</v>
      </c>
      <c r="F15" s="40" t="s">
        <v>606</v>
      </c>
      <c r="G15" s="25">
        <v>7</v>
      </c>
      <c r="H15" s="40">
        <v>8</v>
      </c>
      <c r="I15" s="25" t="s">
        <v>659</v>
      </c>
      <c r="M15" s="127">
        <v>8</v>
      </c>
      <c r="N15" s="127">
        <v>7</v>
      </c>
      <c r="O15" s="127">
        <v>8</v>
      </c>
      <c r="P15" s="127" t="s">
        <v>608</v>
      </c>
      <c r="Q15" s="232" t="s">
        <v>609</v>
      </c>
      <c r="R15" s="232" t="s">
        <v>610</v>
      </c>
      <c r="S15" s="287"/>
      <c r="T15" s="287"/>
    </row>
    <row r="16" spans="1:22" s="24" customFormat="1" x14ac:dyDescent="0.25">
      <c r="A16" s="124" t="s">
        <v>174</v>
      </c>
      <c r="B16" s="82"/>
      <c r="C16" s="82"/>
      <c r="D16" s="82"/>
      <c r="E16" s="82"/>
      <c r="F16" s="82"/>
      <c r="G16" s="107" t="e">
        <f t="shared" ref="G16:Q16" si="0">G17+G39+G193+G241+G318+G361+G368</f>
        <v>#REF!</v>
      </c>
      <c r="H16" s="107" t="e">
        <f t="shared" si="0"/>
        <v>#REF!</v>
      </c>
      <c r="I16" s="107" t="e">
        <f t="shared" si="0"/>
        <v>#REF!</v>
      </c>
      <c r="J16" s="107" t="e">
        <f t="shared" si="0"/>
        <v>#REF!</v>
      </c>
      <c r="K16" s="107" t="e">
        <f t="shared" si="0"/>
        <v>#REF!</v>
      </c>
      <c r="L16" s="107" t="e">
        <f t="shared" si="0"/>
        <v>#REF!</v>
      </c>
      <c r="M16" s="107" t="e">
        <f t="shared" si="0"/>
        <v>#REF!</v>
      </c>
      <c r="N16" s="107" t="e">
        <f t="shared" si="0"/>
        <v>#REF!</v>
      </c>
      <c r="O16" s="107" t="e">
        <f t="shared" si="0"/>
        <v>#REF!</v>
      </c>
      <c r="P16" s="107">
        <f t="shared" si="0"/>
        <v>1964757.3280000002</v>
      </c>
      <c r="Q16" s="107">
        <f t="shared" ca="1" si="0"/>
        <v>157718.11189000044</v>
      </c>
      <c r="R16" s="107">
        <f t="shared" ref="R16" ca="1" si="1">R17+R39+R193+R241+R318+R361+R368</f>
        <v>2122454.6398900002</v>
      </c>
      <c r="S16" s="170"/>
      <c r="T16" s="170"/>
      <c r="U16" s="143"/>
      <c r="V16" s="143"/>
    </row>
    <row r="17" spans="1:23" s="24" customFormat="1" ht="25.5" x14ac:dyDescent="0.25">
      <c r="A17" s="113" t="s">
        <v>175</v>
      </c>
      <c r="B17" s="20">
        <v>1</v>
      </c>
      <c r="C17" s="18"/>
      <c r="D17" s="18"/>
      <c r="E17" s="19"/>
      <c r="F17" s="20"/>
      <c r="G17" s="109" t="e">
        <f>G18</f>
        <v>#REF!</v>
      </c>
      <c r="H17" s="109">
        <f t="shared" ref="H17:M17" si="2">H18</f>
        <v>0</v>
      </c>
      <c r="I17" s="109" t="e">
        <f t="shared" si="2"/>
        <v>#REF!</v>
      </c>
      <c r="J17" s="109">
        <f t="shared" si="2"/>
        <v>0</v>
      </c>
      <c r="K17" s="109">
        <f t="shared" si="2"/>
        <v>0</v>
      </c>
      <c r="L17" s="109">
        <f t="shared" si="2"/>
        <v>0</v>
      </c>
      <c r="M17" s="109">
        <f t="shared" si="2"/>
        <v>0</v>
      </c>
      <c r="N17" s="145" t="e">
        <f>N18</f>
        <v>#REF!</v>
      </c>
      <c r="O17" s="145" t="e">
        <f t="shared" ref="O17" si="3">O18</f>
        <v>#REF!</v>
      </c>
      <c r="P17" s="145">
        <f>P18</f>
        <v>5507.1</v>
      </c>
      <c r="Q17" s="145">
        <f t="shared" ref="Q17:R17" si="4">Q18</f>
        <v>314.79730999999998</v>
      </c>
      <c r="R17" s="145">
        <f t="shared" si="4"/>
        <v>5821.8973100000003</v>
      </c>
      <c r="S17" s="170"/>
      <c r="T17" s="170"/>
      <c r="U17" s="143"/>
      <c r="V17" s="143"/>
      <c r="W17" s="143"/>
    </row>
    <row r="18" spans="1:23" s="24" customFormat="1" ht="55.5" customHeight="1" x14ac:dyDescent="0.25">
      <c r="A18" s="114" t="s">
        <v>43</v>
      </c>
      <c r="B18" s="20">
        <v>1</v>
      </c>
      <c r="C18" s="18">
        <v>1</v>
      </c>
      <c r="D18" s="18">
        <v>3</v>
      </c>
      <c r="E18" s="19"/>
      <c r="F18" s="20"/>
      <c r="G18" s="109" t="e">
        <f t="shared" ref="G18:M18" si="5">G19+G26+G29</f>
        <v>#REF!</v>
      </c>
      <c r="H18" s="109">
        <f t="shared" si="5"/>
        <v>0</v>
      </c>
      <c r="I18" s="109" t="e">
        <f t="shared" si="5"/>
        <v>#REF!</v>
      </c>
      <c r="J18" s="109">
        <f t="shared" si="5"/>
        <v>0</v>
      </c>
      <c r="K18" s="109">
        <f t="shared" si="5"/>
        <v>0</v>
      </c>
      <c r="L18" s="109">
        <f t="shared" si="5"/>
        <v>0</v>
      </c>
      <c r="M18" s="109">
        <f t="shared" si="5"/>
        <v>0</v>
      </c>
      <c r="N18" s="145" t="e">
        <f>N19+N23+N26+N29</f>
        <v>#REF!</v>
      </c>
      <c r="O18" s="145" t="e">
        <f t="shared" ref="O18" si="6">O19+O23+O26+O29</f>
        <v>#REF!</v>
      </c>
      <c r="P18" s="145">
        <f>P19+P23+P26+P29</f>
        <v>5507.1</v>
      </c>
      <c r="Q18" s="145">
        <f>Q19+Q23+Q26+Q29</f>
        <v>314.79730999999998</v>
      </c>
      <c r="R18" s="145">
        <f t="shared" ref="R18" si="7">R19+R23+R26+R29</f>
        <v>5821.8973100000003</v>
      </c>
      <c r="S18" s="170"/>
      <c r="T18" s="170"/>
      <c r="U18" s="143"/>
      <c r="V18" s="143"/>
    </row>
    <row r="19" spans="1:23" s="24" customFormat="1" ht="81.75" customHeight="1" x14ac:dyDescent="0.25">
      <c r="A19" s="117" t="s">
        <v>44</v>
      </c>
      <c r="B19" s="20">
        <v>1</v>
      </c>
      <c r="C19" s="18">
        <v>1</v>
      </c>
      <c r="D19" s="18">
        <v>3</v>
      </c>
      <c r="E19" s="19">
        <v>7701020000</v>
      </c>
      <c r="F19" s="20"/>
      <c r="G19" s="109">
        <f t="shared" ref="G19:N19" si="8">G20+G22</f>
        <v>1301.5</v>
      </c>
      <c r="H19" s="109">
        <f t="shared" si="8"/>
        <v>0</v>
      </c>
      <c r="I19" s="109">
        <f t="shared" si="8"/>
        <v>1301.5</v>
      </c>
      <c r="J19" s="109">
        <f t="shared" si="8"/>
        <v>0</v>
      </c>
      <c r="K19" s="109">
        <f t="shared" si="8"/>
        <v>0</v>
      </c>
      <c r="L19" s="109">
        <f t="shared" si="8"/>
        <v>0</v>
      </c>
      <c r="M19" s="109">
        <f t="shared" si="8"/>
        <v>0</v>
      </c>
      <c r="N19" s="145">
        <f t="shared" si="8"/>
        <v>1301.5</v>
      </c>
      <c r="O19" s="145">
        <f>O20+O22</f>
        <v>448.51005000000009</v>
      </c>
      <c r="P19" s="145">
        <f>SUM(P20:P22)</f>
        <v>1750.0100500000001</v>
      </c>
      <c r="Q19" s="125">
        <f t="shared" ref="Q19:Q21" si="9">R19-P19</f>
        <v>84.266819999999825</v>
      </c>
      <c r="R19" s="145">
        <f t="shared" ref="R19" si="10">SUM(R20:R22)</f>
        <v>1834.2768699999999</v>
      </c>
      <c r="S19" s="170"/>
      <c r="T19" s="170"/>
      <c r="U19" s="143"/>
      <c r="V19" s="143"/>
    </row>
    <row r="20" spans="1:23" s="48" customFormat="1" ht="25.5" x14ac:dyDescent="0.25">
      <c r="A20" s="115" t="s">
        <v>40</v>
      </c>
      <c r="B20" s="23">
        <v>1</v>
      </c>
      <c r="C20" s="21">
        <v>1</v>
      </c>
      <c r="D20" s="21">
        <v>3</v>
      </c>
      <c r="E20" s="22" t="s">
        <v>45</v>
      </c>
      <c r="F20" s="23">
        <v>121</v>
      </c>
      <c r="G20" s="110">
        <v>999.6</v>
      </c>
      <c r="H20" s="28"/>
      <c r="I20" s="125">
        <f>G20+H20</f>
        <v>999.6</v>
      </c>
      <c r="J20" s="34"/>
      <c r="K20" s="34"/>
      <c r="L20" s="34"/>
      <c r="M20" s="125"/>
      <c r="N20" s="125">
        <f t="shared" ref="N20:N97" si="11">I20+M20</f>
        <v>999.6</v>
      </c>
      <c r="O20" s="125">
        <f>P20-N20</f>
        <v>318.77568000000008</v>
      </c>
      <c r="P20" s="125">
        <v>1318.3756800000001</v>
      </c>
      <c r="Q20" s="125">
        <f t="shared" si="9"/>
        <v>99.419889999999896</v>
      </c>
      <c r="R20" s="125">
        <v>1417.79557</v>
      </c>
      <c r="S20" s="170"/>
      <c r="T20" s="170"/>
      <c r="U20" s="148"/>
      <c r="V20" s="148"/>
    </row>
    <row r="21" spans="1:23" s="48" customFormat="1" ht="25.5" hidden="1" x14ac:dyDescent="0.25">
      <c r="A21" s="115" t="s">
        <v>632</v>
      </c>
      <c r="B21" s="23">
        <v>1</v>
      </c>
      <c r="C21" s="21">
        <v>1</v>
      </c>
      <c r="D21" s="21">
        <v>3</v>
      </c>
      <c r="E21" s="22" t="s">
        <v>45</v>
      </c>
      <c r="F21" s="23">
        <v>122</v>
      </c>
      <c r="G21" s="110">
        <v>999.6</v>
      </c>
      <c r="H21" s="28"/>
      <c r="I21" s="125">
        <v>999.6</v>
      </c>
      <c r="J21" s="34"/>
      <c r="K21" s="34"/>
      <c r="L21" s="34"/>
      <c r="M21" s="125"/>
      <c r="N21" s="125">
        <v>999.6</v>
      </c>
      <c r="O21" s="125">
        <v>318.77568000000008</v>
      </c>
      <c r="P21" s="125">
        <v>0</v>
      </c>
      <c r="Q21" s="125">
        <f t="shared" si="9"/>
        <v>0</v>
      </c>
      <c r="R21" s="125"/>
      <c r="S21" s="170"/>
      <c r="T21" s="170"/>
      <c r="U21" s="148"/>
      <c r="V21" s="148"/>
    </row>
    <row r="22" spans="1:23" s="24" customFormat="1" ht="51" x14ac:dyDescent="0.25">
      <c r="A22" s="116" t="s">
        <v>42</v>
      </c>
      <c r="B22" s="23">
        <v>1</v>
      </c>
      <c r="C22" s="21">
        <v>1</v>
      </c>
      <c r="D22" s="21">
        <v>3</v>
      </c>
      <c r="E22" s="22" t="s">
        <v>45</v>
      </c>
      <c r="F22" s="23">
        <v>129</v>
      </c>
      <c r="G22" s="110">
        <v>301.89999999999998</v>
      </c>
      <c r="H22" s="28"/>
      <c r="I22" s="125">
        <f>G22+H22</f>
        <v>301.89999999999998</v>
      </c>
      <c r="J22" s="168"/>
      <c r="K22" s="168"/>
      <c r="L22" s="168"/>
      <c r="M22" s="145"/>
      <c r="N22" s="125">
        <f t="shared" si="11"/>
        <v>301.89999999999998</v>
      </c>
      <c r="O22" s="125">
        <f t="shared" ref="O22:O86" si="12">P22-N22</f>
        <v>129.73437000000001</v>
      </c>
      <c r="P22" s="125">
        <v>431.63436999999999</v>
      </c>
      <c r="Q22" s="125">
        <f t="shared" ref="Q22" si="13">R22-P22</f>
        <v>-15.153070000000014</v>
      </c>
      <c r="R22" s="125">
        <v>416.48129999999998</v>
      </c>
      <c r="S22" s="170"/>
      <c r="T22" s="170"/>
      <c r="U22" s="143"/>
      <c r="V22" s="143"/>
    </row>
    <row r="23" spans="1:23" s="24" customFormat="1" ht="38.25" x14ac:dyDescent="0.25">
      <c r="A23" s="114" t="s">
        <v>674</v>
      </c>
      <c r="B23" s="20">
        <v>1</v>
      </c>
      <c r="C23" s="18">
        <v>1</v>
      </c>
      <c r="D23" s="18">
        <v>3</v>
      </c>
      <c r="E23" s="19" t="s">
        <v>675</v>
      </c>
      <c r="F23" s="20"/>
      <c r="G23" s="109">
        <f>G24+G25</f>
        <v>1196.06348</v>
      </c>
      <c r="H23" s="29"/>
      <c r="I23" s="145"/>
      <c r="J23" s="168"/>
      <c r="K23" s="168"/>
      <c r="L23" s="168"/>
      <c r="M23" s="145"/>
      <c r="N23" s="145">
        <v>0</v>
      </c>
      <c r="O23" s="145">
        <f>O24+O25</f>
        <v>70</v>
      </c>
      <c r="P23" s="145">
        <f>P24+P25</f>
        <v>70</v>
      </c>
      <c r="Q23" s="145">
        <f t="shared" ref="Q23:R23" si="14">Q24+Q25</f>
        <v>0</v>
      </c>
      <c r="R23" s="145">
        <f t="shared" si="14"/>
        <v>70</v>
      </c>
      <c r="S23" s="170"/>
      <c r="T23" s="170"/>
      <c r="U23" s="143"/>
      <c r="V23" s="143"/>
    </row>
    <row r="24" spans="1:23" s="24" customFormat="1" ht="31.5" customHeight="1" x14ac:dyDescent="0.25">
      <c r="A24" s="73" t="s">
        <v>40</v>
      </c>
      <c r="B24" s="23">
        <v>1</v>
      </c>
      <c r="C24" s="21">
        <v>1</v>
      </c>
      <c r="D24" s="21">
        <v>3</v>
      </c>
      <c r="E24" s="22" t="s">
        <v>675</v>
      </c>
      <c r="F24" s="23">
        <v>121</v>
      </c>
      <c r="G24" s="110">
        <f>'[1]3'!F31</f>
        <v>912.35847999999999</v>
      </c>
      <c r="H24" s="28"/>
      <c r="I24" s="125"/>
      <c r="J24" s="168"/>
      <c r="K24" s="168"/>
      <c r="L24" s="168"/>
      <c r="M24" s="145"/>
      <c r="N24" s="125">
        <v>0</v>
      </c>
      <c r="O24" s="125">
        <v>53.762999999999998</v>
      </c>
      <c r="P24" s="125">
        <f>O24</f>
        <v>53.762999999999998</v>
      </c>
      <c r="Q24" s="125">
        <f t="shared" ref="Q24:Q86" si="15">R24-P24</f>
        <v>0</v>
      </c>
      <c r="R24" s="125">
        <v>53.762999999999998</v>
      </c>
      <c r="S24" s="170"/>
      <c r="T24" s="170"/>
      <c r="U24" s="143"/>
      <c r="V24" s="143"/>
    </row>
    <row r="25" spans="1:23" s="24" customFormat="1" ht="51" x14ac:dyDescent="0.25">
      <c r="A25" s="73" t="s">
        <v>42</v>
      </c>
      <c r="B25" s="23">
        <v>1</v>
      </c>
      <c r="C25" s="21">
        <v>1</v>
      </c>
      <c r="D25" s="21">
        <v>3</v>
      </c>
      <c r="E25" s="22" t="s">
        <v>675</v>
      </c>
      <c r="F25" s="23">
        <v>129</v>
      </c>
      <c r="G25" s="110">
        <f>'[1]3'!F32</f>
        <v>283.70499999999998</v>
      </c>
      <c r="H25" s="28"/>
      <c r="I25" s="125"/>
      <c r="J25" s="168"/>
      <c r="K25" s="168"/>
      <c r="L25" s="168"/>
      <c r="M25" s="145"/>
      <c r="N25" s="125">
        <v>0</v>
      </c>
      <c r="O25" s="125">
        <v>16.236999999999998</v>
      </c>
      <c r="P25" s="125">
        <f>O25</f>
        <v>16.236999999999998</v>
      </c>
      <c r="Q25" s="125">
        <f t="shared" si="15"/>
        <v>0</v>
      </c>
      <c r="R25" s="125">
        <v>16.236999999999998</v>
      </c>
      <c r="S25" s="170"/>
      <c r="T25" s="170"/>
      <c r="U25" s="143"/>
      <c r="V25" s="143"/>
    </row>
    <row r="26" spans="1:23" s="24" customFormat="1" ht="76.5" x14ac:dyDescent="0.25">
      <c r="A26" s="117" t="s">
        <v>46</v>
      </c>
      <c r="B26" s="20">
        <v>1</v>
      </c>
      <c r="C26" s="18">
        <v>1</v>
      </c>
      <c r="D26" s="18">
        <v>3</v>
      </c>
      <c r="E26" s="19">
        <v>7701030000</v>
      </c>
      <c r="F26" s="20"/>
      <c r="G26" s="109">
        <f t="shared" ref="G26:M26" si="16">SUM(G27:G28)</f>
        <v>1113.0999999999999</v>
      </c>
      <c r="H26" s="109">
        <f t="shared" si="16"/>
        <v>0</v>
      </c>
      <c r="I26" s="109">
        <f t="shared" si="16"/>
        <v>1113.0999999999999</v>
      </c>
      <c r="J26" s="109">
        <f t="shared" si="16"/>
        <v>0</v>
      </c>
      <c r="K26" s="109">
        <f t="shared" si="16"/>
        <v>0</v>
      </c>
      <c r="L26" s="109">
        <f t="shared" si="16"/>
        <v>0</v>
      </c>
      <c r="M26" s="109">
        <f t="shared" si="16"/>
        <v>0</v>
      </c>
      <c r="N26" s="109">
        <f>SUM(N27:N28)</f>
        <v>1113.0999999999999</v>
      </c>
      <c r="O26" s="109">
        <f t="shared" ref="O26" si="17">SUM(O27:O28)</f>
        <v>82.963480000000004</v>
      </c>
      <c r="P26" s="109">
        <f>SUM(P27:P28)</f>
        <v>1196.06348</v>
      </c>
      <c r="Q26" s="109">
        <f t="shared" ref="Q26:R26" si="18">SUM(Q27:Q28)</f>
        <v>38.747170000000096</v>
      </c>
      <c r="R26" s="109">
        <f t="shared" si="18"/>
        <v>1234.8106500000001</v>
      </c>
      <c r="S26" s="170"/>
      <c r="T26" s="170"/>
      <c r="U26" s="143"/>
      <c r="V26" s="143"/>
    </row>
    <row r="27" spans="1:23" ht="32.25" customHeight="1" x14ac:dyDescent="0.25">
      <c r="A27" s="115" t="s">
        <v>40</v>
      </c>
      <c r="B27" s="23">
        <v>1</v>
      </c>
      <c r="C27" s="21">
        <v>1</v>
      </c>
      <c r="D27" s="21">
        <v>3</v>
      </c>
      <c r="E27" s="22" t="s">
        <v>47</v>
      </c>
      <c r="F27" s="23">
        <v>121</v>
      </c>
      <c r="G27" s="110">
        <v>854.9</v>
      </c>
      <c r="H27" s="28"/>
      <c r="I27" s="125">
        <f t="shared" ref="I27:I28" si="19">G27+H27</f>
        <v>854.9</v>
      </c>
      <c r="J27" s="34"/>
      <c r="K27" s="34"/>
      <c r="L27" s="34"/>
      <c r="M27" s="125"/>
      <c r="N27" s="125">
        <f t="shared" si="11"/>
        <v>854.9</v>
      </c>
      <c r="O27" s="125">
        <f t="shared" si="12"/>
        <v>57.458480000000009</v>
      </c>
      <c r="P27" s="125">
        <v>912.35847999999999</v>
      </c>
      <c r="Q27" s="125">
        <f t="shared" si="15"/>
        <v>29.760290000000055</v>
      </c>
      <c r="R27" s="125">
        <v>942.11877000000004</v>
      </c>
      <c r="S27" s="170"/>
      <c r="T27" s="170"/>
    </row>
    <row r="28" spans="1:23" s="24" customFormat="1" ht="51" x14ac:dyDescent="0.25">
      <c r="A28" s="116" t="s">
        <v>42</v>
      </c>
      <c r="B28" s="23">
        <v>1</v>
      </c>
      <c r="C28" s="21">
        <v>1</v>
      </c>
      <c r="D28" s="21">
        <v>3</v>
      </c>
      <c r="E28" s="22" t="s">
        <v>47</v>
      </c>
      <c r="F28" s="23">
        <v>129</v>
      </c>
      <c r="G28" s="110">
        <v>258.2</v>
      </c>
      <c r="H28" s="28"/>
      <c r="I28" s="125">
        <f t="shared" si="19"/>
        <v>258.2</v>
      </c>
      <c r="J28" s="168"/>
      <c r="K28" s="168"/>
      <c r="L28" s="168"/>
      <c r="M28" s="145"/>
      <c r="N28" s="125">
        <f t="shared" si="11"/>
        <v>258.2</v>
      </c>
      <c r="O28" s="125">
        <f t="shared" si="12"/>
        <v>25.504999999999995</v>
      </c>
      <c r="P28" s="125">
        <v>283.70499999999998</v>
      </c>
      <c r="Q28" s="125">
        <f t="shared" si="15"/>
        <v>8.9868800000000419</v>
      </c>
      <c r="R28" s="125">
        <v>292.69188000000003</v>
      </c>
      <c r="S28" s="170"/>
      <c r="T28" s="170"/>
      <c r="U28" s="143"/>
      <c r="V28" s="143"/>
    </row>
    <row r="29" spans="1:23" s="24" customFormat="1" ht="67.5" customHeight="1" x14ac:dyDescent="0.25">
      <c r="A29" s="114" t="s">
        <v>48</v>
      </c>
      <c r="B29" s="20">
        <v>1</v>
      </c>
      <c r="C29" s="18">
        <v>1</v>
      </c>
      <c r="D29" s="18">
        <v>3</v>
      </c>
      <c r="E29" s="19">
        <v>7701050000</v>
      </c>
      <c r="F29" s="20"/>
      <c r="G29" s="109" t="e">
        <f>SUM(G30:G38)</f>
        <v>#REF!</v>
      </c>
      <c r="H29" s="109">
        <f t="shared" ref="H29:M29" si="20">SUM(H30:H38)</f>
        <v>0</v>
      </c>
      <c r="I29" s="109" t="e">
        <f t="shared" si="20"/>
        <v>#REF!</v>
      </c>
      <c r="J29" s="109">
        <f t="shared" si="20"/>
        <v>0</v>
      </c>
      <c r="K29" s="109">
        <f t="shared" si="20"/>
        <v>0</v>
      </c>
      <c r="L29" s="109">
        <f t="shared" si="20"/>
        <v>0</v>
      </c>
      <c r="M29" s="109">
        <f t="shared" si="20"/>
        <v>0</v>
      </c>
      <c r="N29" s="109" t="e">
        <f>SUM(N30:N38)</f>
        <v>#REF!</v>
      </c>
      <c r="O29" s="109" t="e">
        <f>SUM(O30:O38)</f>
        <v>#REF!</v>
      </c>
      <c r="P29" s="109">
        <f>SUM(P30:P38)</f>
        <v>2491.0264699999998</v>
      </c>
      <c r="Q29" s="109">
        <f t="shared" ref="Q29:R29" si="21">SUM(Q30:Q38)</f>
        <v>191.78332000000006</v>
      </c>
      <c r="R29" s="109">
        <f t="shared" si="21"/>
        <v>2682.8097899999998</v>
      </c>
      <c r="S29" s="170"/>
      <c r="T29" s="170"/>
      <c r="U29" s="143"/>
      <c r="V29" s="143"/>
    </row>
    <row r="30" spans="1:23" s="24" customFormat="1" ht="38.25" x14ac:dyDescent="0.25">
      <c r="A30" s="73" t="s">
        <v>284</v>
      </c>
      <c r="B30" s="23">
        <v>1</v>
      </c>
      <c r="C30" s="21">
        <v>1</v>
      </c>
      <c r="D30" s="21">
        <v>3</v>
      </c>
      <c r="E30" s="22" t="s">
        <v>49</v>
      </c>
      <c r="F30" s="23">
        <v>112</v>
      </c>
      <c r="G30" s="110">
        <f>'6'!F36</f>
        <v>375.3</v>
      </c>
      <c r="H30" s="28"/>
      <c r="I30" s="125">
        <f t="shared" ref="I30:I38" si="22">G30+H30</f>
        <v>375.3</v>
      </c>
      <c r="J30" s="168"/>
      <c r="K30" s="168"/>
      <c r="L30" s="168"/>
      <c r="M30" s="145"/>
      <c r="N30" s="125">
        <f t="shared" si="11"/>
        <v>375.3</v>
      </c>
      <c r="O30" s="125">
        <f t="shared" si="12"/>
        <v>-80.900000000000034</v>
      </c>
      <c r="P30" s="125">
        <v>294.39999999999998</v>
      </c>
      <c r="Q30" s="125">
        <f t="shared" si="15"/>
        <v>-10.699999999999989</v>
      </c>
      <c r="R30" s="125">
        <v>283.7</v>
      </c>
      <c r="S30" s="170"/>
      <c r="T30" s="170"/>
      <c r="U30" s="143"/>
      <c r="V30" s="143"/>
    </row>
    <row r="31" spans="1:23" ht="28.5" customHeight="1" x14ac:dyDescent="0.25">
      <c r="A31" s="115" t="s">
        <v>40</v>
      </c>
      <c r="B31" s="23">
        <v>1</v>
      </c>
      <c r="C31" s="21">
        <v>1</v>
      </c>
      <c r="D31" s="21">
        <v>3</v>
      </c>
      <c r="E31" s="22" t="s">
        <v>49</v>
      </c>
      <c r="F31" s="23">
        <v>121</v>
      </c>
      <c r="G31" s="110">
        <f>'6'!F37</f>
        <v>787</v>
      </c>
      <c r="H31" s="28"/>
      <c r="I31" s="125">
        <f t="shared" si="22"/>
        <v>787</v>
      </c>
      <c r="J31" s="34"/>
      <c r="K31" s="34"/>
      <c r="L31" s="34"/>
      <c r="M31" s="125"/>
      <c r="N31" s="125">
        <f t="shared" si="11"/>
        <v>787</v>
      </c>
      <c r="O31" s="125">
        <f t="shared" si="12"/>
        <v>431.29347000000007</v>
      </c>
      <c r="P31" s="125">
        <v>1218.2934700000001</v>
      </c>
      <c r="Q31" s="125">
        <f t="shared" si="15"/>
        <v>78.76556000000005</v>
      </c>
      <c r="R31" s="125">
        <v>1297.0590300000001</v>
      </c>
      <c r="S31" s="170"/>
      <c r="T31" s="170"/>
    </row>
    <row r="32" spans="1:23" ht="43.5" customHeight="1" x14ac:dyDescent="0.25">
      <c r="A32" s="115" t="s">
        <v>721</v>
      </c>
      <c r="B32" s="23">
        <v>1</v>
      </c>
      <c r="C32" s="21">
        <v>1</v>
      </c>
      <c r="D32" s="21">
        <v>3</v>
      </c>
      <c r="E32" s="22" t="s">
        <v>49</v>
      </c>
      <c r="F32" s="23">
        <v>122</v>
      </c>
      <c r="G32" s="110"/>
      <c r="H32" s="28"/>
      <c r="I32" s="125"/>
      <c r="J32" s="34"/>
      <c r="K32" s="34"/>
      <c r="L32" s="34"/>
      <c r="M32" s="125"/>
      <c r="N32" s="125"/>
      <c r="O32" s="125"/>
      <c r="P32" s="125">
        <v>0</v>
      </c>
      <c r="Q32" s="125">
        <f t="shared" si="15"/>
        <v>10</v>
      </c>
      <c r="R32" s="125">
        <v>10</v>
      </c>
      <c r="S32" s="170"/>
      <c r="T32" s="170"/>
    </row>
    <row r="33" spans="1:22" ht="51" x14ac:dyDescent="0.25">
      <c r="A33" s="116" t="s">
        <v>42</v>
      </c>
      <c r="B33" s="23">
        <v>1</v>
      </c>
      <c r="C33" s="21">
        <v>1</v>
      </c>
      <c r="D33" s="21">
        <v>3</v>
      </c>
      <c r="E33" s="22" t="s">
        <v>49</v>
      </c>
      <c r="F33" s="23">
        <v>129</v>
      </c>
      <c r="G33" s="110">
        <f>'6'!F39</f>
        <v>303.8</v>
      </c>
      <c r="H33" s="28"/>
      <c r="I33" s="125">
        <f t="shared" si="22"/>
        <v>303.8</v>
      </c>
      <c r="J33" s="34"/>
      <c r="K33" s="34"/>
      <c r="L33" s="34"/>
      <c r="M33" s="125"/>
      <c r="N33" s="125">
        <f t="shared" si="11"/>
        <v>303.8</v>
      </c>
      <c r="O33" s="125">
        <f t="shared" si="12"/>
        <v>-0.11437000000000808</v>
      </c>
      <c r="P33" s="125">
        <v>303.68563</v>
      </c>
      <c r="Q33" s="125">
        <f t="shared" si="15"/>
        <v>114.85726</v>
      </c>
      <c r="R33" s="125">
        <v>418.54289</v>
      </c>
      <c r="S33" s="170"/>
      <c r="T33" s="170"/>
    </row>
    <row r="34" spans="1:22" ht="25.5" x14ac:dyDescent="0.25">
      <c r="A34" s="73" t="s">
        <v>52</v>
      </c>
      <c r="B34" s="23">
        <v>1</v>
      </c>
      <c r="C34" s="21">
        <v>1</v>
      </c>
      <c r="D34" s="21">
        <v>3</v>
      </c>
      <c r="E34" s="22" t="s">
        <v>51</v>
      </c>
      <c r="F34" s="23">
        <v>242</v>
      </c>
      <c r="G34" s="110">
        <f>'6'!F40</f>
        <v>215</v>
      </c>
      <c r="H34" s="28"/>
      <c r="I34" s="125">
        <f t="shared" si="22"/>
        <v>215</v>
      </c>
      <c r="J34" s="154"/>
      <c r="K34" s="154"/>
      <c r="L34" s="154"/>
      <c r="M34" s="125"/>
      <c r="N34" s="125">
        <f t="shared" si="11"/>
        <v>215</v>
      </c>
      <c r="O34" s="125">
        <f t="shared" si="12"/>
        <v>9.3019999999999925</v>
      </c>
      <c r="P34" s="125">
        <v>224.30199999999999</v>
      </c>
      <c r="Q34" s="125">
        <f t="shared" si="15"/>
        <v>-39.38252</v>
      </c>
      <c r="R34" s="125">
        <v>184.91947999999999</v>
      </c>
      <c r="S34" s="170"/>
      <c r="T34" s="170"/>
    </row>
    <row r="35" spans="1:22" ht="25.5" x14ac:dyDescent="0.25">
      <c r="A35" s="73" t="s">
        <v>53</v>
      </c>
      <c r="B35" s="23">
        <v>1</v>
      </c>
      <c r="C35" s="21">
        <v>1</v>
      </c>
      <c r="D35" s="21">
        <v>3</v>
      </c>
      <c r="E35" s="22" t="s">
        <v>51</v>
      </c>
      <c r="F35" s="23" t="s">
        <v>54</v>
      </c>
      <c r="G35" s="110">
        <f>'6'!F41</f>
        <v>572</v>
      </c>
      <c r="H35" s="28"/>
      <c r="I35" s="125">
        <f t="shared" si="22"/>
        <v>572</v>
      </c>
      <c r="J35" s="154"/>
      <c r="K35" s="154"/>
      <c r="L35" s="154"/>
      <c r="M35" s="125"/>
      <c r="N35" s="125">
        <f t="shared" si="11"/>
        <v>572</v>
      </c>
      <c r="O35" s="125">
        <f t="shared" si="12"/>
        <v>-132.42863</v>
      </c>
      <c r="P35" s="125">
        <v>439.57137</v>
      </c>
      <c r="Q35" s="125">
        <f t="shared" si="15"/>
        <v>37.46902</v>
      </c>
      <c r="R35" s="125">
        <v>477.04039</v>
      </c>
      <c r="S35" s="170"/>
      <c r="T35" s="170"/>
    </row>
    <row r="36" spans="1:22" ht="21" customHeight="1" x14ac:dyDescent="0.25">
      <c r="A36" s="73" t="s">
        <v>434</v>
      </c>
      <c r="B36" s="23">
        <v>1</v>
      </c>
      <c r="C36" s="21">
        <v>1</v>
      </c>
      <c r="D36" s="21">
        <v>3</v>
      </c>
      <c r="E36" s="22" t="s">
        <v>51</v>
      </c>
      <c r="F36" s="23">
        <v>350</v>
      </c>
      <c r="G36" s="110">
        <f>'6'!F42</f>
        <v>10</v>
      </c>
      <c r="H36" s="28"/>
      <c r="I36" s="125">
        <f t="shared" si="22"/>
        <v>10</v>
      </c>
      <c r="J36" s="154"/>
      <c r="K36" s="154"/>
      <c r="L36" s="154"/>
      <c r="M36" s="125"/>
      <c r="N36" s="125">
        <f t="shared" si="11"/>
        <v>10</v>
      </c>
      <c r="O36" s="125">
        <f t="shared" si="12"/>
        <v>-9.2259999999999991</v>
      </c>
      <c r="P36" s="125">
        <v>0.77400000000000002</v>
      </c>
      <c r="Q36" s="125">
        <f t="shared" si="15"/>
        <v>9.2259999999999991</v>
      </c>
      <c r="R36" s="125">
        <v>10</v>
      </c>
      <c r="S36" s="170"/>
      <c r="T36" s="170"/>
    </row>
    <row r="37" spans="1:22" x14ac:dyDescent="0.25">
      <c r="A37" s="115" t="s">
        <v>56</v>
      </c>
      <c r="B37" s="23">
        <v>1</v>
      </c>
      <c r="C37" s="21">
        <v>1</v>
      </c>
      <c r="D37" s="21">
        <v>3</v>
      </c>
      <c r="E37" s="22" t="s">
        <v>51</v>
      </c>
      <c r="F37" s="23" t="s">
        <v>57</v>
      </c>
      <c r="G37" s="110">
        <f>'6'!F43</f>
        <v>4</v>
      </c>
      <c r="H37" s="28"/>
      <c r="I37" s="125">
        <f t="shared" si="22"/>
        <v>4</v>
      </c>
      <c r="J37" s="154"/>
      <c r="K37" s="154"/>
      <c r="L37" s="154"/>
      <c r="M37" s="125"/>
      <c r="N37" s="125">
        <f t="shared" si="11"/>
        <v>4</v>
      </c>
      <c r="O37" s="125">
        <f t="shared" si="12"/>
        <v>6</v>
      </c>
      <c r="P37" s="125">
        <v>10</v>
      </c>
      <c r="Q37" s="125">
        <f t="shared" si="15"/>
        <v>-8.452</v>
      </c>
      <c r="R37" s="125">
        <v>1.548</v>
      </c>
      <c r="S37" s="170"/>
      <c r="T37" s="170"/>
    </row>
    <row r="38" spans="1:22" hidden="1" x14ac:dyDescent="0.25">
      <c r="A38" s="115" t="s">
        <v>58</v>
      </c>
      <c r="B38" s="23">
        <v>1</v>
      </c>
      <c r="C38" s="21">
        <v>1</v>
      </c>
      <c r="D38" s="21">
        <v>3</v>
      </c>
      <c r="E38" s="22" t="s">
        <v>51</v>
      </c>
      <c r="F38" s="23">
        <v>853</v>
      </c>
      <c r="G38" s="110" t="e">
        <f>'6'!#REF!</f>
        <v>#REF!</v>
      </c>
      <c r="H38" s="28"/>
      <c r="I38" s="125" t="e">
        <f t="shared" si="22"/>
        <v>#REF!</v>
      </c>
      <c r="J38" s="154"/>
      <c r="K38" s="154"/>
      <c r="L38" s="154"/>
      <c r="M38" s="125"/>
      <c r="N38" s="125" t="e">
        <f t="shared" si="11"/>
        <v>#REF!</v>
      </c>
      <c r="O38" s="125" t="e">
        <f t="shared" si="12"/>
        <v>#REF!</v>
      </c>
      <c r="P38" s="125">
        <v>0</v>
      </c>
      <c r="Q38" s="125">
        <f t="shared" si="15"/>
        <v>0</v>
      </c>
      <c r="R38" s="125">
        <v>0</v>
      </c>
      <c r="S38" s="170"/>
      <c r="T38" s="170"/>
    </row>
    <row r="39" spans="1:22" s="24" customFormat="1" ht="25.5" x14ac:dyDescent="0.25">
      <c r="A39" s="113" t="s">
        <v>176</v>
      </c>
      <c r="B39" s="20">
        <v>2</v>
      </c>
      <c r="C39" s="18"/>
      <c r="D39" s="18"/>
      <c r="E39" s="19"/>
      <c r="F39" s="20"/>
      <c r="G39" s="109" t="e">
        <f>G40+G87+G102+G137+G159+G173+G176+G187+G190</f>
        <v>#REF!</v>
      </c>
      <c r="H39" s="109" t="e">
        <f>H40+H87+H102+H137+H159+H173+H176+H187+H190</f>
        <v>#REF!</v>
      </c>
      <c r="I39" s="109" t="e">
        <f t="shared" ref="I39:Q39" si="23">I40+I87+I102+I137+I159+I173+I176+I187+I190+I155</f>
        <v>#REF!</v>
      </c>
      <c r="J39" s="109" t="e">
        <f t="shared" si="23"/>
        <v>#REF!</v>
      </c>
      <c r="K39" s="109" t="e">
        <f t="shared" si="23"/>
        <v>#REF!</v>
      </c>
      <c r="L39" s="109" t="e">
        <f t="shared" si="23"/>
        <v>#REF!</v>
      </c>
      <c r="M39" s="109" t="e">
        <f t="shared" si="23"/>
        <v>#REF!</v>
      </c>
      <c r="N39" s="109" t="e">
        <f t="shared" si="23"/>
        <v>#VALUE!</v>
      </c>
      <c r="O39" s="109" t="e">
        <f t="shared" si="23"/>
        <v>#VALUE!</v>
      </c>
      <c r="P39" s="109">
        <f>P40+P87+P102+P137+P159+P173+P176+P187+P190+P155</f>
        <v>254870.49568999998</v>
      </c>
      <c r="Q39" s="109">
        <f t="shared" ca="1" si="23"/>
        <v>12669.022860000012</v>
      </c>
      <c r="R39" s="109">
        <f ca="1">R40+R87+R102+R137+R159+R173+R176+R187+R190+R155</f>
        <v>267443.21855000005</v>
      </c>
      <c r="S39" s="170"/>
      <c r="T39" s="170"/>
      <c r="U39" s="143"/>
      <c r="V39" s="143"/>
    </row>
    <row r="40" spans="1:22" s="24" customFormat="1" ht="18.75" customHeight="1" x14ac:dyDescent="0.25">
      <c r="A40" s="113" t="s">
        <v>38</v>
      </c>
      <c r="B40" s="20">
        <v>2</v>
      </c>
      <c r="C40" s="18">
        <v>1</v>
      </c>
      <c r="D40" s="18">
        <v>0</v>
      </c>
      <c r="E40" s="19"/>
      <c r="F40" s="20"/>
      <c r="G40" s="109">
        <f>G41+G48+G63+G68+G70+G66</f>
        <v>33100.75</v>
      </c>
      <c r="H40" s="109">
        <f>H41+H48+H63+H68+H70+H66</f>
        <v>2831.6</v>
      </c>
      <c r="I40" s="109">
        <f>I41+I48+I63+I68+I70+I66</f>
        <v>35932.35</v>
      </c>
      <c r="J40" s="109">
        <f t="shared" ref="J40:M40" si="24">J41+J48+J63+J68+J70+J66</f>
        <v>0</v>
      </c>
      <c r="K40" s="109">
        <f t="shared" si="24"/>
        <v>0</v>
      </c>
      <c r="L40" s="109">
        <f t="shared" si="24"/>
        <v>0</v>
      </c>
      <c r="M40" s="109">
        <f t="shared" si="24"/>
        <v>-1615.5419999999999</v>
      </c>
      <c r="N40" s="109" t="e">
        <f>N41+N48+N63+N68+N70+N66+N59</f>
        <v>#VALUE!</v>
      </c>
      <c r="O40" s="109" t="e">
        <f>O41+O48+O63+O68+O70+O66+O59</f>
        <v>#VALUE!</v>
      </c>
      <c r="P40" s="109">
        <f>P41+P48+P63+P68+P70+P66+P59</f>
        <v>36676.015349999994</v>
      </c>
      <c r="Q40" s="109">
        <f>Q41+Q48+Q63+Q68+Q70+Q66+Q59</f>
        <v>6664.7062500000002</v>
      </c>
      <c r="R40" s="109">
        <f t="shared" ref="R40" si="25">R41+R48+R63+R68+R70+R66</f>
        <v>43244.421600000001</v>
      </c>
      <c r="S40" s="170"/>
      <c r="T40" s="170"/>
      <c r="U40" s="143"/>
      <c r="V40" s="143"/>
    </row>
    <row r="41" spans="1:22" s="24" customFormat="1" ht="38.25" x14ac:dyDescent="0.25">
      <c r="A41" s="114" t="s">
        <v>177</v>
      </c>
      <c r="B41" s="20">
        <v>2</v>
      </c>
      <c r="C41" s="18">
        <v>1</v>
      </c>
      <c r="D41" s="18">
        <v>2</v>
      </c>
      <c r="E41" s="19"/>
      <c r="F41" s="20"/>
      <c r="G41" s="109">
        <f>G42+G44</f>
        <v>1240.9000000000001</v>
      </c>
      <c r="H41" s="109">
        <f>H42+H44</f>
        <v>0</v>
      </c>
      <c r="I41" s="109">
        <f>I42+I44</f>
        <v>1240.9000000000001</v>
      </c>
      <c r="J41" s="168"/>
      <c r="K41" s="168"/>
      <c r="L41" s="168"/>
      <c r="M41" s="145">
        <f>M42+M43+M44</f>
        <v>79.498000000000005</v>
      </c>
      <c r="N41" s="145">
        <f>SUM(N42:N44)+N45</f>
        <v>1320.3980000000001</v>
      </c>
      <c r="O41" s="145">
        <f>SUM(O42:O44)+O45</f>
        <v>229.19682999999992</v>
      </c>
      <c r="P41" s="145">
        <f>SUM(P42:P44)+P45</f>
        <v>1549.59483</v>
      </c>
      <c r="Q41" s="145">
        <f>SUM(Q42:Q44)+Q45</f>
        <v>292.87666000000007</v>
      </c>
      <c r="R41" s="145">
        <f>SUM(R42:R44)+R45</f>
        <v>1842.4714900000001</v>
      </c>
      <c r="S41" s="170"/>
      <c r="T41" s="170"/>
      <c r="U41" s="143"/>
      <c r="V41" s="143"/>
    </row>
    <row r="42" spans="1:22" ht="25.5" x14ac:dyDescent="0.25">
      <c r="A42" s="115" t="s">
        <v>40</v>
      </c>
      <c r="B42" s="23">
        <v>2</v>
      </c>
      <c r="C42" s="21">
        <v>1</v>
      </c>
      <c r="D42" s="21">
        <v>2</v>
      </c>
      <c r="E42" s="22" t="s">
        <v>41</v>
      </c>
      <c r="F42" s="23">
        <v>121</v>
      </c>
      <c r="G42" s="110">
        <f>'6'!F19</f>
        <v>953.2</v>
      </c>
      <c r="H42" s="28"/>
      <c r="I42" s="125">
        <f t="shared" ref="I42:I44" si="26">G42+H42</f>
        <v>953.2</v>
      </c>
      <c r="J42" s="34"/>
      <c r="K42" s="34"/>
      <c r="L42" s="34"/>
      <c r="M42" s="125"/>
      <c r="N42" s="125">
        <f t="shared" si="11"/>
        <v>953.2</v>
      </c>
      <c r="O42" s="125">
        <f t="shared" si="12"/>
        <v>136.09782999999993</v>
      </c>
      <c r="P42" s="125">
        <v>1089.29783</v>
      </c>
      <c r="Q42" s="125">
        <f>R42-P42</f>
        <v>222.94820000000004</v>
      </c>
      <c r="R42" s="125">
        <v>1312.24603</v>
      </c>
      <c r="S42" s="170"/>
      <c r="T42" s="170"/>
      <c r="U42" s="143"/>
    </row>
    <row r="43" spans="1:22" ht="24.75" customHeight="1" x14ac:dyDescent="0.25">
      <c r="A43" s="115" t="s">
        <v>632</v>
      </c>
      <c r="B43" s="23">
        <v>2</v>
      </c>
      <c r="C43" s="21">
        <v>1</v>
      </c>
      <c r="D43" s="21">
        <v>2</v>
      </c>
      <c r="E43" s="22" t="s">
        <v>41</v>
      </c>
      <c r="F43" s="23">
        <v>122</v>
      </c>
      <c r="G43" s="110"/>
      <c r="H43" s="28"/>
      <c r="I43" s="125">
        <v>0</v>
      </c>
      <c r="J43" s="34"/>
      <c r="K43" s="34"/>
      <c r="L43" s="34"/>
      <c r="M43" s="125">
        <v>79.498000000000005</v>
      </c>
      <c r="N43" s="125">
        <f t="shared" si="11"/>
        <v>79.498000000000005</v>
      </c>
      <c r="O43" s="125">
        <f t="shared" si="12"/>
        <v>0</v>
      </c>
      <c r="P43" s="125">
        <f>N43</f>
        <v>79.498000000000005</v>
      </c>
      <c r="Q43" s="125">
        <f t="shared" ref="Q43:Q44" si="27">R43-P43</f>
        <v>0</v>
      </c>
      <c r="R43" s="125">
        <v>79.498000000000005</v>
      </c>
      <c r="S43" s="170"/>
      <c r="T43" s="170"/>
      <c r="U43" s="143"/>
    </row>
    <row r="44" spans="1:22" ht="55.5" customHeight="1" x14ac:dyDescent="0.25">
      <c r="A44" s="116" t="s">
        <v>42</v>
      </c>
      <c r="B44" s="23">
        <v>2</v>
      </c>
      <c r="C44" s="21">
        <v>1</v>
      </c>
      <c r="D44" s="21">
        <v>2</v>
      </c>
      <c r="E44" s="22" t="s">
        <v>41</v>
      </c>
      <c r="F44" s="23">
        <v>129</v>
      </c>
      <c r="G44" s="110">
        <f>'6'!F21</f>
        <v>287.7</v>
      </c>
      <c r="H44" s="28"/>
      <c r="I44" s="125">
        <f t="shared" si="26"/>
        <v>287.7</v>
      </c>
      <c r="J44" s="34"/>
      <c r="K44" s="34"/>
      <c r="L44" s="34"/>
      <c r="M44" s="125"/>
      <c r="N44" s="125">
        <f t="shared" si="11"/>
        <v>287.7</v>
      </c>
      <c r="O44" s="125">
        <f t="shared" si="12"/>
        <v>43.09899999999999</v>
      </c>
      <c r="P44" s="125">
        <v>330.79899999999998</v>
      </c>
      <c r="Q44" s="125">
        <f t="shared" si="27"/>
        <v>69.92846000000003</v>
      </c>
      <c r="R44" s="125">
        <v>400.72746000000001</v>
      </c>
      <c r="S44" s="170"/>
      <c r="T44" s="170"/>
      <c r="U44" s="143"/>
    </row>
    <row r="45" spans="1:22" s="24" customFormat="1" ht="46.5" customHeight="1" x14ac:dyDescent="0.25">
      <c r="A45" s="114" t="s">
        <v>674</v>
      </c>
      <c r="B45" s="20">
        <v>1</v>
      </c>
      <c r="C45" s="18">
        <v>1</v>
      </c>
      <c r="D45" s="18">
        <v>2</v>
      </c>
      <c r="E45" s="19" t="s">
        <v>675</v>
      </c>
      <c r="F45" s="20"/>
      <c r="G45" s="109"/>
      <c r="H45" s="29"/>
      <c r="I45" s="145"/>
      <c r="J45" s="168"/>
      <c r="K45" s="168"/>
      <c r="L45" s="168"/>
      <c r="M45" s="145"/>
      <c r="N45" s="145">
        <f>N46+N47</f>
        <v>0</v>
      </c>
      <c r="O45" s="145">
        <f>O46+O47</f>
        <v>50</v>
      </c>
      <c r="P45" s="145">
        <f t="shared" ref="P45:R45" si="28">P46+P47</f>
        <v>50</v>
      </c>
      <c r="Q45" s="145">
        <f t="shared" si="28"/>
        <v>0</v>
      </c>
      <c r="R45" s="145">
        <f t="shared" si="28"/>
        <v>50</v>
      </c>
      <c r="S45" s="170"/>
      <c r="T45" s="170"/>
      <c r="U45" s="143"/>
      <c r="V45" s="143"/>
    </row>
    <row r="46" spans="1:22" ht="25.5" x14ac:dyDescent="0.25">
      <c r="A46" s="73" t="s">
        <v>40</v>
      </c>
      <c r="B46" s="23">
        <v>1</v>
      </c>
      <c r="C46" s="21">
        <v>1</v>
      </c>
      <c r="D46" s="21">
        <v>2</v>
      </c>
      <c r="E46" s="22" t="s">
        <v>675</v>
      </c>
      <c r="F46" s="23">
        <v>121</v>
      </c>
      <c r="G46" s="110"/>
      <c r="H46" s="28"/>
      <c r="I46" s="125"/>
      <c r="J46" s="34"/>
      <c r="K46" s="34"/>
      <c r="L46" s="34"/>
      <c r="M46" s="125"/>
      <c r="N46" s="125">
        <v>0</v>
      </c>
      <c r="O46" s="125">
        <v>38.402999999999999</v>
      </c>
      <c r="P46" s="125">
        <f>O46</f>
        <v>38.402999999999999</v>
      </c>
      <c r="Q46" s="125">
        <f t="shared" si="15"/>
        <v>0</v>
      </c>
      <c r="R46" s="125">
        <v>38.402999999999999</v>
      </c>
      <c r="S46" s="170"/>
      <c r="T46" s="170"/>
      <c r="U46" s="143"/>
    </row>
    <row r="47" spans="1:22" ht="51" x14ac:dyDescent="0.25">
      <c r="A47" s="73" t="s">
        <v>42</v>
      </c>
      <c r="B47" s="23">
        <v>1</v>
      </c>
      <c r="C47" s="21">
        <v>1</v>
      </c>
      <c r="D47" s="21">
        <v>2</v>
      </c>
      <c r="E47" s="22" t="s">
        <v>675</v>
      </c>
      <c r="F47" s="23">
        <v>129</v>
      </c>
      <c r="G47" s="110"/>
      <c r="H47" s="28"/>
      <c r="I47" s="125"/>
      <c r="J47" s="34"/>
      <c r="K47" s="34"/>
      <c r="L47" s="34"/>
      <c r="M47" s="125"/>
      <c r="N47" s="125">
        <v>0</v>
      </c>
      <c r="O47" s="125">
        <v>11.597</v>
      </c>
      <c r="P47" s="125">
        <f>O47</f>
        <v>11.597</v>
      </c>
      <c r="Q47" s="125">
        <f t="shared" si="15"/>
        <v>0</v>
      </c>
      <c r="R47" s="125">
        <v>11.597</v>
      </c>
      <c r="S47" s="170"/>
      <c r="T47" s="170"/>
      <c r="U47" s="143"/>
    </row>
    <row r="48" spans="1:22" ht="54" customHeight="1" x14ac:dyDescent="0.25">
      <c r="A48" s="114" t="s">
        <v>178</v>
      </c>
      <c r="B48" s="20">
        <v>2</v>
      </c>
      <c r="C48" s="18">
        <v>1</v>
      </c>
      <c r="D48" s="18">
        <v>4</v>
      </c>
      <c r="E48" s="19"/>
      <c r="F48" s="20"/>
      <c r="G48" s="109">
        <f>SUM(G49:G58)</f>
        <v>24324.35</v>
      </c>
      <c r="H48" s="109">
        <f t="shared" ref="H48" si="29">SUM(H49:H58)</f>
        <v>0</v>
      </c>
      <c r="I48" s="109">
        <f>SUM(I49:I58)</f>
        <v>24324.35</v>
      </c>
      <c r="J48" s="109">
        <f t="shared" ref="J48:M48" si="30">SUM(J49:J58)</f>
        <v>0</v>
      </c>
      <c r="K48" s="109">
        <f t="shared" si="30"/>
        <v>0</v>
      </c>
      <c r="L48" s="109">
        <f t="shared" si="30"/>
        <v>0</v>
      </c>
      <c r="M48" s="109">
        <f t="shared" si="30"/>
        <v>-2403.04</v>
      </c>
      <c r="N48" s="109">
        <f>SUM(N49:N59)</f>
        <v>21921.309999999998</v>
      </c>
      <c r="O48" s="109">
        <f t="shared" ref="O48" si="31">SUM(O49:O59)</f>
        <v>1513.8850200000006</v>
      </c>
      <c r="P48" s="109">
        <f>SUM(P49:P59)</f>
        <v>23465.195019999996</v>
      </c>
      <c r="Q48" s="109">
        <f t="shared" ref="Q48" si="32">SUM(Q49:Q59)</f>
        <v>4357.3418499999998</v>
      </c>
      <c r="R48" s="109">
        <f>SUM(R49:R59)</f>
        <v>27822.536869999996</v>
      </c>
      <c r="S48" s="170"/>
      <c r="T48" s="170"/>
      <c r="U48" s="143"/>
    </row>
    <row r="49" spans="1:22" s="24" customFormat="1" ht="30" customHeight="1" x14ac:dyDescent="0.25">
      <c r="A49" s="115" t="s">
        <v>40</v>
      </c>
      <c r="B49" s="23">
        <v>2</v>
      </c>
      <c r="C49" s="21">
        <v>1</v>
      </c>
      <c r="D49" s="21">
        <v>4</v>
      </c>
      <c r="E49" s="22" t="s">
        <v>60</v>
      </c>
      <c r="F49" s="23">
        <v>121</v>
      </c>
      <c r="G49" s="110">
        <f>'6'!F50</f>
        <v>13764.6</v>
      </c>
      <c r="H49" s="28"/>
      <c r="I49" s="125">
        <f t="shared" ref="I49:I58" si="33">G49+H49</f>
        <v>13764.6</v>
      </c>
      <c r="J49" s="168"/>
      <c r="K49" s="168"/>
      <c r="L49" s="168"/>
      <c r="M49" s="125">
        <v>-480</v>
      </c>
      <c r="N49" s="125">
        <f t="shared" si="11"/>
        <v>13284.6</v>
      </c>
      <c r="O49" s="125">
        <f t="shared" si="12"/>
        <v>-136.09799999999996</v>
      </c>
      <c r="P49" s="125">
        <v>13148.502</v>
      </c>
      <c r="Q49" s="125">
        <f t="shared" si="15"/>
        <v>2530.45435</v>
      </c>
      <c r="R49" s="125">
        <v>15678.95635</v>
      </c>
      <c r="S49" s="170"/>
      <c r="T49" s="170"/>
      <c r="U49" s="143"/>
      <c r="V49" s="143"/>
    </row>
    <row r="50" spans="1:22" s="24" customFormat="1" ht="55.5" customHeight="1" x14ac:dyDescent="0.25">
      <c r="A50" s="116" t="s">
        <v>42</v>
      </c>
      <c r="B50" s="23">
        <v>2</v>
      </c>
      <c r="C50" s="21">
        <v>1</v>
      </c>
      <c r="D50" s="21">
        <v>4</v>
      </c>
      <c r="E50" s="22" t="s">
        <v>60</v>
      </c>
      <c r="F50" s="23">
        <v>129</v>
      </c>
      <c r="G50" s="110">
        <f>'6'!F51</f>
        <v>4156.8999999999996</v>
      </c>
      <c r="H50" s="28"/>
      <c r="I50" s="125">
        <f t="shared" si="33"/>
        <v>4156.8999999999996</v>
      </c>
      <c r="J50" s="168"/>
      <c r="K50" s="168"/>
      <c r="L50" s="168"/>
      <c r="M50" s="125">
        <v>-150</v>
      </c>
      <c r="N50" s="125">
        <f t="shared" si="11"/>
        <v>4006.8999999999996</v>
      </c>
      <c r="O50" s="125">
        <f t="shared" si="12"/>
        <v>-43.099999999999454</v>
      </c>
      <c r="P50" s="125">
        <v>3963.8</v>
      </c>
      <c r="Q50" s="125">
        <f t="shared" si="15"/>
        <v>729.49439999999959</v>
      </c>
      <c r="R50" s="125">
        <v>4693.2943999999998</v>
      </c>
      <c r="S50" s="170"/>
      <c r="T50" s="170"/>
      <c r="U50" s="143"/>
      <c r="V50" s="143"/>
    </row>
    <row r="51" spans="1:22" s="24" customFormat="1" ht="32.25" customHeight="1" x14ac:dyDescent="0.25">
      <c r="A51" s="73" t="s">
        <v>50</v>
      </c>
      <c r="B51" s="23">
        <v>2</v>
      </c>
      <c r="C51" s="21">
        <v>1</v>
      </c>
      <c r="D51" s="21">
        <v>4</v>
      </c>
      <c r="E51" s="22" t="s">
        <v>60</v>
      </c>
      <c r="F51" s="23">
        <v>122</v>
      </c>
      <c r="G51" s="110">
        <f>'6'!F52</f>
        <v>280</v>
      </c>
      <c r="H51" s="28"/>
      <c r="I51" s="125">
        <f t="shared" si="33"/>
        <v>280</v>
      </c>
      <c r="J51" s="168"/>
      <c r="K51" s="168"/>
      <c r="L51" s="168"/>
      <c r="M51" s="125">
        <v>-200</v>
      </c>
      <c r="N51" s="125">
        <f t="shared" si="11"/>
        <v>80</v>
      </c>
      <c r="O51" s="125">
        <f t="shared" si="12"/>
        <v>13.858999999999995</v>
      </c>
      <c r="P51" s="125">
        <v>93.858999999999995</v>
      </c>
      <c r="Q51" s="125">
        <f t="shared" si="15"/>
        <v>0</v>
      </c>
      <c r="R51" s="125">
        <v>93.858999999999995</v>
      </c>
      <c r="S51" s="170"/>
      <c r="T51" s="170"/>
      <c r="U51" s="143"/>
      <c r="V51" s="143"/>
    </row>
    <row r="52" spans="1:22" ht="25.5" x14ac:dyDescent="0.25">
      <c r="A52" s="116" t="s">
        <v>52</v>
      </c>
      <c r="B52" s="23">
        <v>2</v>
      </c>
      <c r="C52" s="21">
        <v>1</v>
      </c>
      <c r="D52" s="21">
        <v>4</v>
      </c>
      <c r="E52" s="22" t="s">
        <v>60</v>
      </c>
      <c r="F52" s="23">
        <v>242</v>
      </c>
      <c r="G52" s="110">
        <f>'6'!F53</f>
        <v>680</v>
      </c>
      <c r="H52" s="28"/>
      <c r="I52" s="125">
        <f t="shared" si="33"/>
        <v>680</v>
      </c>
      <c r="J52" s="34"/>
      <c r="K52" s="34"/>
      <c r="L52" s="34"/>
      <c r="M52" s="125">
        <v>-450</v>
      </c>
      <c r="N52" s="125">
        <f t="shared" si="11"/>
        <v>230</v>
      </c>
      <c r="O52" s="125">
        <f t="shared" si="12"/>
        <v>522.35950000000003</v>
      </c>
      <c r="P52" s="125">
        <v>752.35950000000003</v>
      </c>
      <c r="Q52" s="125">
        <f t="shared" si="15"/>
        <v>71.376459999999952</v>
      </c>
      <c r="R52" s="125">
        <v>823.73595999999998</v>
      </c>
      <c r="S52" s="170"/>
      <c r="T52" s="170"/>
      <c r="U52" s="143"/>
    </row>
    <row r="53" spans="1:22" ht="25.5" x14ac:dyDescent="0.25">
      <c r="A53" s="73" t="s">
        <v>53</v>
      </c>
      <c r="B53" s="23">
        <v>2</v>
      </c>
      <c r="C53" s="21">
        <v>1</v>
      </c>
      <c r="D53" s="21">
        <v>4</v>
      </c>
      <c r="E53" s="22" t="s">
        <v>60</v>
      </c>
      <c r="F53" s="23" t="s">
        <v>54</v>
      </c>
      <c r="G53" s="110">
        <f>'6'!F54</f>
        <v>2301.11</v>
      </c>
      <c r="H53" s="28"/>
      <c r="I53" s="125">
        <f t="shared" si="33"/>
        <v>2301.11</v>
      </c>
      <c r="J53" s="34"/>
      <c r="K53" s="34"/>
      <c r="L53" s="34"/>
      <c r="M53" s="125">
        <v>-1095.6500000000001</v>
      </c>
      <c r="N53" s="125">
        <f t="shared" si="11"/>
        <v>1205.46</v>
      </c>
      <c r="O53" s="125">
        <f t="shared" si="12"/>
        <v>796.94599999999991</v>
      </c>
      <c r="P53" s="125">
        <f>'6'!L54</f>
        <v>2002.4059999999999</v>
      </c>
      <c r="Q53" s="125">
        <f t="shared" si="15"/>
        <v>772.52981</v>
      </c>
      <c r="R53" s="125">
        <v>2774.9358099999999</v>
      </c>
      <c r="S53" s="170"/>
      <c r="T53" s="170"/>
      <c r="U53" s="143"/>
    </row>
    <row r="54" spans="1:22" x14ac:dyDescent="0.25">
      <c r="A54" s="73" t="str">
        <f>'6'!A55</f>
        <v>Закупка энергетических ресурсов</v>
      </c>
      <c r="B54" s="23">
        <v>2</v>
      </c>
      <c r="C54" s="21">
        <v>1</v>
      </c>
      <c r="D54" s="21">
        <v>4</v>
      </c>
      <c r="E54" s="22" t="s">
        <v>60</v>
      </c>
      <c r="F54" s="23">
        <v>247</v>
      </c>
      <c r="G54" s="110">
        <f>'6'!F55</f>
        <v>2694.35</v>
      </c>
      <c r="H54" s="28"/>
      <c r="I54" s="125">
        <f t="shared" si="33"/>
        <v>2694.35</v>
      </c>
      <c r="J54" s="34"/>
      <c r="K54" s="34"/>
      <c r="L54" s="34"/>
      <c r="M54" s="125"/>
      <c r="N54" s="125">
        <f t="shared" si="11"/>
        <v>2694.35</v>
      </c>
      <c r="O54" s="125">
        <f t="shared" si="12"/>
        <v>492.26200000000017</v>
      </c>
      <c r="P54" s="125">
        <f>'6'!L55</f>
        <v>3186.6120000000001</v>
      </c>
      <c r="Q54" s="125">
        <f t="shared" si="15"/>
        <v>185.1868300000001</v>
      </c>
      <c r="R54" s="125">
        <v>3371.7988300000002</v>
      </c>
      <c r="S54" s="170"/>
      <c r="T54" s="170"/>
      <c r="U54" s="143"/>
    </row>
    <row r="55" spans="1:22" ht="18" customHeight="1" x14ac:dyDescent="0.25">
      <c r="A55" s="73" t="s">
        <v>720</v>
      </c>
      <c r="B55" s="23">
        <v>2</v>
      </c>
      <c r="C55" s="21">
        <v>1</v>
      </c>
      <c r="D55" s="21">
        <v>4</v>
      </c>
      <c r="E55" s="22" t="s">
        <v>60</v>
      </c>
      <c r="F55" s="23">
        <v>831</v>
      </c>
      <c r="G55" s="110"/>
      <c r="H55" s="28"/>
      <c r="I55" s="125"/>
      <c r="J55" s="34"/>
      <c r="K55" s="34"/>
      <c r="L55" s="34"/>
      <c r="M55" s="125"/>
      <c r="N55" s="125"/>
      <c r="O55" s="125"/>
      <c r="P55" s="125">
        <v>0</v>
      </c>
      <c r="Q55" s="125">
        <f t="shared" si="15"/>
        <v>2</v>
      </c>
      <c r="R55" s="125">
        <v>2</v>
      </c>
      <c r="S55" s="170"/>
      <c r="T55" s="170"/>
      <c r="U55" s="143"/>
    </row>
    <row r="56" spans="1:22" ht="25.5" x14ac:dyDescent="0.25">
      <c r="A56" s="115" t="s">
        <v>55</v>
      </c>
      <c r="B56" s="23">
        <v>2</v>
      </c>
      <c r="C56" s="21">
        <v>1</v>
      </c>
      <c r="D56" s="21">
        <v>4</v>
      </c>
      <c r="E56" s="22" t="s">
        <v>60</v>
      </c>
      <c r="F56" s="23">
        <v>851</v>
      </c>
      <c r="G56" s="110">
        <f>'6'!F57</f>
        <v>387.39</v>
      </c>
      <c r="H56" s="28"/>
      <c r="I56" s="125">
        <f t="shared" si="33"/>
        <v>387.39</v>
      </c>
      <c r="J56" s="34"/>
      <c r="K56" s="34"/>
      <c r="L56" s="34"/>
      <c r="M56" s="125">
        <v>-27.389999999999986</v>
      </c>
      <c r="N56" s="125">
        <f t="shared" si="11"/>
        <v>360</v>
      </c>
      <c r="O56" s="125">
        <f t="shared" si="12"/>
        <v>-92.149999999999977</v>
      </c>
      <c r="P56" s="125">
        <f>'6'!L57</f>
        <v>267.85000000000002</v>
      </c>
      <c r="Q56" s="125">
        <f t="shared" si="15"/>
        <v>0</v>
      </c>
      <c r="R56" s="125">
        <v>267.85000000000002</v>
      </c>
      <c r="S56" s="170"/>
      <c r="T56" s="170"/>
      <c r="U56" s="143"/>
    </row>
    <row r="57" spans="1:22" x14ac:dyDescent="0.25">
      <c r="A57" s="115" t="s">
        <v>56</v>
      </c>
      <c r="B57" s="23">
        <v>2</v>
      </c>
      <c r="C57" s="21">
        <v>1</v>
      </c>
      <c r="D57" s="21">
        <v>4</v>
      </c>
      <c r="E57" s="22" t="s">
        <v>60</v>
      </c>
      <c r="F57" s="23" t="s">
        <v>57</v>
      </c>
      <c r="G57" s="110">
        <f>'6'!F58</f>
        <v>20</v>
      </c>
      <c r="H57" s="28"/>
      <c r="I57" s="125">
        <f t="shared" si="33"/>
        <v>20</v>
      </c>
      <c r="J57" s="34"/>
      <c r="K57" s="34"/>
      <c r="L57" s="34"/>
      <c r="M57" s="125"/>
      <c r="N57" s="125">
        <f t="shared" si="11"/>
        <v>20</v>
      </c>
      <c r="O57" s="125">
        <f t="shared" si="12"/>
        <v>-11.02</v>
      </c>
      <c r="P57" s="125">
        <v>8.98</v>
      </c>
      <c r="Q57" s="125">
        <f t="shared" si="15"/>
        <v>0</v>
      </c>
      <c r="R57" s="125">
        <v>8.98</v>
      </c>
      <c r="S57" s="170"/>
      <c r="T57" s="170"/>
      <c r="U57" s="143"/>
    </row>
    <row r="58" spans="1:22" x14ac:dyDescent="0.25">
      <c r="A58" s="115" t="str">
        <f>'6'!A59</f>
        <v>Уплата иных платежей</v>
      </c>
      <c r="B58" s="23">
        <v>2</v>
      </c>
      <c r="C58" s="21">
        <v>1</v>
      </c>
      <c r="D58" s="21">
        <v>4</v>
      </c>
      <c r="E58" s="22" t="s">
        <v>60</v>
      </c>
      <c r="F58" s="23">
        <v>853</v>
      </c>
      <c r="G58" s="110">
        <f>'6'!F59</f>
        <v>40</v>
      </c>
      <c r="H58" s="28"/>
      <c r="I58" s="125">
        <f t="shared" si="33"/>
        <v>40</v>
      </c>
      <c r="J58" s="34"/>
      <c r="K58" s="34"/>
      <c r="L58" s="34"/>
      <c r="M58" s="125"/>
      <c r="N58" s="125">
        <f t="shared" si="11"/>
        <v>40</v>
      </c>
      <c r="O58" s="125">
        <f t="shared" si="12"/>
        <v>-29.173479999999998</v>
      </c>
      <c r="P58" s="125">
        <v>10.82652</v>
      </c>
      <c r="Q58" s="125">
        <f t="shared" si="15"/>
        <v>0</v>
      </c>
      <c r="R58" s="125">
        <v>10.82652</v>
      </c>
      <c r="S58" s="170"/>
      <c r="T58" s="170"/>
      <c r="U58" s="143"/>
    </row>
    <row r="59" spans="1:22" s="24" customFormat="1" ht="48" customHeight="1" x14ac:dyDescent="0.25">
      <c r="A59" s="117" t="s">
        <v>674</v>
      </c>
      <c r="B59" s="20">
        <v>2</v>
      </c>
      <c r="C59" s="18">
        <v>1</v>
      </c>
      <c r="D59" s="18">
        <v>4</v>
      </c>
      <c r="E59" s="19" t="s">
        <v>675</v>
      </c>
      <c r="F59" s="19"/>
      <c r="G59" s="19" t="s">
        <v>722</v>
      </c>
      <c r="H59" s="19" t="s">
        <v>723</v>
      </c>
      <c r="I59" s="19" t="s">
        <v>724</v>
      </c>
      <c r="J59" s="19" t="s">
        <v>725</v>
      </c>
      <c r="K59" s="19" t="s">
        <v>726</v>
      </c>
      <c r="L59" s="19" t="s">
        <v>727</v>
      </c>
      <c r="M59" s="19" t="s">
        <v>728</v>
      </c>
      <c r="N59" s="19" t="s">
        <v>729</v>
      </c>
      <c r="O59" s="19" t="s">
        <v>730</v>
      </c>
      <c r="P59" s="109">
        <f>P60+P61+P62</f>
        <v>30</v>
      </c>
      <c r="Q59" s="109">
        <f t="shared" ref="Q59:R59" si="34">Q60+Q61+Q62</f>
        <v>66.3</v>
      </c>
      <c r="R59" s="109">
        <f t="shared" si="34"/>
        <v>96.3</v>
      </c>
      <c r="S59" s="170"/>
      <c r="T59" s="170"/>
      <c r="U59" s="143"/>
      <c r="V59" s="143"/>
    </row>
    <row r="60" spans="1:22" ht="25.5" x14ac:dyDescent="0.25">
      <c r="A60" s="115" t="s">
        <v>40</v>
      </c>
      <c r="B60" s="23">
        <v>2</v>
      </c>
      <c r="C60" s="21">
        <v>1</v>
      </c>
      <c r="D60" s="21">
        <v>4</v>
      </c>
      <c r="E60" s="22" t="s">
        <v>675</v>
      </c>
      <c r="F60" s="23">
        <v>121</v>
      </c>
      <c r="G60" s="110"/>
      <c r="H60" s="28"/>
      <c r="I60" s="125"/>
      <c r="J60" s="34"/>
      <c r="K60" s="34"/>
      <c r="L60" s="34"/>
      <c r="M60" s="125"/>
      <c r="N60" s="125"/>
      <c r="O60" s="125">
        <v>20.94</v>
      </c>
      <c r="P60" s="125">
        <f>O60</f>
        <v>20.94</v>
      </c>
      <c r="Q60" s="125">
        <f t="shared" si="15"/>
        <v>2.1020000000000003</v>
      </c>
      <c r="R60" s="125">
        <v>23.042000000000002</v>
      </c>
      <c r="S60" s="170"/>
      <c r="T60" s="170"/>
      <c r="U60" s="143"/>
    </row>
    <row r="61" spans="1:22" ht="57" customHeight="1" x14ac:dyDescent="0.25">
      <c r="A61" s="116" t="s">
        <v>42</v>
      </c>
      <c r="B61" s="23">
        <v>2</v>
      </c>
      <c r="C61" s="21">
        <v>1</v>
      </c>
      <c r="D61" s="21">
        <v>4</v>
      </c>
      <c r="E61" s="22" t="s">
        <v>675</v>
      </c>
      <c r="F61" s="23">
        <v>129</v>
      </c>
      <c r="G61" s="110"/>
      <c r="H61" s="28"/>
      <c r="I61" s="125"/>
      <c r="J61" s="34"/>
      <c r="K61" s="34"/>
      <c r="L61" s="34"/>
      <c r="M61" s="125"/>
      <c r="N61" s="125"/>
      <c r="O61" s="125">
        <v>9.06</v>
      </c>
      <c r="P61" s="125">
        <f>O61</f>
        <v>9.06</v>
      </c>
      <c r="Q61" s="125">
        <f t="shared" si="15"/>
        <v>-2.1020000000000003</v>
      </c>
      <c r="R61" s="125">
        <v>6.9580000000000002</v>
      </c>
      <c r="S61" s="170"/>
      <c r="T61" s="170"/>
      <c r="U61" s="143"/>
    </row>
    <row r="62" spans="1:22" ht="26.25" customHeight="1" x14ac:dyDescent="0.25">
      <c r="A62" s="73" t="s">
        <v>434</v>
      </c>
      <c r="B62" s="23">
        <v>2</v>
      </c>
      <c r="C62" s="21">
        <v>1</v>
      </c>
      <c r="D62" s="21">
        <v>4</v>
      </c>
      <c r="E62" s="22" t="s">
        <v>675</v>
      </c>
      <c r="F62" s="23">
        <v>350</v>
      </c>
      <c r="G62" s="110"/>
      <c r="H62" s="28"/>
      <c r="I62" s="125"/>
      <c r="J62" s="34"/>
      <c r="K62" s="34"/>
      <c r="L62" s="34"/>
      <c r="M62" s="125"/>
      <c r="N62" s="125"/>
      <c r="O62" s="125"/>
      <c r="P62" s="125">
        <v>0</v>
      </c>
      <c r="Q62" s="125">
        <f t="shared" si="15"/>
        <v>66.3</v>
      </c>
      <c r="R62" s="125">
        <v>66.3</v>
      </c>
      <c r="S62" s="170"/>
      <c r="T62" s="170"/>
      <c r="U62" s="143"/>
    </row>
    <row r="63" spans="1:22" ht="18.75" customHeight="1" x14ac:dyDescent="0.25">
      <c r="A63" s="113" t="s">
        <v>61</v>
      </c>
      <c r="B63" s="20">
        <v>2</v>
      </c>
      <c r="C63" s="18">
        <v>1</v>
      </c>
      <c r="D63" s="18">
        <v>5</v>
      </c>
      <c r="E63" s="19"/>
      <c r="F63" s="20"/>
      <c r="G63" s="109">
        <f>+G64</f>
        <v>60.1</v>
      </c>
      <c r="H63" s="109">
        <f t="shared" ref="H63:R64" si="35">+H64</f>
        <v>0</v>
      </c>
      <c r="I63" s="109">
        <f t="shared" si="35"/>
        <v>60.1</v>
      </c>
      <c r="J63" s="109">
        <f t="shared" si="35"/>
        <v>0</v>
      </c>
      <c r="K63" s="109">
        <f t="shared" si="35"/>
        <v>0</v>
      </c>
      <c r="L63" s="109">
        <f t="shared" si="35"/>
        <v>0</v>
      </c>
      <c r="M63" s="109">
        <f t="shared" si="35"/>
        <v>-9.6</v>
      </c>
      <c r="N63" s="109">
        <f t="shared" si="35"/>
        <v>50.5</v>
      </c>
      <c r="O63" s="109">
        <f t="shared" si="35"/>
        <v>0</v>
      </c>
      <c r="P63" s="109">
        <f t="shared" si="35"/>
        <v>50.5</v>
      </c>
      <c r="Q63" s="109">
        <f t="shared" si="35"/>
        <v>0</v>
      </c>
      <c r="R63" s="109">
        <f t="shared" si="35"/>
        <v>50.5</v>
      </c>
      <c r="S63" s="170"/>
      <c r="T63" s="170"/>
      <c r="U63" s="143"/>
    </row>
    <row r="64" spans="1:22" ht="18" customHeight="1" x14ac:dyDescent="0.25">
      <c r="A64" s="113" t="s">
        <v>62</v>
      </c>
      <c r="B64" s="20">
        <v>2</v>
      </c>
      <c r="C64" s="18">
        <v>1</v>
      </c>
      <c r="D64" s="18">
        <v>5</v>
      </c>
      <c r="E64" s="19" t="s">
        <v>63</v>
      </c>
      <c r="F64" s="20"/>
      <c r="G64" s="109">
        <f>+G65</f>
        <v>60.1</v>
      </c>
      <c r="H64" s="109">
        <f t="shared" si="35"/>
        <v>0</v>
      </c>
      <c r="I64" s="109">
        <f t="shared" si="35"/>
        <v>60.1</v>
      </c>
      <c r="J64" s="109">
        <f t="shared" si="35"/>
        <v>0</v>
      </c>
      <c r="K64" s="109">
        <f t="shared" si="35"/>
        <v>0</v>
      </c>
      <c r="L64" s="109">
        <f t="shared" si="35"/>
        <v>0</v>
      </c>
      <c r="M64" s="109">
        <f t="shared" si="35"/>
        <v>-9.6</v>
      </c>
      <c r="N64" s="109">
        <f t="shared" si="35"/>
        <v>50.5</v>
      </c>
      <c r="O64" s="109">
        <f t="shared" si="35"/>
        <v>0</v>
      </c>
      <c r="P64" s="109">
        <f t="shared" si="35"/>
        <v>50.5</v>
      </c>
      <c r="Q64" s="109">
        <f t="shared" si="35"/>
        <v>0</v>
      </c>
      <c r="R64" s="109">
        <f t="shared" si="35"/>
        <v>50.5</v>
      </c>
      <c r="S64" s="170"/>
      <c r="T64" s="170"/>
      <c r="U64" s="143"/>
    </row>
    <row r="65" spans="1:22" ht="27.75" customHeight="1" x14ac:dyDescent="0.25">
      <c r="A65" s="73" t="s">
        <v>53</v>
      </c>
      <c r="B65" s="23">
        <v>2</v>
      </c>
      <c r="C65" s="21">
        <v>1</v>
      </c>
      <c r="D65" s="21">
        <v>5</v>
      </c>
      <c r="E65" s="22" t="s">
        <v>63</v>
      </c>
      <c r="F65" s="23">
        <v>244</v>
      </c>
      <c r="G65" s="110">
        <f>'6'!F62</f>
        <v>60.1</v>
      </c>
      <c r="H65" s="28"/>
      <c r="I65" s="125">
        <f>G65+H65</f>
        <v>60.1</v>
      </c>
      <c r="J65" s="34"/>
      <c r="K65" s="34"/>
      <c r="L65" s="34"/>
      <c r="M65" s="125">
        <v>-9.6</v>
      </c>
      <c r="N65" s="125">
        <f t="shared" si="11"/>
        <v>50.5</v>
      </c>
      <c r="O65" s="125">
        <f t="shared" si="12"/>
        <v>0</v>
      </c>
      <c r="P65" s="125">
        <f>N65</f>
        <v>50.5</v>
      </c>
      <c r="Q65" s="125">
        <f t="shared" si="15"/>
        <v>0</v>
      </c>
      <c r="R65" s="125">
        <v>50.5</v>
      </c>
      <c r="S65" s="170"/>
      <c r="T65" s="170"/>
      <c r="U65" s="143"/>
    </row>
    <row r="66" spans="1:22" ht="17.25" customHeight="1" x14ac:dyDescent="0.25">
      <c r="A66" s="114" t="s">
        <v>359</v>
      </c>
      <c r="B66" s="20">
        <v>2</v>
      </c>
      <c r="C66" s="18">
        <v>1</v>
      </c>
      <c r="D66" s="18">
        <v>7</v>
      </c>
      <c r="E66" s="19" t="s">
        <v>358</v>
      </c>
      <c r="F66" s="20"/>
      <c r="G66" s="109">
        <f>G67</f>
        <v>0</v>
      </c>
      <c r="H66" s="109">
        <f t="shared" ref="H66:R66" si="36">H67</f>
        <v>1331.6</v>
      </c>
      <c r="I66" s="109">
        <f t="shared" si="36"/>
        <v>1331.6</v>
      </c>
      <c r="J66" s="109">
        <f t="shared" si="36"/>
        <v>0</v>
      </c>
      <c r="K66" s="109">
        <f t="shared" si="36"/>
        <v>0</v>
      </c>
      <c r="L66" s="109">
        <f t="shared" si="36"/>
        <v>0</v>
      </c>
      <c r="M66" s="109">
        <f t="shared" si="36"/>
        <v>0</v>
      </c>
      <c r="N66" s="109">
        <f t="shared" si="36"/>
        <v>1331.6</v>
      </c>
      <c r="O66" s="109">
        <f t="shared" si="36"/>
        <v>0</v>
      </c>
      <c r="P66" s="109">
        <f t="shared" si="36"/>
        <v>1331.6</v>
      </c>
      <c r="Q66" s="109">
        <f t="shared" si="36"/>
        <v>-9.0000000000145519E-3</v>
      </c>
      <c r="R66" s="109">
        <f t="shared" si="36"/>
        <v>1331.5909999999999</v>
      </c>
      <c r="S66" s="170"/>
      <c r="T66" s="170"/>
      <c r="U66" s="143"/>
    </row>
    <row r="67" spans="1:22" ht="25.5" x14ac:dyDescent="0.25">
      <c r="A67" s="73" t="s">
        <v>53</v>
      </c>
      <c r="B67" s="23">
        <v>2</v>
      </c>
      <c r="C67" s="21">
        <v>1</v>
      </c>
      <c r="D67" s="21">
        <v>7</v>
      </c>
      <c r="E67" s="22" t="s">
        <v>357</v>
      </c>
      <c r="F67" s="23">
        <v>244</v>
      </c>
      <c r="G67" s="110">
        <v>0</v>
      </c>
      <c r="H67" s="40">
        <v>1331.6</v>
      </c>
      <c r="I67" s="125">
        <f t="shared" ref="I67" si="37">G67+H67</f>
        <v>1331.6</v>
      </c>
      <c r="J67" s="34"/>
      <c r="K67" s="34"/>
      <c r="L67" s="34"/>
      <c r="M67" s="125">
        <v>0</v>
      </c>
      <c r="N67" s="125">
        <f t="shared" si="11"/>
        <v>1331.6</v>
      </c>
      <c r="O67" s="125">
        <f t="shared" si="12"/>
        <v>0</v>
      </c>
      <c r="P67" s="125">
        <f>N67</f>
        <v>1331.6</v>
      </c>
      <c r="Q67" s="125">
        <f t="shared" si="15"/>
        <v>-9.0000000000145519E-3</v>
      </c>
      <c r="R67" s="125">
        <v>1331.5909999999999</v>
      </c>
      <c r="S67" s="170"/>
      <c r="T67" s="170"/>
      <c r="U67" s="143"/>
    </row>
    <row r="68" spans="1:22" ht="13.5" hidden="1" customHeight="1" x14ac:dyDescent="0.25">
      <c r="A68" s="113" t="s">
        <v>70</v>
      </c>
      <c r="B68" s="20">
        <v>2</v>
      </c>
      <c r="C68" s="26" t="s">
        <v>71</v>
      </c>
      <c r="D68" s="26">
        <v>11</v>
      </c>
      <c r="E68" s="19"/>
      <c r="F68" s="20"/>
      <c r="G68" s="109">
        <f>SUM(G69:G69)</f>
        <v>2300</v>
      </c>
      <c r="H68" s="109">
        <f t="shared" ref="H68:R68" si="38">SUM(H69:H69)</f>
        <v>1500</v>
      </c>
      <c r="I68" s="109">
        <f t="shared" si="38"/>
        <v>3800</v>
      </c>
      <c r="J68" s="109">
        <f t="shared" si="38"/>
        <v>0</v>
      </c>
      <c r="K68" s="109">
        <f t="shared" si="38"/>
        <v>0</v>
      </c>
      <c r="L68" s="109">
        <f t="shared" si="38"/>
        <v>0</v>
      </c>
      <c r="M68" s="109">
        <f t="shared" si="38"/>
        <v>0</v>
      </c>
      <c r="N68" s="109">
        <f t="shared" si="38"/>
        <v>3800</v>
      </c>
      <c r="O68" s="109">
        <f t="shared" si="38"/>
        <v>-3800</v>
      </c>
      <c r="P68" s="109">
        <f t="shared" si="38"/>
        <v>0</v>
      </c>
      <c r="Q68" s="109">
        <f t="shared" si="38"/>
        <v>0</v>
      </c>
      <c r="R68" s="109">
        <f t="shared" si="38"/>
        <v>0</v>
      </c>
      <c r="S68" s="170"/>
      <c r="T68" s="170"/>
      <c r="U68" s="143"/>
    </row>
    <row r="69" spans="1:22" ht="32.25" hidden="1" customHeight="1" x14ac:dyDescent="0.25">
      <c r="A69" s="115" t="s">
        <v>72</v>
      </c>
      <c r="B69" s="23">
        <v>2</v>
      </c>
      <c r="C69" s="27" t="s">
        <v>71</v>
      </c>
      <c r="D69" s="27">
        <v>11</v>
      </c>
      <c r="E69" s="28" t="s">
        <v>251</v>
      </c>
      <c r="F69" s="23">
        <v>870</v>
      </c>
      <c r="G69" s="110">
        <f>'6'!F82</f>
        <v>2300</v>
      </c>
      <c r="H69" s="128">
        <v>1500</v>
      </c>
      <c r="I69" s="125">
        <f>G69+H69</f>
        <v>3800</v>
      </c>
      <c r="J69" s="34"/>
      <c r="K69" s="34"/>
      <c r="L69" s="34"/>
      <c r="M69" s="125">
        <v>0</v>
      </c>
      <c r="N69" s="125">
        <f t="shared" si="11"/>
        <v>3800</v>
      </c>
      <c r="O69" s="125">
        <f t="shared" si="12"/>
        <v>-3800</v>
      </c>
      <c r="P69" s="125">
        <v>0</v>
      </c>
      <c r="Q69" s="125">
        <f t="shared" si="15"/>
        <v>0</v>
      </c>
      <c r="R69" s="125">
        <v>0</v>
      </c>
      <c r="S69" s="170"/>
      <c r="T69" s="170"/>
      <c r="U69" s="143"/>
    </row>
    <row r="70" spans="1:22" s="24" customFormat="1" ht="18.75" customHeight="1" x14ac:dyDescent="0.25">
      <c r="A70" s="114" t="s">
        <v>73</v>
      </c>
      <c r="B70" s="20">
        <v>2</v>
      </c>
      <c r="C70" s="18">
        <v>1</v>
      </c>
      <c r="D70" s="18">
        <v>13</v>
      </c>
      <c r="E70" s="28"/>
      <c r="F70" s="27"/>
      <c r="G70" s="109">
        <f>G71+G73+G83</f>
        <v>5175.3999999999996</v>
      </c>
      <c r="H70" s="109">
        <f>H71+H73+H83</f>
        <v>0</v>
      </c>
      <c r="I70" s="109">
        <f t="shared" ref="I70:M70" si="39">I71+I73+I83+I81</f>
        <v>5175.3999999999996</v>
      </c>
      <c r="J70" s="109">
        <f t="shared" si="39"/>
        <v>0</v>
      </c>
      <c r="K70" s="109">
        <f t="shared" si="39"/>
        <v>0</v>
      </c>
      <c r="L70" s="109">
        <f t="shared" si="39"/>
        <v>0</v>
      </c>
      <c r="M70" s="109">
        <f t="shared" si="39"/>
        <v>717.6</v>
      </c>
      <c r="N70" s="109">
        <f>N71+N73+N83+N81+N79</f>
        <v>5893</v>
      </c>
      <c r="O70" s="109">
        <f>O71+O73+O83+O81+O79</f>
        <v>4356.1255000000001</v>
      </c>
      <c r="P70" s="109">
        <f t="shared" ref="P70:R70" si="40">P71+P73+P83+P81+P79</f>
        <v>10249.1255</v>
      </c>
      <c r="Q70" s="109">
        <f t="shared" si="40"/>
        <v>1948.1967400000005</v>
      </c>
      <c r="R70" s="109">
        <f t="shared" si="40"/>
        <v>12197.322240000001</v>
      </c>
      <c r="S70" s="170"/>
      <c r="T70" s="170"/>
      <c r="U70" s="143"/>
      <c r="V70" s="143"/>
    </row>
    <row r="71" spans="1:22" ht="61.5" customHeight="1" x14ac:dyDescent="0.25">
      <c r="A71" s="113" t="str">
        <f>'6'!A84</f>
        <v>МП "Обучение, переподготовка, повышение квалификации для выборных должностных лиц местного самоуправления и муниципальных служащих Кызылского кожууна на 2021-2023 гг."</v>
      </c>
      <c r="B71" s="20">
        <v>2</v>
      </c>
      <c r="C71" s="18">
        <v>1</v>
      </c>
      <c r="D71" s="18">
        <v>13</v>
      </c>
      <c r="E71" s="29" t="s">
        <v>74</v>
      </c>
      <c r="F71" s="20"/>
      <c r="G71" s="109">
        <f>G72</f>
        <v>160</v>
      </c>
      <c r="H71" s="109">
        <f t="shared" ref="H71:R71" si="41">H72</f>
        <v>0</v>
      </c>
      <c r="I71" s="109">
        <f t="shared" si="41"/>
        <v>160</v>
      </c>
      <c r="J71" s="109">
        <f t="shared" si="41"/>
        <v>0</v>
      </c>
      <c r="K71" s="109">
        <f t="shared" si="41"/>
        <v>0</v>
      </c>
      <c r="L71" s="109">
        <f t="shared" si="41"/>
        <v>0</v>
      </c>
      <c r="M71" s="109">
        <f t="shared" si="41"/>
        <v>0</v>
      </c>
      <c r="N71" s="109">
        <f t="shared" si="41"/>
        <v>160</v>
      </c>
      <c r="O71" s="109">
        <f t="shared" si="41"/>
        <v>-75.5</v>
      </c>
      <c r="P71" s="109">
        <f t="shared" si="41"/>
        <v>84.5</v>
      </c>
      <c r="Q71" s="109">
        <f t="shared" si="41"/>
        <v>0</v>
      </c>
      <c r="R71" s="109">
        <f t="shared" si="41"/>
        <v>84.5</v>
      </c>
      <c r="S71" s="170"/>
      <c r="T71" s="170"/>
      <c r="U71" s="143"/>
    </row>
    <row r="72" spans="1:22" ht="38.25" x14ac:dyDescent="0.25">
      <c r="A72" s="115" t="str">
        <f>'6'!A85</f>
        <v xml:space="preserve">ПП "Организация обучения и повышения квалификации кадров для органов местного самоуправления" </v>
      </c>
      <c r="B72" s="23">
        <v>2</v>
      </c>
      <c r="C72" s="21">
        <v>1</v>
      </c>
      <c r="D72" s="21">
        <v>13</v>
      </c>
      <c r="E72" s="28" t="s">
        <v>74</v>
      </c>
      <c r="F72" s="23">
        <v>244</v>
      </c>
      <c r="G72" s="110">
        <f>'6'!F85</f>
        <v>160</v>
      </c>
      <c r="H72" s="28"/>
      <c r="I72" s="125">
        <f>G72+H72</f>
        <v>160</v>
      </c>
      <c r="J72" s="34"/>
      <c r="K72" s="34"/>
      <c r="L72" s="34"/>
      <c r="M72" s="125">
        <v>0</v>
      </c>
      <c r="N72" s="125">
        <f t="shared" si="11"/>
        <v>160</v>
      </c>
      <c r="O72" s="125">
        <f t="shared" si="12"/>
        <v>-75.5</v>
      </c>
      <c r="P72" s="125">
        <f>'6'!L85</f>
        <v>84.5</v>
      </c>
      <c r="Q72" s="125">
        <f t="shared" si="15"/>
        <v>0</v>
      </c>
      <c r="R72" s="125">
        <v>84.5</v>
      </c>
      <c r="S72" s="170"/>
      <c r="T72" s="170"/>
      <c r="U72" s="143"/>
    </row>
    <row r="73" spans="1:22" ht="28.5" customHeight="1" x14ac:dyDescent="0.25">
      <c r="A73" s="114" t="s">
        <v>252</v>
      </c>
      <c r="B73" s="20">
        <v>2</v>
      </c>
      <c r="C73" s="18">
        <v>1</v>
      </c>
      <c r="D73" s="18">
        <v>13</v>
      </c>
      <c r="E73" s="29" t="s">
        <v>253</v>
      </c>
      <c r="F73" s="20"/>
      <c r="G73" s="109">
        <f t="shared" ref="G73:R73" si="42">SUM(G74:G78)</f>
        <v>4132.3999999999996</v>
      </c>
      <c r="H73" s="109">
        <f t="shared" si="42"/>
        <v>0</v>
      </c>
      <c r="I73" s="109">
        <f t="shared" si="42"/>
        <v>4132.3999999999996</v>
      </c>
      <c r="J73" s="109">
        <f t="shared" si="42"/>
        <v>0</v>
      </c>
      <c r="K73" s="109">
        <f t="shared" si="42"/>
        <v>0</v>
      </c>
      <c r="L73" s="109">
        <f t="shared" si="42"/>
        <v>0</v>
      </c>
      <c r="M73" s="109">
        <f t="shared" si="42"/>
        <v>567.6</v>
      </c>
      <c r="N73" s="109">
        <f t="shared" si="42"/>
        <v>4700</v>
      </c>
      <c r="O73" s="109">
        <f t="shared" si="42"/>
        <v>1282.2255000000005</v>
      </c>
      <c r="P73" s="109">
        <f t="shared" si="42"/>
        <v>5982.2255000000005</v>
      </c>
      <c r="Q73" s="109">
        <f t="shared" si="42"/>
        <v>1996.7361700000006</v>
      </c>
      <c r="R73" s="109">
        <f t="shared" si="42"/>
        <v>7978.9616700000015</v>
      </c>
      <c r="S73" s="170"/>
      <c r="T73" s="170"/>
      <c r="U73" s="143"/>
    </row>
    <row r="74" spans="1:22" ht="25.5" x14ac:dyDescent="0.25">
      <c r="A74" s="73" t="s">
        <v>52</v>
      </c>
      <c r="B74" s="23">
        <v>2</v>
      </c>
      <c r="C74" s="21">
        <v>1</v>
      </c>
      <c r="D74" s="21">
        <v>13</v>
      </c>
      <c r="E74" s="28" t="s">
        <v>253</v>
      </c>
      <c r="F74" s="23">
        <v>242</v>
      </c>
      <c r="G74" s="110">
        <f>'6'!F87</f>
        <v>655.4</v>
      </c>
      <c r="H74" s="28"/>
      <c r="I74" s="125">
        <f t="shared" ref="I74:I78" si="43">G74+H74</f>
        <v>655.4</v>
      </c>
      <c r="J74" s="34"/>
      <c r="K74" s="34"/>
      <c r="L74" s="34"/>
      <c r="M74" s="125">
        <v>0</v>
      </c>
      <c r="N74" s="125">
        <f t="shared" si="11"/>
        <v>655.4</v>
      </c>
      <c r="O74" s="125">
        <f t="shared" si="12"/>
        <v>-46.824499999999944</v>
      </c>
      <c r="P74" s="125">
        <f>'6'!L87</f>
        <v>608.57550000000003</v>
      </c>
      <c r="Q74" s="125">
        <f t="shared" si="15"/>
        <v>62.544499999999971</v>
      </c>
      <c r="R74" s="125">
        <f>'6'!N87</f>
        <v>671.12</v>
      </c>
      <c r="S74" s="170"/>
      <c r="T74" s="170"/>
      <c r="U74" s="143"/>
    </row>
    <row r="75" spans="1:22" ht="40.5" customHeight="1" x14ac:dyDescent="0.25">
      <c r="A75" s="73" t="str">
        <f>'6'!A88</f>
        <v>Закупка товаров, работ, услуг в целях капитального ремонта государственного (муниципального) имущества</v>
      </c>
      <c r="B75" s="23">
        <v>2</v>
      </c>
      <c r="C75" s="21">
        <v>1</v>
      </c>
      <c r="D75" s="21">
        <v>13</v>
      </c>
      <c r="E75" s="28" t="s">
        <v>253</v>
      </c>
      <c r="F75" s="23">
        <v>243</v>
      </c>
      <c r="G75" s="110">
        <f>'6'!F88</f>
        <v>1600</v>
      </c>
      <c r="H75" s="28"/>
      <c r="I75" s="125">
        <f t="shared" si="43"/>
        <v>1600</v>
      </c>
      <c r="J75" s="34"/>
      <c r="K75" s="34"/>
      <c r="L75" s="34"/>
      <c r="M75" s="125">
        <v>400</v>
      </c>
      <c r="N75" s="125">
        <f t="shared" si="11"/>
        <v>2000</v>
      </c>
      <c r="O75" s="125">
        <f t="shared" si="12"/>
        <v>-1135</v>
      </c>
      <c r="P75" s="125">
        <f>'6'!L88</f>
        <v>865</v>
      </c>
      <c r="Q75" s="125">
        <f t="shared" si="15"/>
        <v>0</v>
      </c>
      <c r="R75" s="125">
        <f>'6'!N88</f>
        <v>865</v>
      </c>
      <c r="S75" s="170"/>
      <c r="T75" s="170"/>
      <c r="U75" s="143"/>
    </row>
    <row r="76" spans="1:22" ht="25.5" x14ac:dyDescent="0.25">
      <c r="A76" s="73" t="s">
        <v>53</v>
      </c>
      <c r="B76" s="23">
        <v>2</v>
      </c>
      <c r="C76" s="21">
        <v>1</v>
      </c>
      <c r="D76" s="21">
        <v>13</v>
      </c>
      <c r="E76" s="28" t="s">
        <v>253</v>
      </c>
      <c r="F76" s="23">
        <v>244</v>
      </c>
      <c r="G76" s="110">
        <f>'6'!F89</f>
        <v>1767</v>
      </c>
      <c r="H76" s="28"/>
      <c r="I76" s="125">
        <f t="shared" si="43"/>
        <v>1767</v>
      </c>
      <c r="J76" s="34"/>
      <c r="K76" s="34"/>
      <c r="L76" s="34"/>
      <c r="M76" s="125"/>
      <c r="N76" s="125">
        <f t="shared" si="11"/>
        <v>1767</v>
      </c>
      <c r="O76" s="125">
        <f t="shared" si="12"/>
        <v>2440.1000000000004</v>
      </c>
      <c r="P76" s="125">
        <f>'6'!L89</f>
        <v>4207.1000000000004</v>
      </c>
      <c r="Q76" s="125">
        <f t="shared" si="15"/>
        <v>2084.5916700000007</v>
      </c>
      <c r="R76" s="125">
        <f>'6'!N89</f>
        <v>6291.6916700000011</v>
      </c>
      <c r="S76" s="170"/>
      <c r="T76" s="170"/>
      <c r="U76" s="143"/>
    </row>
    <row r="77" spans="1:22" x14ac:dyDescent="0.25">
      <c r="A77" s="115" t="s">
        <v>56</v>
      </c>
      <c r="B77" s="23">
        <v>2</v>
      </c>
      <c r="C77" s="21">
        <v>1</v>
      </c>
      <c r="D77" s="21">
        <v>13</v>
      </c>
      <c r="E77" s="28" t="s">
        <v>253</v>
      </c>
      <c r="F77" s="23">
        <v>852</v>
      </c>
      <c r="G77" s="110">
        <f>'6'!F90</f>
        <v>10</v>
      </c>
      <c r="H77" s="28"/>
      <c r="I77" s="125">
        <f t="shared" si="43"/>
        <v>10</v>
      </c>
      <c r="J77" s="34"/>
      <c r="K77" s="34"/>
      <c r="L77" s="34"/>
      <c r="M77" s="125"/>
      <c r="N77" s="125">
        <f t="shared" si="11"/>
        <v>10</v>
      </c>
      <c r="O77" s="125">
        <f t="shared" si="12"/>
        <v>1.0500000000000007</v>
      </c>
      <c r="P77" s="125">
        <f>'6'!L90</f>
        <v>11.05</v>
      </c>
      <c r="Q77" s="125">
        <f t="shared" si="15"/>
        <v>0</v>
      </c>
      <c r="R77" s="125">
        <f>'6'!N90</f>
        <v>11.05</v>
      </c>
      <c r="S77" s="170"/>
      <c r="T77" s="170"/>
      <c r="U77" s="143"/>
    </row>
    <row r="78" spans="1:22" x14ac:dyDescent="0.25">
      <c r="A78" s="56" t="s">
        <v>58</v>
      </c>
      <c r="B78" s="23">
        <v>2</v>
      </c>
      <c r="C78" s="21">
        <v>1</v>
      </c>
      <c r="D78" s="21">
        <v>13</v>
      </c>
      <c r="E78" s="28" t="s">
        <v>253</v>
      </c>
      <c r="F78" s="23">
        <v>853</v>
      </c>
      <c r="G78" s="110">
        <f>'6'!F91</f>
        <v>100</v>
      </c>
      <c r="H78" s="28"/>
      <c r="I78" s="125">
        <f t="shared" si="43"/>
        <v>100</v>
      </c>
      <c r="J78" s="34"/>
      <c r="K78" s="34"/>
      <c r="L78" s="34"/>
      <c r="M78" s="125">
        <v>167.60000000000002</v>
      </c>
      <c r="N78" s="125">
        <f t="shared" si="11"/>
        <v>267.60000000000002</v>
      </c>
      <c r="O78" s="125">
        <f t="shared" si="12"/>
        <v>22.899999999999977</v>
      </c>
      <c r="P78" s="125">
        <f>'6'!L91</f>
        <v>290.5</v>
      </c>
      <c r="Q78" s="125">
        <f t="shared" si="15"/>
        <v>-150.4</v>
      </c>
      <c r="R78" s="125">
        <f>'6'!N91</f>
        <v>140.1</v>
      </c>
      <c r="S78" s="170"/>
      <c r="T78" s="170"/>
      <c r="U78" s="143"/>
    </row>
    <row r="79" spans="1:22" s="24" customFormat="1" x14ac:dyDescent="0.25">
      <c r="A79" s="113" t="s">
        <v>367</v>
      </c>
      <c r="B79" s="20"/>
      <c r="C79" s="18"/>
      <c r="D79" s="18"/>
      <c r="E79" s="29"/>
      <c r="F79" s="20"/>
      <c r="G79" s="109"/>
      <c r="H79" s="29"/>
      <c r="I79" s="145"/>
      <c r="J79" s="168"/>
      <c r="K79" s="168"/>
      <c r="L79" s="168"/>
      <c r="M79" s="145"/>
      <c r="N79" s="145">
        <f>N80</f>
        <v>0</v>
      </c>
      <c r="O79" s="145">
        <f t="shared" ref="O79:R79" si="44">O80</f>
        <v>3146.9</v>
      </c>
      <c r="P79" s="145">
        <f t="shared" si="44"/>
        <v>3146.9</v>
      </c>
      <c r="Q79" s="145">
        <f t="shared" si="44"/>
        <v>-1.6000000000076398E-2</v>
      </c>
      <c r="R79" s="145">
        <f t="shared" si="44"/>
        <v>3146.884</v>
      </c>
      <c r="S79" s="170"/>
      <c r="T79" s="170"/>
      <c r="U79" s="143"/>
      <c r="V79" s="143"/>
    </row>
    <row r="80" spans="1:22" ht="38.25" x14ac:dyDescent="0.25">
      <c r="A80" s="73" t="s">
        <v>687</v>
      </c>
      <c r="B80" s="23">
        <v>2</v>
      </c>
      <c r="C80" s="21">
        <v>1</v>
      </c>
      <c r="D80" s="21">
        <v>13</v>
      </c>
      <c r="E80" s="28" t="s">
        <v>251</v>
      </c>
      <c r="F80" s="23">
        <v>244</v>
      </c>
      <c r="G80" s="110"/>
      <c r="H80" s="28"/>
      <c r="I80" s="125"/>
      <c r="J80" s="34"/>
      <c r="K80" s="34"/>
      <c r="L80" s="34"/>
      <c r="M80" s="125"/>
      <c r="N80" s="125">
        <v>0</v>
      </c>
      <c r="O80" s="125">
        <v>3146.9</v>
      </c>
      <c r="P80" s="125">
        <f>O80</f>
        <v>3146.9</v>
      </c>
      <c r="Q80" s="125">
        <f t="shared" si="15"/>
        <v>-1.6000000000076398E-2</v>
      </c>
      <c r="R80" s="125">
        <v>3146.884</v>
      </c>
      <c r="S80" s="170"/>
      <c r="T80" s="170"/>
      <c r="U80" s="143"/>
    </row>
    <row r="81" spans="1:22" s="24" customFormat="1" x14ac:dyDescent="0.25">
      <c r="A81" s="111" t="s">
        <v>534</v>
      </c>
      <c r="B81" s="20">
        <v>2</v>
      </c>
      <c r="C81" s="18">
        <v>1</v>
      </c>
      <c r="D81" s="18">
        <v>13</v>
      </c>
      <c r="E81" s="29" t="s">
        <v>253</v>
      </c>
      <c r="F81" s="20"/>
      <c r="G81" s="109"/>
      <c r="H81" s="29"/>
      <c r="I81" s="145">
        <f>I82</f>
        <v>0</v>
      </c>
      <c r="J81" s="145">
        <f t="shared" ref="J81:R81" si="45">J82</f>
        <v>0</v>
      </c>
      <c r="K81" s="145">
        <f t="shared" si="45"/>
        <v>0</v>
      </c>
      <c r="L81" s="145">
        <f t="shared" si="45"/>
        <v>0</v>
      </c>
      <c r="M81" s="145">
        <f t="shared" si="45"/>
        <v>150</v>
      </c>
      <c r="N81" s="145">
        <f t="shared" si="45"/>
        <v>150</v>
      </c>
      <c r="O81" s="145">
        <f t="shared" si="45"/>
        <v>0</v>
      </c>
      <c r="P81" s="145">
        <f t="shared" si="45"/>
        <v>150</v>
      </c>
      <c r="Q81" s="145">
        <f t="shared" si="45"/>
        <v>0</v>
      </c>
      <c r="R81" s="145">
        <f t="shared" si="45"/>
        <v>150</v>
      </c>
      <c r="S81" s="170"/>
      <c r="T81" s="170"/>
      <c r="U81" s="143"/>
      <c r="V81" s="143"/>
    </row>
    <row r="82" spans="1:22" ht="80.25" customHeight="1" x14ac:dyDescent="0.25">
      <c r="A82" s="73" t="s">
        <v>535</v>
      </c>
      <c r="B82" s="23">
        <v>2</v>
      </c>
      <c r="C82" s="21">
        <v>1</v>
      </c>
      <c r="D82" s="21">
        <v>13</v>
      </c>
      <c r="E82" s="28" t="s">
        <v>253</v>
      </c>
      <c r="F82" s="23">
        <v>853</v>
      </c>
      <c r="G82" s="110"/>
      <c r="H82" s="28"/>
      <c r="I82" s="125">
        <v>0</v>
      </c>
      <c r="J82" s="34"/>
      <c r="K82" s="34"/>
      <c r="L82" s="34"/>
      <c r="M82" s="125">
        <v>150</v>
      </c>
      <c r="N82" s="125">
        <f>M82</f>
        <v>150</v>
      </c>
      <c r="O82" s="125">
        <f t="shared" si="12"/>
        <v>0</v>
      </c>
      <c r="P82" s="125">
        <v>150</v>
      </c>
      <c r="Q82" s="125">
        <f t="shared" si="15"/>
        <v>0</v>
      </c>
      <c r="R82" s="125">
        <v>150</v>
      </c>
      <c r="S82" s="170"/>
      <c r="T82" s="170"/>
      <c r="U82" s="143"/>
    </row>
    <row r="83" spans="1:22" ht="25.5" x14ac:dyDescent="0.25">
      <c r="A83" s="114" t="s">
        <v>75</v>
      </c>
      <c r="B83" s="20">
        <v>2</v>
      </c>
      <c r="C83" s="18">
        <v>1</v>
      </c>
      <c r="D83" s="18">
        <v>13</v>
      </c>
      <c r="E83" s="30" t="s">
        <v>76</v>
      </c>
      <c r="F83" s="20"/>
      <c r="G83" s="109">
        <f>SUM(G84:G86)</f>
        <v>883</v>
      </c>
      <c r="H83" s="109">
        <f>SUM(H84:H86)</f>
        <v>0</v>
      </c>
      <c r="I83" s="109">
        <f>SUM(I84:I86)</f>
        <v>883</v>
      </c>
      <c r="J83" s="109">
        <f t="shared" ref="J83:R83" si="46">SUM(J84:J86)</f>
        <v>0</v>
      </c>
      <c r="K83" s="109">
        <f t="shared" si="46"/>
        <v>0</v>
      </c>
      <c r="L83" s="109">
        <f t="shared" si="46"/>
        <v>0</v>
      </c>
      <c r="M83" s="109">
        <f t="shared" si="46"/>
        <v>0</v>
      </c>
      <c r="N83" s="109">
        <f t="shared" si="46"/>
        <v>883</v>
      </c>
      <c r="O83" s="109">
        <f t="shared" si="46"/>
        <v>2.5</v>
      </c>
      <c r="P83" s="109">
        <f t="shared" si="46"/>
        <v>885.5</v>
      </c>
      <c r="Q83" s="109">
        <f t="shared" si="46"/>
        <v>-48.523429999999991</v>
      </c>
      <c r="R83" s="109">
        <f t="shared" si="46"/>
        <v>836.97657000000004</v>
      </c>
      <c r="S83" s="170"/>
      <c r="T83" s="170"/>
      <c r="U83" s="143"/>
    </row>
    <row r="84" spans="1:22" ht="25.5" x14ac:dyDescent="0.25">
      <c r="A84" s="115" t="s">
        <v>40</v>
      </c>
      <c r="B84" s="23">
        <v>2</v>
      </c>
      <c r="C84" s="21">
        <v>1</v>
      </c>
      <c r="D84" s="21">
        <v>13</v>
      </c>
      <c r="E84" s="25" t="s">
        <v>76</v>
      </c>
      <c r="F84" s="23">
        <v>121</v>
      </c>
      <c r="G84" s="110">
        <f>'6'!F95</f>
        <v>601.4</v>
      </c>
      <c r="H84" s="28"/>
      <c r="I84" s="125">
        <f t="shared" ref="I84:I86" si="47">G84+H84</f>
        <v>601.4</v>
      </c>
      <c r="J84" s="34"/>
      <c r="K84" s="34"/>
      <c r="L84" s="34"/>
      <c r="M84" s="125"/>
      <c r="N84" s="125">
        <f t="shared" si="11"/>
        <v>601.4</v>
      </c>
      <c r="O84" s="125">
        <f t="shared" si="12"/>
        <v>102.5</v>
      </c>
      <c r="P84" s="125">
        <f>'6'!L95</f>
        <v>703.9</v>
      </c>
      <c r="Q84" s="125">
        <f t="shared" si="15"/>
        <v>-63.186329999999998</v>
      </c>
      <c r="R84" s="125">
        <f>'6'!N95</f>
        <v>640.71366999999998</v>
      </c>
      <c r="S84" s="170"/>
      <c r="T84" s="170"/>
      <c r="U84" s="143"/>
    </row>
    <row r="85" spans="1:22" ht="51" x14ac:dyDescent="0.25">
      <c r="A85" s="116" t="s">
        <v>42</v>
      </c>
      <c r="B85" s="23">
        <v>2</v>
      </c>
      <c r="C85" s="21">
        <v>1</v>
      </c>
      <c r="D85" s="21">
        <v>13</v>
      </c>
      <c r="E85" s="25" t="s">
        <v>76</v>
      </c>
      <c r="F85" s="23">
        <v>129</v>
      </c>
      <c r="G85" s="110">
        <f>'6'!F96</f>
        <v>181.6</v>
      </c>
      <c r="H85" s="28"/>
      <c r="I85" s="125">
        <f t="shared" si="47"/>
        <v>181.6</v>
      </c>
      <c r="J85" s="34"/>
      <c r="K85" s="34"/>
      <c r="L85" s="34"/>
      <c r="M85" s="125"/>
      <c r="N85" s="125">
        <f t="shared" si="11"/>
        <v>181.6</v>
      </c>
      <c r="O85" s="125">
        <f t="shared" si="12"/>
        <v>0</v>
      </c>
      <c r="P85" s="125">
        <f>'6'!L96</f>
        <v>181.6</v>
      </c>
      <c r="Q85" s="125">
        <f t="shared" si="15"/>
        <v>14.662900000000008</v>
      </c>
      <c r="R85" s="125">
        <f>'6'!N96</f>
        <v>196.2629</v>
      </c>
      <c r="S85" s="170"/>
      <c r="T85" s="170"/>
      <c r="U85" s="143"/>
    </row>
    <row r="86" spans="1:22" ht="25.5" hidden="1" x14ac:dyDescent="0.25">
      <c r="A86" s="73" t="s">
        <v>53</v>
      </c>
      <c r="B86" s="23">
        <v>2</v>
      </c>
      <c r="C86" s="21">
        <v>1</v>
      </c>
      <c r="D86" s="21">
        <v>13</v>
      </c>
      <c r="E86" s="25" t="s">
        <v>76</v>
      </c>
      <c r="F86" s="23">
        <v>244</v>
      </c>
      <c r="G86" s="110">
        <f>'6'!F97</f>
        <v>100</v>
      </c>
      <c r="H86" s="28"/>
      <c r="I86" s="125">
        <f t="shared" si="47"/>
        <v>100</v>
      </c>
      <c r="J86" s="34"/>
      <c r="K86" s="34"/>
      <c r="L86" s="34"/>
      <c r="M86" s="125"/>
      <c r="N86" s="125">
        <f t="shared" si="11"/>
        <v>100</v>
      </c>
      <c r="O86" s="125">
        <f t="shared" si="12"/>
        <v>-100</v>
      </c>
      <c r="P86" s="125">
        <f>'6'!L97</f>
        <v>0</v>
      </c>
      <c r="Q86" s="125">
        <f t="shared" si="15"/>
        <v>0</v>
      </c>
      <c r="R86" s="125"/>
      <c r="S86" s="170"/>
      <c r="T86" s="170"/>
      <c r="U86" s="143"/>
    </row>
    <row r="87" spans="1:22" ht="25.5" x14ac:dyDescent="0.25">
      <c r="A87" s="113" t="s">
        <v>81</v>
      </c>
      <c r="B87" s="20">
        <v>2</v>
      </c>
      <c r="C87" s="18">
        <v>3</v>
      </c>
      <c r="D87" s="18"/>
      <c r="E87" s="30"/>
      <c r="F87" s="20"/>
      <c r="G87" s="109">
        <f>G88+G93+G100</f>
        <v>2959.5000000000005</v>
      </c>
      <c r="H87" s="109">
        <f t="shared" ref="H87:M87" si="48">H88+H93+H100</f>
        <v>0</v>
      </c>
      <c r="I87" s="109">
        <f t="shared" si="48"/>
        <v>2959.5000000000005</v>
      </c>
      <c r="J87" s="109">
        <f t="shared" si="48"/>
        <v>0</v>
      </c>
      <c r="K87" s="109">
        <f t="shared" si="48"/>
        <v>0</v>
      </c>
      <c r="L87" s="109">
        <f t="shared" si="48"/>
        <v>0</v>
      </c>
      <c r="M87" s="109">
        <f t="shared" si="48"/>
        <v>0</v>
      </c>
      <c r="N87" s="109">
        <f>N88+N93</f>
        <v>2959.5000000000005</v>
      </c>
      <c r="O87" s="109">
        <f t="shared" ref="O87:R87" si="49">O88+O93</f>
        <v>-6.2999999999999972</v>
      </c>
      <c r="P87" s="109">
        <f t="shared" si="49"/>
        <v>2953.2000000000003</v>
      </c>
      <c r="Q87" s="109">
        <f t="shared" si="49"/>
        <v>407.16489999999999</v>
      </c>
      <c r="R87" s="109">
        <f t="shared" si="49"/>
        <v>3360.3649</v>
      </c>
      <c r="S87" s="170"/>
      <c r="T87" s="170"/>
      <c r="U87" s="143"/>
    </row>
    <row r="88" spans="1:22" ht="38.25" x14ac:dyDescent="0.25">
      <c r="A88" s="114" t="s">
        <v>82</v>
      </c>
      <c r="B88" s="20">
        <v>2</v>
      </c>
      <c r="C88" s="18">
        <v>3</v>
      </c>
      <c r="D88" s="18">
        <v>9</v>
      </c>
      <c r="E88" s="30"/>
      <c r="F88" s="20"/>
      <c r="G88" s="109">
        <f>SUM(G89:G92)</f>
        <v>2159.5000000000005</v>
      </c>
      <c r="H88" s="109">
        <f t="shared" ref="H88:R88" si="50">SUM(H89:H92)</f>
        <v>0</v>
      </c>
      <c r="I88" s="109">
        <f t="shared" si="50"/>
        <v>2159.5000000000005</v>
      </c>
      <c r="J88" s="109">
        <f t="shared" si="50"/>
        <v>0</v>
      </c>
      <c r="K88" s="109">
        <f t="shared" si="50"/>
        <v>0</v>
      </c>
      <c r="L88" s="109">
        <f t="shared" si="50"/>
        <v>0</v>
      </c>
      <c r="M88" s="109">
        <f t="shared" si="50"/>
        <v>0</v>
      </c>
      <c r="N88" s="109">
        <f t="shared" si="50"/>
        <v>2159.5000000000005</v>
      </c>
      <c r="O88" s="109">
        <f t="shared" si="50"/>
        <v>-6.2999999999999972</v>
      </c>
      <c r="P88" s="109">
        <f t="shared" si="50"/>
        <v>2153.2000000000003</v>
      </c>
      <c r="Q88" s="109">
        <f t="shared" si="50"/>
        <v>407.16489999999999</v>
      </c>
      <c r="R88" s="109">
        <f t="shared" si="50"/>
        <v>2560.3649</v>
      </c>
      <c r="S88" s="170"/>
      <c r="T88" s="170"/>
      <c r="U88" s="143"/>
    </row>
    <row r="89" spans="1:22" x14ac:dyDescent="0.25">
      <c r="A89" s="73" t="s">
        <v>83</v>
      </c>
      <c r="B89" s="23">
        <v>2</v>
      </c>
      <c r="C89" s="21">
        <v>3</v>
      </c>
      <c r="D89" s="21">
        <v>9</v>
      </c>
      <c r="E89" s="25" t="s">
        <v>84</v>
      </c>
      <c r="F89" s="23">
        <v>111</v>
      </c>
      <c r="G89" s="110">
        <f>'6'!F111</f>
        <v>1554.8</v>
      </c>
      <c r="H89" s="28"/>
      <c r="I89" s="125">
        <f t="shared" ref="I89:I92" si="51">G89+H89</f>
        <v>1554.8</v>
      </c>
      <c r="J89" s="34"/>
      <c r="K89" s="34"/>
      <c r="L89" s="34"/>
      <c r="M89" s="125"/>
      <c r="N89" s="125">
        <f t="shared" si="11"/>
        <v>1554.8</v>
      </c>
      <c r="O89" s="125">
        <f t="shared" ref="O89:O154" si="52">P89-N89</f>
        <v>0</v>
      </c>
      <c r="P89" s="125">
        <v>1554.8</v>
      </c>
      <c r="Q89" s="125">
        <f t="shared" ref="Q89:Q152" si="53">R89-P89</f>
        <v>309.78241000000003</v>
      </c>
      <c r="R89" s="125">
        <v>1864.58241</v>
      </c>
      <c r="S89" s="170"/>
      <c r="T89" s="170"/>
      <c r="U89" s="143"/>
    </row>
    <row r="90" spans="1:22" ht="38.25" x14ac:dyDescent="0.25">
      <c r="A90" s="116" t="s">
        <v>85</v>
      </c>
      <c r="B90" s="23">
        <v>2</v>
      </c>
      <c r="C90" s="21">
        <v>3</v>
      </c>
      <c r="D90" s="21">
        <v>9</v>
      </c>
      <c r="E90" s="25" t="s">
        <v>84</v>
      </c>
      <c r="F90" s="23">
        <v>119</v>
      </c>
      <c r="G90" s="110">
        <f>'6'!F112</f>
        <v>469.6</v>
      </c>
      <c r="H90" s="28"/>
      <c r="I90" s="125">
        <f t="shared" si="51"/>
        <v>469.6</v>
      </c>
      <c r="J90" s="34"/>
      <c r="K90" s="34"/>
      <c r="L90" s="34"/>
      <c r="M90" s="125"/>
      <c r="N90" s="125">
        <f t="shared" si="11"/>
        <v>469.6</v>
      </c>
      <c r="O90" s="125">
        <f t="shared" si="52"/>
        <v>0</v>
      </c>
      <c r="P90" s="125">
        <v>469.6</v>
      </c>
      <c r="Q90" s="125">
        <f t="shared" si="53"/>
        <v>97.382489999999962</v>
      </c>
      <c r="R90" s="125">
        <v>566.98248999999998</v>
      </c>
      <c r="S90" s="170"/>
      <c r="T90" s="170"/>
      <c r="U90" s="143"/>
    </row>
    <row r="91" spans="1:22" ht="25.5" x14ac:dyDescent="0.25">
      <c r="A91" s="116" t="s">
        <v>52</v>
      </c>
      <c r="B91" s="23">
        <v>2</v>
      </c>
      <c r="C91" s="21">
        <v>3</v>
      </c>
      <c r="D91" s="21">
        <v>9</v>
      </c>
      <c r="E91" s="25" t="s">
        <v>84</v>
      </c>
      <c r="F91" s="23">
        <v>242</v>
      </c>
      <c r="G91" s="110">
        <f>'6'!F113</f>
        <v>65.8</v>
      </c>
      <c r="H91" s="28"/>
      <c r="I91" s="125">
        <f t="shared" si="51"/>
        <v>65.8</v>
      </c>
      <c r="J91" s="34"/>
      <c r="K91" s="34"/>
      <c r="L91" s="34"/>
      <c r="M91" s="125"/>
      <c r="N91" s="125">
        <f t="shared" si="11"/>
        <v>65.8</v>
      </c>
      <c r="O91" s="125">
        <f t="shared" si="52"/>
        <v>0</v>
      </c>
      <c r="P91" s="125">
        <v>65.8</v>
      </c>
      <c r="Q91" s="125">
        <f t="shared" si="53"/>
        <v>0</v>
      </c>
      <c r="R91" s="125">
        <v>65.8</v>
      </c>
      <c r="S91" s="170"/>
      <c r="T91" s="170"/>
      <c r="U91" s="143"/>
    </row>
    <row r="92" spans="1:22" ht="25.5" x14ac:dyDescent="0.25">
      <c r="A92" s="73" t="s">
        <v>53</v>
      </c>
      <c r="B92" s="23">
        <v>2</v>
      </c>
      <c r="C92" s="21">
        <v>3</v>
      </c>
      <c r="D92" s="21">
        <v>9</v>
      </c>
      <c r="E92" s="25" t="s">
        <v>84</v>
      </c>
      <c r="F92" s="23">
        <v>244</v>
      </c>
      <c r="G92" s="110">
        <f>'6'!F114</f>
        <v>69.3</v>
      </c>
      <c r="H92" s="28"/>
      <c r="I92" s="125">
        <f t="shared" si="51"/>
        <v>69.3</v>
      </c>
      <c r="J92" s="34"/>
      <c r="K92" s="34"/>
      <c r="L92" s="34"/>
      <c r="M92" s="125"/>
      <c r="N92" s="125">
        <f t="shared" si="11"/>
        <v>69.3</v>
      </c>
      <c r="O92" s="125">
        <f t="shared" si="52"/>
        <v>-6.2999999999999972</v>
      </c>
      <c r="P92" s="125">
        <v>63</v>
      </c>
      <c r="Q92" s="125">
        <f t="shared" si="53"/>
        <v>0</v>
      </c>
      <c r="R92" s="125">
        <v>63</v>
      </c>
      <c r="S92" s="170"/>
      <c r="T92" s="170"/>
      <c r="U92" s="143"/>
    </row>
    <row r="93" spans="1:22" ht="25.5" x14ac:dyDescent="0.25">
      <c r="A93" s="114" t="s">
        <v>86</v>
      </c>
      <c r="B93" s="20">
        <v>2</v>
      </c>
      <c r="C93" s="18">
        <v>3</v>
      </c>
      <c r="D93" s="18">
        <v>14</v>
      </c>
      <c r="E93" s="25"/>
      <c r="F93" s="23"/>
      <c r="G93" s="109">
        <f>G94</f>
        <v>600</v>
      </c>
      <c r="H93" s="109">
        <f t="shared" ref="H93:M93" si="54">H94</f>
        <v>0</v>
      </c>
      <c r="I93" s="109">
        <f t="shared" si="54"/>
        <v>600</v>
      </c>
      <c r="J93" s="109">
        <f t="shared" si="54"/>
        <v>0</v>
      </c>
      <c r="K93" s="109">
        <f t="shared" si="54"/>
        <v>0</v>
      </c>
      <c r="L93" s="109">
        <f t="shared" si="54"/>
        <v>0</v>
      </c>
      <c r="M93" s="109">
        <f t="shared" si="54"/>
        <v>0</v>
      </c>
      <c r="N93" s="109">
        <f>N94+N100</f>
        <v>800</v>
      </c>
      <c r="O93" s="109">
        <f t="shared" ref="O93:R93" si="55">O94+O100</f>
        <v>0</v>
      </c>
      <c r="P93" s="109">
        <f t="shared" si="55"/>
        <v>800</v>
      </c>
      <c r="Q93" s="109">
        <f t="shared" si="55"/>
        <v>-1.4210854715202004E-14</v>
      </c>
      <c r="R93" s="109">
        <f t="shared" si="55"/>
        <v>800</v>
      </c>
      <c r="S93" s="170"/>
      <c r="T93" s="170"/>
      <c r="U93" s="143"/>
    </row>
    <row r="94" spans="1:22" ht="44.25" customHeight="1" x14ac:dyDescent="0.25">
      <c r="A94" s="118" t="str">
        <f>'6'!A116</f>
        <v>МП "Обеспечение общественного порядка и противодействие преступности в Кызылском кожууне на 2021-2023 гг."</v>
      </c>
      <c r="B94" s="20">
        <v>2</v>
      </c>
      <c r="C94" s="18">
        <v>3</v>
      </c>
      <c r="D94" s="18">
        <v>14</v>
      </c>
      <c r="E94" s="29" t="s">
        <v>254</v>
      </c>
      <c r="F94" s="20"/>
      <c r="G94" s="109">
        <f>SUM(G95:G99)</f>
        <v>600</v>
      </c>
      <c r="H94" s="109">
        <f t="shared" ref="H94:R94" si="56">SUM(H95:H99)</f>
        <v>0</v>
      </c>
      <c r="I94" s="109">
        <f t="shared" si="56"/>
        <v>600</v>
      </c>
      <c r="J94" s="109">
        <f t="shared" si="56"/>
        <v>0</v>
      </c>
      <c r="K94" s="109">
        <f t="shared" si="56"/>
        <v>0</v>
      </c>
      <c r="L94" s="109">
        <f t="shared" si="56"/>
        <v>0</v>
      </c>
      <c r="M94" s="109">
        <f t="shared" si="56"/>
        <v>0</v>
      </c>
      <c r="N94" s="109">
        <f t="shared" si="56"/>
        <v>600</v>
      </c>
      <c r="O94" s="109">
        <f t="shared" si="56"/>
        <v>0</v>
      </c>
      <c r="P94" s="109">
        <f t="shared" si="56"/>
        <v>600</v>
      </c>
      <c r="Q94" s="109">
        <f t="shared" si="56"/>
        <v>-1.4210854715202004E-14</v>
      </c>
      <c r="R94" s="109">
        <f t="shared" si="56"/>
        <v>600</v>
      </c>
      <c r="S94" s="170"/>
      <c r="T94" s="170"/>
      <c r="U94" s="143"/>
    </row>
    <row r="95" spans="1:22" ht="41.25" customHeight="1" x14ac:dyDescent="0.25">
      <c r="A95" s="73" t="str">
        <f>'6'!A117</f>
        <v xml:space="preserve">ПП "Профилактика  правонарушений  безнадзорности среди несовершеннолетних на территории Кызылского кожууна" </v>
      </c>
      <c r="B95" s="23">
        <v>2</v>
      </c>
      <c r="C95" s="21">
        <v>3</v>
      </c>
      <c r="D95" s="21">
        <v>14</v>
      </c>
      <c r="E95" s="28" t="s">
        <v>254</v>
      </c>
      <c r="F95" s="23">
        <v>244</v>
      </c>
      <c r="G95" s="110">
        <f>'6'!F117</f>
        <v>100</v>
      </c>
      <c r="H95" s="28"/>
      <c r="I95" s="125">
        <f t="shared" ref="I95:I99" si="57">G95+H95</f>
        <v>100</v>
      </c>
      <c r="J95" s="34"/>
      <c r="K95" s="34"/>
      <c r="L95" s="34"/>
      <c r="M95" s="125"/>
      <c r="N95" s="125">
        <f t="shared" si="11"/>
        <v>100</v>
      </c>
      <c r="O95" s="125">
        <f t="shared" si="52"/>
        <v>0</v>
      </c>
      <c r="P95" s="125">
        <f>N95</f>
        <v>100</v>
      </c>
      <c r="Q95" s="125">
        <f t="shared" si="53"/>
        <v>-14.635000000000005</v>
      </c>
      <c r="R95" s="125">
        <v>85.364999999999995</v>
      </c>
      <c r="S95" s="170"/>
      <c r="T95" s="170"/>
      <c r="U95" s="143"/>
    </row>
    <row r="96" spans="1:22" ht="25.5" x14ac:dyDescent="0.25">
      <c r="A96" s="73" t="str">
        <f>'6'!A118</f>
        <v>ПП "Обеспечение безопасности дорожного движения на территории Кызылского кожууна"</v>
      </c>
      <c r="B96" s="23">
        <v>2</v>
      </c>
      <c r="C96" s="21">
        <v>3</v>
      </c>
      <c r="D96" s="21">
        <v>14</v>
      </c>
      <c r="E96" s="28" t="s">
        <v>439</v>
      </c>
      <c r="F96" s="23">
        <v>244</v>
      </c>
      <c r="G96" s="110">
        <f>'6'!F118</f>
        <v>200</v>
      </c>
      <c r="H96" s="28"/>
      <c r="I96" s="125">
        <f t="shared" si="57"/>
        <v>200</v>
      </c>
      <c r="J96" s="34"/>
      <c r="K96" s="34"/>
      <c r="L96" s="34"/>
      <c r="M96" s="125"/>
      <c r="N96" s="125">
        <f t="shared" si="11"/>
        <v>200</v>
      </c>
      <c r="O96" s="125">
        <f t="shared" si="52"/>
        <v>-4.6349999999999909</v>
      </c>
      <c r="P96" s="125">
        <v>195.36500000000001</v>
      </c>
      <c r="Q96" s="125">
        <f t="shared" si="53"/>
        <v>69.634999999999991</v>
      </c>
      <c r="R96" s="125">
        <f>'6'!N118</f>
        <v>265</v>
      </c>
      <c r="S96" s="170"/>
      <c r="T96" s="170"/>
      <c r="U96" s="143"/>
    </row>
    <row r="97" spans="1:22" ht="38.25" x14ac:dyDescent="0.25">
      <c r="A97" s="73" t="str">
        <f>'6'!A119</f>
        <v>ПП "Противодействие незаконному обороту наркотических средств на территории Кызылского кожууна"</v>
      </c>
      <c r="B97" s="23">
        <v>2</v>
      </c>
      <c r="C97" s="21">
        <v>3</v>
      </c>
      <c r="D97" s="21">
        <v>14</v>
      </c>
      <c r="E97" s="28" t="s">
        <v>440</v>
      </c>
      <c r="F97" s="23">
        <v>244</v>
      </c>
      <c r="G97" s="110">
        <f>'6'!F119</f>
        <v>100</v>
      </c>
      <c r="H97" s="28"/>
      <c r="I97" s="125">
        <f t="shared" si="57"/>
        <v>100</v>
      </c>
      <c r="J97" s="34"/>
      <c r="K97" s="34"/>
      <c r="L97" s="34"/>
      <c r="M97" s="125"/>
      <c r="N97" s="125">
        <f t="shared" si="11"/>
        <v>100</v>
      </c>
      <c r="O97" s="125">
        <f t="shared" si="52"/>
        <v>149.63499999999999</v>
      </c>
      <c r="P97" s="125">
        <v>249.63499999999999</v>
      </c>
      <c r="Q97" s="125">
        <f t="shared" si="53"/>
        <v>0</v>
      </c>
      <c r="R97" s="125">
        <f>'6'!N119</f>
        <v>249.63499999999999</v>
      </c>
      <c r="S97" s="170"/>
      <c r="T97" s="170"/>
      <c r="U97" s="143"/>
    </row>
    <row r="98" spans="1:22" ht="42.75" customHeight="1" x14ac:dyDescent="0.25">
      <c r="A98" s="73" t="str">
        <f>'6'!A120</f>
        <v>ПП "Профилактика экстемизма и ликвидации последствий проявлений терроризма и экстремизма на территории Кызылского кожууна"</v>
      </c>
      <c r="B98" s="23">
        <v>2</v>
      </c>
      <c r="C98" s="21">
        <v>3</v>
      </c>
      <c r="D98" s="21">
        <v>14</v>
      </c>
      <c r="E98" s="28" t="s">
        <v>441</v>
      </c>
      <c r="F98" s="23">
        <v>244</v>
      </c>
      <c r="G98" s="110">
        <f>'6'!F120</f>
        <v>100</v>
      </c>
      <c r="H98" s="28"/>
      <c r="I98" s="125">
        <f t="shared" si="57"/>
        <v>100</v>
      </c>
      <c r="J98" s="34"/>
      <c r="K98" s="34"/>
      <c r="L98" s="34"/>
      <c r="M98" s="125"/>
      <c r="N98" s="125">
        <f t="shared" ref="N98:N164" si="58">I98+M98</f>
        <v>100</v>
      </c>
      <c r="O98" s="125">
        <f t="shared" si="52"/>
        <v>-50</v>
      </c>
      <c r="P98" s="125">
        <v>50</v>
      </c>
      <c r="Q98" s="125">
        <f t="shared" si="53"/>
        <v>-50</v>
      </c>
      <c r="R98" s="125">
        <f>'6'!N120</f>
        <v>0</v>
      </c>
      <c r="S98" s="170"/>
      <c r="T98" s="170"/>
      <c r="U98" s="143"/>
    </row>
    <row r="99" spans="1:22" ht="25.5" x14ac:dyDescent="0.25">
      <c r="A99" s="73" t="str">
        <f>'6'!A121</f>
        <v xml:space="preserve">ПП "О противодействии коррупции на территории Кызылского кожууна" </v>
      </c>
      <c r="B99" s="23">
        <v>2</v>
      </c>
      <c r="C99" s="21">
        <v>3</v>
      </c>
      <c r="D99" s="21">
        <v>14</v>
      </c>
      <c r="E99" s="28" t="s">
        <v>442</v>
      </c>
      <c r="F99" s="23">
        <v>244</v>
      </c>
      <c r="G99" s="110">
        <f>'6'!F121</f>
        <v>100</v>
      </c>
      <c r="H99" s="28"/>
      <c r="I99" s="125">
        <f t="shared" si="57"/>
        <v>100</v>
      </c>
      <c r="J99" s="34"/>
      <c r="K99" s="34"/>
      <c r="L99" s="34"/>
      <c r="M99" s="125"/>
      <c r="N99" s="125">
        <f t="shared" si="58"/>
        <v>100</v>
      </c>
      <c r="O99" s="125">
        <f t="shared" si="52"/>
        <v>-95</v>
      </c>
      <c r="P99" s="125">
        <v>5</v>
      </c>
      <c r="Q99" s="125">
        <f t="shared" si="53"/>
        <v>-5</v>
      </c>
      <c r="R99" s="125">
        <f>'6'!N121</f>
        <v>0</v>
      </c>
      <c r="S99" s="170"/>
      <c r="T99" s="170"/>
      <c r="U99" s="143"/>
    </row>
    <row r="100" spans="1:22" ht="28.5" customHeight="1" x14ac:dyDescent="0.25">
      <c r="A100" s="114" t="str">
        <f>'6'!A122</f>
        <v>Непр.расходы - оказание услуг по транспортировке тел умерших</v>
      </c>
      <c r="B100" s="20">
        <v>2</v>
      </c>
      <c r="C100" s="18">
        <v>3</v>
      </c>
      <c r="D100" s="18">
        <v>14</v>
      </c>
      <c r="E100" s="29" t="s">
        <v>253</v>
      </c>
      <c r="F100" s="20"/>
      <c r="G100" s="109">
        <f>G101</f>
        <v>200</v>
      </c>
      <c r="H100" s="109">
        <f>H101</f>
        <v>0</v>
      </c>
      <c r="I100" s="109">
        <f>I101</f>
        <v>200</v>
      </c>
      <c r="J100" s="109">
        <f t="shared" ref="J100:R100" si="59">J101</f>
        <v>0</v>
      </c>
      <c r="K100" s="109">
        <f t="shared" si="59"/>
        <v>0</v>
      </c>
      <c r="L100" s="109">
        <f t="shared" si="59"/>
        <v>0</v>
      </c>
      <c r="M100" s="109">
        <f t="shared" si="59"/>
        <v>0</v>
      </c>
      <c r="N100" s="109">
        <f t="shared" si="59"/>
        <v>200</v>
      </c>
      <c r="O100" s="109">
        <f t="shared" si="59"/>
        <v>0</v>
      </c>
      <c r="P100" s="109">
        <f t="shared" si="59"/>
        <v>200</v>
      </c>
      <c r="Q100" s="109">
        <f t="shared" si="59"/>
        <v>0</v>
      </c>
      <c r="R100" s="109">
        <f t="shared" si="59"/>
        <v>200</v>
      </c>
      <c r="S100" s="170"/>
      <c r="T100" s="170"/>
      <c r="U100" s="143"/>
    </row>
    <row r="101" spans="1:22" ht="27.75" customHeight="1" x14ac:dyDescent="0.25">
      <c r="A101" s="73" t="str">
        <f>'6'!A123</f>
        <v>Прочая закупка товаров, работ и услуг для обеспечения государственных (муниципальных) нужд</v>
      </c>
      <c r="B101" s="23">
        <v>2</v>
      </c>
      <c r="C101" s="21">
        <v>3</v>
      </c>
      <c r="D101" s="21">
        <v>14</v>
      </c>
      <c r="E101" s="28" t="s">
        <v>253</v>
      </c>
      <c r="F101" s="23">
        <v>244</v>
      </c>
      <c r="G101" s="110">
        <f>'6'!F123</f>
        <v>200</v>
      </c>
      <c r="H101" s="28"/>
      <c r="I101" s="125">
        <f>G101+H101</f>
        <v>200</v>
      </c>
      <c r="J101" s="34"/>
      <c r="K101" s="34"/>
      <c r="L101" s="34"/>
      <c r="M101" s="125"/>
      <c r="N101" s="125">
        <f t="shared" si="58"/>
        <v>200</v>
      </c>
      <c r="O101" s="125">
        <f t="shared" si="52"/>
        <v>0</v>
      </c>
      <c r="P101" s="125">
        <f>N101</f>
        <v>200</v>
      </c>
      <c r="Q101" s="125">
        <f t="shared" si="53"/>
        <v>0</v>
      </c>
      <c r="R101" s="125">
        <f>P101</f>
        <v>200</v>
      </c>
      <c r="S101" s="170"/>
      <c r="T101" s="170"/>
      <c r="U101" s="143"/>
    </row>
    <row r="102" spans="1:22" s="24" customFormat="1" ht="15.75" customHeight="1" x14ac:dyDescent="0.25">
      <c r="A102" s="114" t="s">
        <v>87</v>
      </c>
      <c r="B102" s="20">
        <v>2</v>
      </c>
      <c r="C102" s="18">
        <v>4</v>
      </c>
      <c r="D102" s="18"/>
      <c r="E102" s="28"/>
      <c r="F102" s="23"/>
      <c r="G102" s="109" t="e">
        <f t="shared" ref="G102:R102" si="60">G103+G114+G118</f>
        <v>#REF!</v>
      </c>
      <c r="H102" s="109" t="e">
        <f t="shared" si="60"/>
        <v>#REF!</v>
      </c>
      <c r="I102" s="109" t="e">
        <f t="shared" si="60"/>
        <v>#REF!</v>
      </c>
      <c r="J102" s="109" t="e">
        <f t="shared" si="60"/>
        <v>#REF!</v>
      </c>
      <c r="K102" s="109" t="e">
        <f t="shared" si="60"/>
        <v>#REF!</v>
      </c>
      <c r="L102" s="109" t="e">
        <f t="shared" si="60"/>
        <v>#REF!</v>
      </c>
      <c r="M102" s="109" t="e">
        <f t="shared" si="60"/>
        <v>#REF!</v>
      </c>
      <c r="N102" s="109" t="e">
        <f t="shared" si="60"/>
        <v>#REF!</v>
      </c>
      <c r="O102" s="109" t="e">
        <f t="shared" si="60"/>
        <v>#REF!</v>
      </c>
      <c r="P102" s="109">
        <f t="shared" si="60"/>
        <v>181195.78585999997</v>
      </c>
      <c r="Q102" s="109">
        <f t="shared" ca="1" si="60"/>
        <v>6129.76800000001</v>
      </c>
      <c r="R102" s="109">
        <f t="shared" ca="1" si="60"/>
        <v>187325.55386000001</v>
      </c>
      <c r="S102" s="170"/>
      <c r="T102" s="170"/>
      <c r="U102" s="143"/>
      <c r="V102" s="143"/>
    </row>
    <row r="103" spans="1:22" ht="15.75" customHeight="1" x14ac:dyDescent="0.25">
      <c r="A103" s="114" t="s">
        <v>88</v>
      </c>
      <c r="B103" s="20">
        <v>2</v>
      </c>
      <c r="C103" s="18">
        <v>4</v>
      </c>
      <c r="D103" s="18">
        <v>5</v>
      </c>
      <c r="E103" s="31"/>
      <c r="F103" s="31"/>
      <c r="G103" s="112" t="e">
        <f>G104+G105+#REF!+G106+G107+G109</f>
        <v>#REF!</v>
      </c>
      <c r="H103" s="112" t="e">
        <f>H104+H105+#REF!+H106+H107+H109</f>
        <v>#REF!</v>
      </c>
      <c r="I103" s="112" t="e">
        <f>I104+I105+#REF!+I106+I107+I109+I111</f>
        <v>#REF!</v>
      </c>
      <c r="J103" s="112" t="e">
        <f>J104+J105+#REF!+J106+J107+J109+J111</f>
        <v>#REF!</v>
      </c>
      <c r="K103" s="112" t="e">
        <f>K104+K105+#REF!+K106+K107+K109+K111</f>
        <v>#REF!</v>
      </c>
      <c r="L103" s="112" t="e">
        <f>L104+L105+#REF!+L106+L107+L109+L111</f>
        <v>#REF!</v>
      </c>
      <c r="M103" s="112" t="e">
        <f>M104+M105+#REF!+M106+M107+M109+M111</f>
        <v>#REF!</v>
      </c>
      <c r="N103" s="112">
        <f>N104+N105+N106+N107+N109+N111</f>
        <v>24264.400000000001</v>
      </c>
      <c r="O103" s="112">
        <f t="shared" ref="O103:R103" si="61">O104+O105+O106+O107+O109+O111</f>
        <v>-24.184999999999999</v>
      </c>
      <c r="P103" s="112">
        <f t="shared" si="61"/>
        <v>24240.215</v>
      </c>
      <c r="Q103" s="112">
        <f t="shared" ca="1" si="61"/>
        <v>278.23744999999997</v>
      </c>
      <c r="R103" s="112">
        <f t="shared" ca="1" si="61"/>
        <v>24518.452450000001</v>
      </c>
      <c r="S103" s="170"/>
      <c r="T103" s="170"/>
      <c r="U103" s="143"/>
    </row>
    <row r="104" spans="1:22" ht="25.5" x14ac:dyDescent="0.25">
      <c r="A104" s="115" t="s">
        <v>40</v>
      </c>
      <c r="B104" s="23">
        <v>2</v>
      </c>
      <c r="C104" s="21">
        <v>4</v>
      </c>
      <c r="D104" s="21">
        <v>5</v>
      </c>
      <c r="E104" s="22" t="s">
        <v>89</v>
      </c>
      <c r="F104" s="23">
        <v>121</v>
      </c>
      <c r="G104" s="110">
        <f>'6'!F126</f>
        <v>1599.9</v>
      </c>
      <c r="H104" s="28"/>
      <c r="I104" s="125">
        <f t="shared" ref="I104:I106" si="62">G104+H104</f>
        <v>1599.9</v>
      </c>
      <c r="J104" s="34"/>
      <c r="K104" s="34"/>
      <c r="L104" s="34"/>
      <c r="M104" s="125"/>
      <c r="N104" s="125">
        <f t="shared" si="58"/>
        <v>1599.9</v>
      </c>
      <c r="O104" s="125">
        <f t="shared" si="52"/>
        <v>0</v>
      </c>
      <c r="P104" s="125">
        <v>1599.9</v>
      </c>
      <c r="Q104" s="125">
        <f t="shared" si="53"/>
        <v>67.62176999999997</v>
      </c>
      <c r="R104" s="125">
        <v>1667.5217700000001</v>
      </c>
      <c r="S104" s="170"/>
      <c r="T104" s="170"/>
      <c r="U104" s="143"/>
    </row>
    <row r="105" spans="1:22" ht="51" x14ac:dyDescent="0.25">
      <c r="A105" s="116" t="s">
        <v>42</v>
      </c>
      <c r="B105" s="23">
        <v>2</v>
      </c>
      <c r="C105" s="21">
        <v>4</v>
      </c>
      <c r="D105" s="21">
        <v>5</v>
      </c>
      <c r="E105" s="22" t="s">
        <v>89</v>
      </c>
      <c r="F105" s="23">
        <v>129</v>
      </c>
      <c r="G105" s="110">
        <f>'6'!F127</f>
        <v>483.1</v>
      </c>
      <c r="H105" s="28"/>
      <c r="I105" s="125">
        <f t="shared" si="62"/>
        <v>483.1</v>
      </c>
      <c r="J105" s="34"/>
      <c r="K105" s="34"/>
      <c r="L105" s="34"/>
      <c r="M105" s="125"/>
      <c r="N105" s="125">
        <f t="shared" si="58"/>
        <v>483.1</v>
      </c>
      <c r="O105" s="125">
        <f t="shared" si="52"/>
        <v>0</v>
      </c>
      <c r="P105" s="125">
        <v>483.1</v>
      </c>
      <c r="Q105" s="125">
        <f t="shared" si="53"/>
        <v>36.615679999999998</v>
      </c>
      <c r="R105" s="125">
        <v>519.71568000000002</v>
      </c>
      <c r="S105" s="170"/>
      <c r="T105" s="170"/>
      <c r="U105" s="143"/>
    </row>
    <row r="106" spans="1:22" ht="25.5" x14ac:dyDescent="0.25">
      <c r="A106" s="73" t="s">
        <v>53</v>
      </c>
      <c r="B106" s="23">
        <v>2</v>
      </c>
      <c r="C106" s="21">
        <v>4</v>
      </c>
      <c r="D106" s="21">
        <v>5</v>
      </c>
      <c r="E106" s="22" t="s">
        <v>89</v>
      </c>
      <c r="F106" s="23" t="s">
        <v>54</v>
      </c>
      <c r="G106" s="110">
        <f>'6'!F129</f>
        <v>252</v>
      </c>
      <c r="H106" s="28"/>
      <c r="I106" s="125">
        <f t="shared" si="62"/>
        <v>252</v>
      </c>
      <c r="J106" s="34"/>
      <c r="K106" s="34"/>
      <c r="L106" s="34"/>
      <c r="M106" s="125">
        <v>-200</v>
      </c>
      <c r="N106" s="125">
        <f t="shared" si="58"/>
        <v>52</v>
      </c>
      <c r="O106" s="125">
        <f t="shared" si="52"/>
        <v>-24.184999999999999</v>
      </c>
      <c r="P106" s="125">
        <v>27.815000000000001</v>
      </c>
      <c r="Q106" s="125">
        <f t="shared" si="53"/>
        <v>0</v>
      </c>
      <c r="R106" s="125">
        <v>27.815000000000001</v>
      </c>
      <c r="S106" s="170"/>
      <c r="T106" s="170"/>
      <c r="U106" s="143"/>
    </row>
    <row r="107" spans="1:22" x14ac:dyDescent="0.25">
      <c r="A107" s="114" t="str">
        <f>'6'!A130</f>
        <v>Непр. расходы  - народный картофель</v>
      </c>
      <c r="B107" s="23">
        <v>2</v>
      </c>
      <c r="C107" s="18">
        <v>4</v>
      </c>
      <c r="D107" s="18">
        <v>5</v>
      </c>
      <c r="E107" s="29" t="s">
        <v>452</v>
      </c>
      <c r="F107" s="23"/>
      <c r="G107" s="109">
        <f>G108</f>
        <v>672</v>
      </c>
      <c r="H107" s="109">
        <f t="shared" ref="H107:R107" si="63">H108</f>
        <v>0</v>
      </c>
      <c r="I107" s="109">
        <f t="shared" si="63"/>
        <v>672</v>
      </c>
      <c r="J107" s="109">
        <f t="shared" si="63"/>
        <v>0</v>
      </c>
      <c r="K107" s="109">
        <f t="shared" si="63"/>
        <v>0</v>
      </c>
      <c r="L107" s="109">
        <f t="shared" si="63"/>
        <v>0</v>
      </c>
      <c r="M107" s="109">
        <f t="shared" si="63"/>
        <v>0</v>
      </c>
      <c r="N107" s="109">
        <f t="shared" si="63"/>
        <v>672</v>
      </c>
      <c r="O107" s="109">
        <f t="shared" si="63"/>
        <v>0</v>
      </c>
      <c r="P107" s="109">
        <f t="shared" si="63"/>
        <v>672</v>
      </c>
      <c r="Q107" s="109">
        <f t="shared" si="63"/>
        <v>0</v>
      </c>
      <c r="R107" s="109">
        <f t="shared" si="63"/>
        <v>672</v>
      </c>
      <c r="S107" s="170"/>
      <c r="T107" s="170"/>
      <c r="U107" s="143"/>
    </row>
    <row r="108" spans="1:22" ht="25.5" x14ac:dyDescent="0.25">
      <c r="A108" s="73" t="str">
        <f>'6'!A131</f>
        <v>Прочая закупка товаров, работ и услуг для обеспечения государственных (муниципальных) нужд</v>
      </c>
      <c r="B108" s="23">
        <v>2</v>
      </c>
      <c r="C108" s="21">
        <v>4</v>
      </c>
      <c r="D108" s="21">
        <v>5</v>
      </c>
      <c r="E108" s="28" t="s">
        <v>454</v>
      </c>
      <c r="F108" s="23" t="s">
        <v>54</v>
      </c>
      <c r="G108" s="110">
        <f>'6'!F131</f>
        <v>672</v>
      </c>
      <c r="H108" s="28"/>
      <c r="I108" s="125">
        <f>G108+H108</f>
        <v>672</v>
      </c>
      <c r="J108" s="34"/>
      <c r="K108" s="34"/>
      <c r="L108" s="34"/>
      <c r="M108" s="125"/>
      <c r="N108" s="125">
        <f t="shared" si="58"/>
        <v>672</v>
      </c>
      <c r="O108" s="125">
        <f t="shared" si="52"/>
        <v>0</v>
      </c>
      <c r="P108" s="125">
        <v>672</v>
      </c>
      <c r="Q108" s="125">
        <f t="shared" si="53"/>
        <v>0</v>
      </c>
      <c r="R108" s="125">
        <v>672</v>
      </c>
      <c r="S108" s="170"/>
      <c r="T108" s="170"/>
      <c r="U108" s="143"/>
    </row>
    <row r="109" spans="1:22" s="24" customFormat="1" ht="43.5" customHeight="1" x14ac:dyDescent="0.25">
      <c r="A109" s="114" t="s">
        <v>628</v>
      </c>
      <c r="B109" s="20">
        <v>2</v>
      </c>
      <c r="C109" s="18">
        <v>4</v>
      </c>
      <c r="D109" s="18">
        <v>5</v>
      </c>
      <c r="E109" s="29" t="s">
        <v>452</v>
      </c>
      <c r="F109" s="20"/>
      <c r="G109" s="109">
        <f>G110</f>
        <v>724</v>
      </c>
      <c r="H109" s="109">
        <f t="shared" ref="H109:R109" si="64">H110</f>
        <v>0</v>
      </c>
      <c r="I109" s="109">
        <f t="shared" si="64"/>
        <v>724</v>
      </c>
      <c r="J109" s="109">
        <f t="shared" si="64"/>
        <v>0</v>
      </c>
      <c r="K109" s="109">
        <f t="shared" si="64"/>
        <v>0</v>
      </c>
      <c r="L109" s="109">
        <f t="shared" si="64"/>
        <v>0</v>
      </c>
      <c r="M109" s="109">
        <f t="shared" si="64"/>
        <v>0</v>
      </c>
      <c r="N109" s="109">
        <f t="shared" si="64"/>
        <v>724</v>
      </c>
      <c r="O109" s="109">
        <f t="shared" si="64"/>
        <v>0</v>
      </c>
      <c r="P109" s="109">
        <f t="shared" si="64"/>
        <v>724</v>
      </c>
      <c r="Q109" s="109">
        <f t="shared" si="64"/>
        <v>0</v>
      </c>
      <c r="R109" s="109">
        <f t="shared" si="64"/>
        <v>724</v>
      </c>
      <c r="S109" s="170"/>
      <c r="T109" s="170"/>
      <c r="U109" s="143"/>
      <c r="V109" s="143"/>
    </row>
    <row r="110" spans="1:22" ht="25.5" x14ac:dyDescent="0.25">
      <c r="A110" s="73" t="str">
        <f>'6'!A133</f>
        <v>Прочая закупка товаров, работ и услуг для обеспечения государственных (муниципальных) нужд</v>
      </c>
      <c r="B110" s="23">
        <v>2</v>
      </c>
      <c r="C110" s="21">
        <v>4</v>
      </c>
      <c r="D110" s="21">
        <v>5</v>
      </c>
      <c r="E110" s="28" t="s">
        <v>451</v>
      </c>
      <c r="F110" s="23">
        <v>244</v>
      </c>
      <c r="G110" s="110">
        <f>'6'!F133</f>
        <v>724</v>
      </c>
      <c r="H110" s="28"/>
      <c r="I110" s="125">
        <f>G110+H110</f>
        <v>724</v>
      </c>
      <c r="J110" s="34"/>
      <c r="K110" s="34"/>
      <c r="L110" s="34"/>
      <c r="M110" s="125"/>
      <c r="N110" s="125">
        <f t="shared" si="58"/>
        <v>724</v>
      </c>
      <c r="O110" s="125">
        <f t="shared" si="52"/>
        <v>0</v>
      </c>
      <c r="P110" s="125">
        <f>N110</f>
        <v>724</v>
      </c>
      <c r="Q110" s="125">
        <f t="shared" si="53"/>
        <v>0</v>
      </c>
      <c r="R110" s="125">
        <f>P110</f>
        <v>724</v>
      </c>
      <c r="S110" s="170"/>
      <c r="T110" s="170"/>
      <c r="U110" s="143"/>
    </row>
    <row r="111" spans="1:22" s="24" customFormat="1" ht="38.25" x14ac:dyDescent="0.25">
      <c r="A111" s="114" t="s">
        <v>614</v>
      </c>
      <c r="B111" s="20">
        <v>2</v>
      </c>
      <c r="C111" s="18" t="s">
        <v>135</v>
      </c>
      <c r="D111" s="18">
        <v>5</v>
      </c>
      <c r="E111" s="29" t="s">
        <v>615</v>
      </c>
      <c r="F111" s="20"/>
      <c r="G111" s="142"/>
      <c r="H111" s="142"/>
      <c r="I111" s="145">
        <f>I112</f>
        <v>0</v>
      </c>
      <c r="J111" s="145">
        <f t="shared" ref="J111:O111" si="65">J112</f>
        <v>0</v>
      </c>
      <c r="K111" s="145">
        <f t="shared" si="65"/>
        <v>0</v>
      </c>
      <c r="L111" s="145">
        <f t="shared" si="65"/>
        <v>0</v>
      </c>
      <c r="M111" s="145">
        <f t="shared" si="65"/>
        <v>20733.400000000001</v>
      </c>
      <c r="N111" s="145">
        <f t="shared" si="65"/>
        <v>20733.400000000001</v>
      </c>
      <c r="O111" s="145">
        <f t="shared" si="65"/>
        <v>0</v>
      </c>
      <c r="P111" s="145">
        <f>P112+P113</f>
        <v>20733.400000000001</v>
      </c>
      <c r="Q111" s="145">
        <f t="shared" ref="Q111:R111" ca="1" si="66">Q112+Q113</f>
        <v>174</v>
      </c>
      <c r="R111" s="145">
        <f t="shared" ca="1" si="66"/>
        <v>20907.400000000001</v>
      </c>
      <c r="S111" s="170"/>
      <c r="T111" s="170"/>
      <c r="U111" s="143"/>
      <c r="V111" s="143"/>
    </row>
    <row r="112" spans="1:22" ht="25.5" x14ac:dyDescent="0.25">
      <c r="A112" s="73" t="s">
        <v>53</v>
      </c>
      <c r="B112" s="23">
        <v>2</v>
      </c>
      <c r="C112" s="21" t="s">
        <v>135</v>
      </c>
      <c r="D112" s="21">
        <v>5</v>
      </c>
      <c r="E112" s="28" t="s">
        <v>615</v>
      </c>
      <c r="F112" s="23">
        <v>244</v>
      </c>
      <c r="G112" s="144"/>
      <c r="H112" s="144"/>
      <c r="I112" s="125">
        <v>0</v>
      </c>
      <c r="J112" s="34"/>
      <c r="K112" s="34"/>
      <c r="L112" s="34"/>
      <c r="M112" s="125">
        <v>20733.400000000001</v>
      </c>
      <c r="N112" s="125">
        <f>M112</f>
        <v>20733.400000000001</v>
      </c>
      <c r="O112" s="125">
        <f t="shared" si="52"/>
        <v>0</v>
      </c>
      <c r="P112" s="125">
        <f>N112</f>
        <v>20733.400000000001</v>
      </c>
      <c r="Q112" s="125">
        <f t="shared" si="53"/>
        <v>0</v>
      </c>
      <c r="R112" s="125">
        <f>'6'!N136</f>
        <v>20733.400000000001</v>
      </c>
      <c r="S112" s="170"/>
      <c r="T112" s="170"/>
      <c r="U112" s="143"/>
    </row>
    <row r="113" spans="1:22" ht="30.75" customHeight="1" x14ac:dyDescent="0.25">
      <c r="A113" s="73" t="s">
        <v>53</v>
      </c>
      <c r="B113" s="23">
        <v>2</v>
      </c>
      <c r="C113" s="21" t="s">
        <v>135</v>
      </c>
      <c r="D113" s="21">
        <v>5</v>
      </c>
      <c r="E113" s="28" t="s">
        <v>615</v>
      </c>
      <c r="F113" s="23">
        <v>244</v>
      </c>
      <c r="G113" s="144"/>
      <c r="H113" s="144"/>
      <c r="I113" s="125"/>
      <c r="J113" s="34"/>
      <c r="K113" s="34"/>
      <c r="L113" s="34"/>
      <c r="M113" s="125"/>
      <c r="N113" s="125"/>
      <c r="O113" s="125"/>
      <c r="P113" s="125">
        <v>0</v>
      </c>
      <c r="Q113" s="125">
        <f t="shared" ca="1" si="53"/>
        <v>174</v>
      </c>
      <c r="R113" s="125">
        <f ca="1">'6'!N135</f>
        <v>174</v>
      </c>
      <c r="S113" s="170"/>
      <c r="T113" s="170"/>
      <c r="U113" s="143"/>
    </row>
    <row r="114" spans="1:22" s="24" customFormat="1" ht="17.25" customHeight="1" x14ac:dyDescent="0.25">
      <c r="A114" s="114" t="s">
        <v>90</v>
      </c>
      <c r="B114" s="20">
        <v>2</v>
      </c>
      <c r="C114" s="18">
        <v>4</v>
      </c>
      <c r="D114" s="18">
        <v>9</v>
      </c>
      <c r="E114" s="19"/>
      <c r="F114" s="20"/>
      <c r="G114" s="109" t="e">
        <f>SUM(G115:G117)</f>
        <v>#REF!</v>
      </c>
      <c r="H114" s="109">
        <f t="shared" ref="H114:L114" si="67">SUM(H115:H117)</f>
        <v>1090.5</v>
      </c>
      <c r="I114" s="109" t="e">
        <f t="shared" si="67"/>
        <v>#REF!</v>
      </c>
      <c r="J114" s="109">
        <f t="shared" si="67"/>
        <v>0</v>
      </c>
      <c r="K114" s="109">
        <f t="shared" si="67"/>
        <v>0</v>
      </c>
      <c r="L114" s="109">
        <f t="shared" si="67"/>
        <v>0</v>
      </c>
      <c r="M114" s="109">
        <f>SUM(M115:M117)</f>
        <v>113575.94809999999</v>
      </c>
      <c r="N114" s="109" t="e">
        <f>SUM(N115:N117)</f>
        <v>#REF!</v>
      </c>
      <c r="O114" s="109" t="e">
        <f t="shared" ref="O114:R114" si="68">SUM(O115:O117)</f>
        <v>#REF!</v>
      </c>
      <c r="P114" s="109">
        <f t="shared" si="68"/>
        <v>141138.42440999998</v>
      </c>
      <c r="Q114" s="109">
        <f t="shared" si="68"/>
        <v>4203.8109100000102</v>
      </c>
      <c r="R114" s="109">
        <f t="shared" si="68"/>
        <v>145342.23532000001</v>
      </c>
      <c r="S114" s="170"/>
      <c r="T114" s="170"/>
      <c r="U114" s="143"/>
      <c r="V114" s="143"/>
    </row>
    <row r="115" spans="1:22" s="24" customFormat="1" ht="25.5" x14ac:dyDescent="0.25">
      <c r="A115" s="73" t="s">
        <v>53</v>
      </c>
      <c r="B115" s="23">
        <v>2</v>
      </c>
      <c r="C115" s="21">
        <v>4</v>
      </c>
      <c r="D115" s="21">
        <v>9</v>
      </c>
      <c r="E115" s="32" t="s">
        <v>256</v>
      </c>
      <c r="F115" s="23">
        <v>244</v>
      </c>
      <c r="G115" s="110">
        <f>'6'!F139</f>
        <v>5251</v>
      </c>
      <c r="H115" s="128">
        <v>1090.5</v>
      </c>
      <c r="I115" s="125">
        <f t="shared" ref="I115:I117" si="69">G115+H115</f>
        <v>6341.5</v>
      </c>
      <c r="J115" s="168"/>
      <c r="K115" s="168"/>
      <c r="L115" s="168"/>
      <c r="M115" s="125">
        <v>-899.58509000000004</v>
      </c>
      <c r="N115" s="125">
        <f t="shared" si="58"/>
        <v>5441.9149099999995</v>
      </c>
      <c r="O115" s="125">
        <f t="shared" si="52"/>
        <v>-1889.0204999999996</v>
      </c>
      <c r="P115" s="125">
        <v>3552.8944099999999</v>
      </c>
      <c r="Q115" s="125">
        <f t="shared" si="53"/>
        <v>603.80771999999979</v>
      </c>
      <c r="R115" s="125">
        <v>4156.7021299999997</v>
      </c>
      <c r="S115" s="170"/>
      <c r="T115" s="170"/>
      <c r="U115" s="143"/>
      <c r="V115" s="143"/>
    </row>
    <row r="116" spans="1:22" s="24" customFormat="1" ht="42.75" customHeight="1" x14ac:dyDescent="0.25">
      <c r="A116" s="73" t="s">
        <v>295</v>
      </c>
      <c r="B116" s="23">
        <v>2</v>
      </c>
      <c r="C116" s="21">
        <v>4</v>
      </c>
      <c r="D116" s="21">
        <v>9</v>
      </c>
      <c r="E116" s="32">
        <v>7702075050</v>
      </c>
      <c r="F116" s="23">
        <v>244</v>
      </c>
      <c r="G116" s="110">
        <f>'6'!F141</f>
        <v>23110</v>
      </c>
      <c r="H116" s="28"/>
      <c r="I116" s="125">
        <f t="shared" si="69"/>
        <v>23110</v>
      </c>
      <c r="J116" s="154"/>
      <c r="K116" s="154"/>
      <c r="L116" s="154"/>
      <c r="M116" s="125">
        <v>51827.652999999998</v>
      </c>
      <c r="N116" s="125">
        <f t="shared" si="58"/>
        <v>74937.652999999991</v>
      </c>
      <c r="O116" s="125">
        <f t="shared" si="52"/>
        <v>-2.9999999969732016E-3</v>
      </c>
      <c r="P116" s="125">
        <v>74937.649999999994</v>
      </c>
      <c r="Q116" s="125">
        <f t="shared" si="53"/>
        <v>3600.0030000000115</v>
      </c>
      <c r="R116" s="125">
        <v>78537.653000000006</v>
      </c>
      <c r="S116" s="170"/>
      <c r="T116" s="170"/>
      <c r="U116" s="143"/>
      <c r="V116" s="143"/>
    </row>
    <row r="117" spans="1:22" s="24" customFormat="1" ht="39.75" customHeight="1" x14ac:dyDescent="0.25">
      <c r="A117" s="73" t="s">
        <v>625</v>
      </c>
      <c r="B117" s="23">
        <v>2</v>
      </c>
      <c r="C117" s="21">
        <v>4</v>
      </c>
      <c r="D117" s="21">
        <v>9</v>
      </c>
      <c r="E117" s="32" t="s">
        <v>624</v>
      </c>
      <c r="F117" s="23">
        <v>244</v>
      </c>
      <c r="G117" s="110" t="e">
        <f>'6'!#REF!</f>
        <v>#REF!</v>
      </c>
      <c r="H117" s="28"/>
      <c r="I117" s="125" t="e">
        <f t="shared" si="69"/>
        <v>#REF!</v>
      </c>
      <c r="J117" s="154"/>
      <c r="K117" s="154"/>
      <c r="L117" s="154"/>
      <c r="M117" s="125">
        <v>62647.880189999996</v>
      </c>
      <c r="N117" s="125" t="e">
        <f t="shared" si="58"/>
        <v>#REF!</v>
      </c>
      <c r="O117" s="125" t="e">
        <f t="shared" si="52"/>
        <v>#REF!</v>
      </c>
      <c r="P117" s="125">
        <v>62647.88</v>
      </c>
      <c r="Q117" s="125">
        <f t="shared" si="53"/>
        <v>1.8999999883817509E-4</v>
      </c>
      <c r="R117" s="125">
        <v>62647.880189999996</v>
      </c>
      <c r="S117" s="170"/>
      <c r="T117" s="170"/>
      <c r="U117" s="143"/>
      <c r="V117" s="143"/>
    </row>
    <row r="118" spans="1:22" s="24" customFormat="1" ht="15.75" customHeight="1" x14ac:dyDescent="0.25">
      <c r="A118" s="114" t="s">
        <v>91</v>
      </c>
      <c r="B118" s="23">
        <v>2</v>
      </c>
      <c r="C118" s="18">
        <v>4</v>
      </c>
      <c r="D118" s="18">
        <v>12</v>
      </c>
      <c r="E118" s="32"/>
      <c r="F118" s="23"/>
      <c r="G118" s="109" t="e">
        <f>G119+G123+G125+G127+#REF!+#REF!+G133+#REF!+#REF!</f>
        <v>#REF!</v>
      </c>
      <c r="H118" s="109" t="e">
        <f>H119+H123+H125+H127+#REF!+#REF!+H133+#REF!+#REF!</f>
        <v>#REF!</v>
      </c>
      <c r="I118" s="109" t="e">
        <f>I119+I123+I125+I127+#REF!+#REF!+I133+#REF!+#REF!+I135</f>
        <v>#REF!</v>
      </c>
      <c r="J118" s="109" t="e">
        <f>J119+J123+J125+J127+#REF!+#REF!+J133+#REF!+#REF!+J135</f>
        <v>#REF!</v>
      </c>
      <c r="K118" s="109" t="e">
        <f>K119+K123+K125+K127+#REF!+#REF!+K133+#REF!+#REF!+K135</f>
        <v>#REF!</v>
      </c>
      <c r="L118" s="109" t="e">
        <f>L119+L123+L125+L127+#REF!+#REF!+L133+#REF!+#REF!+L135</f>
        <v>#REF!</v>
      </c>
      <c r="M118" s="109" t="e">
        <f>M119+M123+M125+M127+#REF!+#REF!+M133+#REF!+#REF!+M135</f>
        <v>#REF!</v>
      </c>
      <c r="N118" s="109">
        <f>N119+N123+N125+N127+N133+N135</f>
        <v>15611.75266</v>
      </c>
      <c r="O118" s="109">
        <f>O119+O123+O125+O127+O133+O135</f>
        <v>205.39378999999954</v>
      </c>
      <c r="P118" s="109">
        <f t="shared" ref="P118:R118" si="70">P119+P123+P125+P127+P133+P135</f>
        <v>15817.14645</v>
      </c>
      <c r="Q118" s="109">
        <f t="shared" si="70"/>
        <v>1647.71964</v>
      </c>
      <c r="R118" s="109">
        <f t="shared" si="70"/>
        <v>17464.86609</v>
      </c>
      <c r="S118" s="170"/>
      <c r="T118" s="170"/>
      <c r="U118" s="143"/>
      <c r="V118" s="143"/>
    </row>
    <row r="119" spans="1:22" s="24" customFormat="1" ht="43.5" customHeight="1" x14ac:dyDescent="0.25">
      <c r="A119" s="118" t="s">
        <v>371</v>
      </c>
      <c r="B119" s="23">
        <v>2</v>
      </c>
      <c r="C119" s="18">
        <v>4</v>
      </c>
      <c r="D119" s="18">
        <v>12</v>
      </c>
      <c r="E119" s="30" t="s">
        <v>373</v>
      </c>
      <c r="F119" s="20"/>
      <c r="G119" s="109">
        <f>G120+G121+G122</f>
        <v>1300</v>
      </c>
      <c r="H119" s="109">
        <f t="shared" ref="H119:R119" si="71">H120+H121+H122</f>
        <v>0</v>
      </c>
      <c r="I119" s="109">
        <f t="shared" si="71"/>
        <v>1300</v>
      </c>
      <c r="J119" s="109">
        <f t="shared" si="71"/>
        <v>0</v>
      </c>
      <c r="K119" s="109">
        <f t="shared" si="71"/>
        <v>0</v>
      </c>
      <c r="L119" s="109">
        <f t="shared" si="71"/>
        <v>0</v>
      </c>
      <c r="M119" s="109">
        <f t="shared" si="71"/>
        <v>0</v>
      </c>
      <c r="N119" s="109">
        <f t="shared" si="71"/>
        <v>1300</v>
      </c>
      <c r="O119" s="125">
        <f t="shared" si="52"/>
        <v>0</v>
      </c>
      <c r="P119" s="109">
        <f t="shared" si="71"/>
        <v>1300</v>
      </c>
      <c r="Q119" s="109">
        <f t="shared" si="71"/>
        <v>0</v>
      </c>
      <c r="R119" s="109">
        <f t="shared" si="71"/>
        <v>1300</v>
      </c>
      <c r="S119" s="170"/>
      <c r="T119" s="170"/>
      <c r="U119" s="143"/>
      <c r="V119" s="143"/>
    </row>
    <row r="120" spans="1:22" s="24" customFormat="1" ht="38.25" x14ac:dyDescent="0.25">
      <c r="A120" s="116" t="str">
        <f>'6'!A145</f>
        <v xml:space="preserve">ПП "Развитие сельского хозяйства и расширение рынка сельскохозяйственной продукции в Кызылском кожууне"   </v>
      </c>
      <c r="B120" s="23">
        <v>2</v>
      </c>
      <c r="C120" s="21">
        <v>4</v>
      </c>
      <c r="D120" s="21">
        <v>12</v>
      </c>
      <c r="E120" s="25" t="s">
        <v>458</v>
      </c>
      <c r="F120" s="23">
        <f>'6'!E145</f>
        <v>244</v>
      </c>
      <c r="G120" s="110">
        <f>'6'!F145</f>
        <v>550</v>
      </c>
      <c r="H120" s="28"/>
      <c r="I120" s="125">
        <f t="shared" ref="I120:I122" si="72">G120+H120</f>
        <v>550</v>
      </c>
      <c r="J120" s="154"/>
      <c r="K120" s="154"/>
      <c r="L120" s="154"/>
      <c r="M120" s="145"/>
      <c r="N120" s="125">
        <f t="shared" si="58"/>
        <v>550</v>
      </c>
      <c r="O120" s="125">
        <f t="shared" si="52"/>
        <v>50</v>
      </c>
      <c r="P120" s="125">
        <v>600</v>
      </c>
      <c r="Q120" s="125">
        <f t="shared" si="53"/>
        <v>0</v>
      </c>
      <c r="R120" s="125">
        <f>P120</f>
        <v>600</v>
      </c>
      <c r="S120" s="170"/>
      <c r="T120" s="170"/>
      <c r="U120" s="143"/>
      <c r="V120" s="143"/>
    </row>
    <row r="121" spans="1:22" s="24" customFormat="1" hidden="1" x14ac:dyDescent="0.25">
      <c r="A121" s="116" t="str">
        <f>'6'!A146</f>
        <v>ПП ""Кыштаг" на территории Кызылского кожууна"</v>
      </c>
      <c r="B121" s="23">
        <v>2</v>
      </c>
      <c r="C121" s="21">
        <v>4</v>
      </c>
      <c r="D121" s="21">
        <v>12</v>
      </c>
      <c r="E121" s="25" t="s">
        <v>459</v>
      </c>
      <c r="F121" s="23">
        <f>'6'!E146</f>
        <v>244</v>
      </c>
      <c r="G121" s="110">
        <f>'6'!F146</f>
        <v>50</v>
      </c>
      <c r="H121" s="28"/>
      <c r="I121" s="125">
        <f t="shared" si="72"/>
        <v>50</v>
      </c>
      <c r="J121" s="154"/>
      <c r="K121" s="154"/>
      <c r="L121" s="154"/>
      <c r="M121" s="145"/>
      <c r="N121" s="125">
        <f t="shared" si="58"/>
        <v>50</v>
      </c>
      <c r="O121" s="125">
        <f t="shared" si="52"/>
        <v>-50</v>
      </c>
      <c r="P121" s="125">
        <v>0</v>
      </c>
      <c r="Q121" s="125">
        <f t="shared" si="53"/>
        <v>0</v>
      </c>
      <c r="R121" s="125"/>
      <c r="S121" s="170"/>
      <c r="T121" s="170"/>
      <c r="U121" s="143"/>
      <c r="V121" s="143"/>
    </row>
    <row r="122" spans="1:22" s="24" customFormat="1" ht="25.5" x14ac:dyDescent="0.25">
      <c r="A122" s="116" t="str">
        <f>'6'!A147</f>
        <v>ПП "Развитие  и поддержка малого и среднего предпринимательства в Кызылском кожууне"</v>
      </c>
      <c r="B122" s="23">
        <v>2</v>
      </c>
      <c r="C122" s="21">
        <v>4</v>
      </c>
      <c r="D122" s="21">
        <v>12</v>
      </c>
      <c r="E122" s="25" t="s">
        <v>372</v>
      </c>
      <c r="F122" s="23">
        <f>'6'!E147</f>
        <v>244</v>
      </c>
      <c r="G122" s="110">
        <f>'6'!F147</f>
        <v>700</v>
      </c>
      <c r="H122" s="28"/>
      <c r="I122" s="125">
        <f t="shared" si="72"/>
        <v>700</v>
      </c>
      <c r="J122" s="154"/>
      <c r="K122" s="154"/>
      <c r="L122" s="154"/>
      <c r="M122" s="145"/>
      <c r="N122" s="125">
        <f t="shared" si="58"/>
        <v>700</v>
      </c>
      <c r="O122" s="125">
        <f t="shared" si="52"/>
        <v>0</v>
      </c>
      <c r="P122" s="125">
        <v>700</v>
      </c>
      <c r="Q122" s="125">
        <f t="shared" si="53"/>
        <v>0</v>
      </c>
      <c r="R122" s="125">
        <f>P122</f>
        <v>700</v>
      </c>
      <c r="S122" s="170"/>
      <c r="T122" s="170"/>
      <c r="U122" s="143"/>
      <c r="V122" s="143"/>
    </row>
    <row r="123" spans="1:22" ht="41.25" customHeight="1" x14ac:dyDescent="0.25">
      <c r="A123" s="118" t="str">
        <f>'6'!A148</f>
        <v xml:space="preserve">МП «Развитие и поддержка социально ориентированных некомерческих организаций на 2022-2024 годы» </v>
      </c>
      <c r="B123" s="23">
        <v>2</v>
      </c>
      <c r="C123" s="18">
        <v>4</v>
      </c>
      <c r="D123" s="18">
        <v>12</v>
      </c>
      <c r="E123" s="30"/>
      <c r="F123" s="20"/>
      <c r="G123" s="109">
        <f>G124</f>
        <v>100</v>
      </c>
      <c r="H123" s="109">
        <f t="shared" ref="H123:R123" si="73">H124</f>
        <v>0</v>
      </c>
      <c r="I123" s="109">
        <f t="shared" si="73"/>
        <v>100</v>
      </c>
      <c r="J123" s="109">
        <f t="shared" si="73"/>
        <v>0</v>
      </c>
      <c r="K123" s="109">
        <f t="shared" si="73"/>
        <v>0</v>
      </c>
      <c r="L123" s="109">
        <f t="shared" si="73"/>
        <v>0</v>
      </c>
      <c r="M123" s="109">
        <f t="shared" si="73"/>
        <v>0</v>
      </c>
      <c r="N123" s="109">
        <f t="shared" si="73"/>
        <v>100</v>
      </c>
      <c r="O123" s="109">
        <f t="shared" si="73"/>
        <v>0</v>
      </c>
      <c r="P123" s="109">
        <f t="shared" si="73"/>
        <v>100</v>
      </c>
      <c r="Q123" s="109">
        <f t="shared" si="73"/>
        <v>0</v>
      </c>
      <c r="R123" s="109">
        <f t="shared" si="73"/>
        <v>100</v>
      </c>
      <c r="S123" s="170"/>
      <c r="T123" s="170"/>
      <c r="U123" s="143"/>
    </row>
    <row r="124" spans="1:22" ht="25.5" x14ac:dyDescent="0.25">
      <c r="A124" s="73" t="s">
        <v>53</v>
      </c>
      <c r="B124" s="23">
        <v>2</v>
      </c>
      <c r="C124" s="18">
        <v>4</v>
      </c>
      <c r="D124" s="18">
        <v>12</v>
      </c>
      <c r="E124" s="25" t="s">
        <v>368</v>
      </c>
      <c r="F124" s="23">
        <v>244</v>
      </c>
      <c r="G124" s="110">
        <v>100</v>
      </c>
      <c r="H124" s="28"/>
      <c r="I124" s="125">
        <f>G124+H124</f>
        <v>100</v>
      </c>
      <c r="J124" s="34"/>
      <c r="K124" s="34"/>
      <c r="L124" s="34"/>
      <c r="M124" s="125"/>
      <c r="N124" s="125">
        <f t="shared" si="58"/>
        <v>100</v>
      </c>
      <c r="O124" s="125">
        <f t="shared" si="52"/>
        <v>0</v>
      </c>
      <c r="P124" s="125">
        <f>N124</f>
        <v>100</v>
      </c>
      <c r="Q124" s="125">
        <f t="shared" si="53"/>
        <v>0</v>
      </c>
      <c r="R124" s="125">
        <f>P124</f>
        <v>100</v>
      </c>
      <c r="S124" s="170"/>
      <c r="T124" s="170"/>
      <c r="U124" s="143"/>
    </row>
    <row r="125" spans="1:22" ht="36" customHeight="1" x14ac:dyDescent="0.25">
      <c r="A125" s="118" t="str">
        <f>'6'!A150</f>
        <v xml:space="preserve">МП «Территориальное планирование и комплексное развитие территорий на 2021-2025 годы» </v>
      </c>
      <c r="B125" s="23">
        <v>2</v>
      </c>
      <c r="C125" s="18">
        <v>4</v>
      </c>
      <c r="D125" s="18">
        <v>12</v>
      </c>
      <c r="E125" s="28"/>
      <c r="F125" s="23"/>
      <c r="G125" s="109">
        <f>G126</f>
        <v>50</v>
      </c>
      <c r="H125" s="109">
        <f t="shared" ref="H125:R125" si="74">H126</f>
        <v>0</v>
      </c>
      <c r="I125" s="109">
        <f t="shared" si="74"/>
        <v>50</v>
      </c>
      <c r="J125" s="109">
        <f t="shared" si="74"/>
        <v>0</v>
      </c>
      <c r="K125" s="109">
        <f t="shared" si="74"/>
        <v>0</v>
      </c>
      <c r="L125" s="109">
        <f t="shared" si="74"/>
        <v>0</v>
      </c>
      <c r="M125" s="109">
        <f t="shared" si="74"/>
        <v>20.9</v>
      </c>
      <c r="N125" s="109">
        <f t="shared" si="74"/>
        <v>70.900000000000006</v>
      </c>
      <c r="O125" s="109">
        <f t="shared" si="74"/>
        <v>0</v>
      </c>
      <c r="P125" s="109">
        <f t="shared" si="74"/>
        <v>70.900000000000006</v>
      </c>
      <c r="Q125" s="109">
        <f t="shared" si="74"/>
        <v>0</v>
      </c>
      <c r="R125" s="109">
        <f t="shared" si="74"/>
        <v>70.900000000000006</v>
      </c>
      <c r="S125" s="170"/>
      <c r="T125" s="170"/>
      <c r="U125" s="143"/>
    </row>
    <row r="126" spans="1:22" ht="25.5" x14ac:dyDescent="0.25">
      <c r="A126" s="73" t="s">
        <v>53</v>
      </c>
      <c r="B126" s="23">
        <v>2</v>
      </c>
      <c r="C126" s="18">
        <v>4</v>
      </c>
      <c r="D126" s="18">
        <v>12</v>
      </c>
      <c r="E126" s="25" t="s">
        <v>369</v>
      </c>
      <c r="F126" s="23">
        <v>244</v>
      </c>
      <c r="G126" s="110">
        <v>50</v>
      </c>
      <c r="H126" s="28"/>
      <c r="I126" s="125">
        <f>G126+H126</f>
        <v>50</v>
      </c>
      <c r="J126" s="34"/>
      <c r="K126" s="34"/>
      <c r="L126" s="34"/>
      <c r="M126" s="125">
        <v>20.9</v>
      </c>
      <c r="N126" s="125">
        <f t="shared" si="58"/>
        <v>70.900000000000006</v>
      </c>
      <c r="O126" s="125">
        <f t="shared" si="52"/>
        <v>0</v>
      </c>
      <c r="P126" s="125">
        <f>N126</f>
        <v>70.900000000000006</v>
      </c>
      <c r="Q126" s="125">
        <f t="shared" si="53"/>
        <v>0</v>
      </c>
      <c r="R126" s="125">
        <f>P126</f>
        <v>70.900000000000006</v>
      </c>
      <c r="S126" s="170"/>
      <c r="T126" s="170"/>
      <c r="U126" s="143"/>
    </row>
    <row r="127" spans="1:22" ht="25.5" x14ac:dyDescent="0.25">
      <c r="A127" s="114" t="str">
        <f>'6'!A152</f>
        <v>Другие вопросы в области национальной экономики (МТО администрации кожууна)</v>
      </c>
      <c r="B127" s="20">
        <v>2</v>
      </c>
      <c r="C127" s="18">
        <v>4</v>
      </c>
      <c r="D127" s="18">
        <v>12</v>
      </c>
      <c r="E127" s="29" t="s">
        <v>300</v>
      </c>
      <c r="F127" s="20"/>
      <c r="G127" s="109">
        <f>SUM(G128:G132)</f>
        <v>6589.4000000000005</v>
      </c>
      <c r="H127" s="109">
        <f t="shared" ref="H127:R127" si="75">SUM(H128:H132)</f>
        <v>0</v>
      </c>
      <c r="I127" s="109">
        <f>SUM(I128:I132)</f>
        <v>6589.4000000000005</v>
      </c>
      <c r="J127" s="109">
        <f t="shared" si="75"/>
        <v>0</v>
      </c>
      <c r="K127" s="109">
        <f t="shared" si="75"/>
        <v>0</v>
      </c>
      <c r="L127" s="109">
        <f t="shared" si="75"/>
        <v>0</v>
      </c>
      <c r="M127" s="109">
        <f t="shared" si="75"/>
        <v>0</v>
      </c>
      <c r="N127" s="109">
        <f t="shared" si="75"/>
        <v>6589.4000000000005</v>
      </c>
      <c r="O127" s="109">
        <f t="shared" si="75"/>
        <v>-27.100900000000451</v>
      </c>
      <c r="P127" s="109">
        <f t="shared" si="75"/>
        <v>6562.2990999999993</v>
      </c>
      <c r="Q127" s="109">
        <f t="shared" si="75"/>
        <v>1647.7169900000001</v>
      </c>
      <c r="R127" s="109">
        <f t="shared" si="75"/>
        <v>8210.016090000001</v>
      </c>
      <c r="S127" s="170"/>
      <c r="T127" s="170"/>
      <c r="U127" s="143"/>
    </row>
    <row r="128" spans="1:22" x14ac:dyDescent="0.25">
      <c r="A128" s="73" t="s">
        <v>83</v>
      </c>
      <c r="B128" s="23">
        <v>2</v>
      </c>
      <c r="C128" s="28" t="s">
        <v>135</v>
      </c>
      <c r="D128" s="28" t="s">
        <v>298</v>
      </c>
      <c r="E128" s="28" t="s">
        <v>464</v>
      </c>
      <c r="F128" s="28" t="s">
        <v>137</v>
      </c>
      <c r="G128" s="110">
        <v>4486.1000000000004</v>
      </c>
      <c r="H128" s="28"/>
      <c r="I128" s="125">
        <f t="shared" ref="I128:I132" si="76">G128+H128</f>
        <v>4486.1000000000004</v>
      </c>
      <c r="J128" s="34"/>
      <c r="K128" s="34"/>
      <c r="L128" s="34"/>
      <c r="M128" s="125"/>
      <c r="N128" s="125">
        <f t="shared" si="58"/>
        <v>4486.1000000000004</v>
      </c>
      <c r="O128" s="125">
        <f t="shared" si="52"/>
        <v>0.34509999999954744</v>
      </c>
      <c r="P128" s="125">
        <v>4486.4450999999999</v>
      </c>
      <c r="Q128" s="125">
        <f t="shared" si="53"/>
        <v>803.30375000000004</v>
      </c>
      <c r="R128" s="125">
        <v>5289.7488499999999</v>
      </c>
      <c r="S128" s="170"/>
      <c r="T128" s="170"/>
      <c r="U128" s="143"/>
    </row>
    <row r="129" spans="1:22" ht="38.25" x14ac:dyDescent="0.25">
      <c r="A129" s="73" t="str">
        <f>'6'!A154</f>
        <v>Иные выплаты персоналу учреждений, за исключением фонда оплаты труда (компенсация депутатм)</v>
      </c>
      <c r="B129" s="23">
        <v>2</v>
      </c>
      <c r="C129" s="28" t="s">
        <v>135</v>
      </c>
      <c r="D129" s="28" t="s">
        <v>298</v>
      </c>
      <c r="E129" s="28" t="s">
        <v>464</v>
      </c>
      <c r="F129" s="28" t="s">
        <v>677</v>
      </c>
      <c r="G129" s="110"/>
      <c r="H129" s="28"/>
      <c r="I129" s="125"/>
      <c r="J129" s="34"/>
      <c r="K129" s="34"/>
      <c r="L129" s="34"/>
      <c r="M129" s="125"/>
      <c r="N129" s="125"/>
      <c r="O129" s="125">
        <v>1.4</v>
      </c>
      <c r="P129" s="125">
        <f>O129</f>
        <v>1.4</v>
      </c>
      <c r="Q129" s="125">
        <f t="shared" si="53"/>
        <v>0</v>
      </c>
      <c r="R129" s="125">
        <f>'6'!N154</f>
        <v>1.4</v>
      </c>
      <c r="S129" s="170"/>
      <c r="T129" s="170"/>
      <c r="U129" s="143"/>
    </row>
    <row r="130" spans="1:22" ht="38.25" x14ac:dyDescent="0.25">
      <c r="A130" s="116" t="s">
        <v>85</v>
      </c>
      <c r="B130" s="23">
        <v>2</v>
      </c>
      <c r="C130" s="28" t="s">
        <v>135</v>
      </c>
      <c r="D130" s="28" t="s">
        <v>298</v>
      </c>
      <c r="E130" s="28" t="s">
        <v>464</v>
      </c>
      <c r="F130" s="28" t="s">
        <v>138</v>
      </c>
      <c r="G130" s="110">
        <v>1354.8</v>
      </c>
      <c r="H130" s="28"/>
      <c r="I130" s="125">
        <f t="shared" si="76"/>
        <v>1354.8</v>
      </c>
      <c r="J130" s="34"/>
      <c r="K130" s="34"/>
      <c r="L130" s="34"/>
      <c r="M130" s="125"/>
      <c r="N130" s="125">
        <f t="shared" si="58"/>
        <v>1354.8</v>
      </c>
      <c r="O130" s="125">
        <f t="shared" si="52"/>
        <v>-0.34600000000000364</v>
      </c>
      <c r="P130" s="125">
        <v>1354.454</v>
      </c>
      <c r="Q130" s="125">
        <f t="shared" si="53"/>
        <v>304.83745999999996</v>
      </c>
      <c r="R130" s="125">
        <v>1659.2914599999999</v>
      </c>
      <c r="S130" s="170"/>
      <c r="T130" s="170"/>
      <c r="U130" s="143"/>
    </row>
    <row r="131" spans="1:22" ht="25.5" x14ac:dyDescent="0.25">
      <c r="A131" s="116" t="s">
        <v>52</v>
      </c>
      <c r="B131" s="23">
        <v>2</v>
      </c>
      <c r="C131" s="28" t="s">
        <v>135</v>
      </c>
      <c r="D131" s="28" t="s">
        <v>298</v>
      </c>
      <c r="E131" s="28" t="s">
        <v>464</v>
      </c>
      <c r="F131" s="23">
        <v>242</v>
      </c>
      <c r="G131" s="110">
        <f>'6'!F156</f>
        <v>100</v>
      </c>
      <c r="H131" s="28"/>
      <c r="I131" s="125">
        <f t="shared" si="76"/>
        <v>100</v>
      </c>
      <c r="J131" s="34"/>
      <c r="K131" s="34"/>
      <c r="L131" s="34"/>
      <c r="M131" s="125"/>
      <c r="N131" s="125">
        <f t="shared" si="58"/>
        <v>100</v>
      </c>
      <c r="O131" s="125">
        <f>P131-N131</f>
        <v>-100</v>
      </c>
      <c r="P131" s="125">
        <v>0</v>
      </c>
      <c r="Q131" s="125">
        <f t="shared" si="53"/>
        <v>0</v>
      </c>
      <c r="R131" s="125">
        <f>'6'!N156</f>
        <v>0</v>
      </c>
      <c r="S131" s="170"/>
      <c r="T131" s="170"/>
      <c r="U131" s="143"/>
    </row>
    <row r="132" spans="1:22" ht="25.5" x14ac:dyDescent="0.25">
      <c r="A132" s="73" t="s">
        <v>53</v>
      </c>
      <c r="B132" s="23">
        <v>2</v>
      </c>
      <c r="C132" s="28" t="s">
        <v>135</v>
      </c>
      <c r="D132" s="28" t="s">
        <v>298</v>
      </c>
      <c r="E132" s="28" t="s">
        <v>464</v>
      </c>
      <c r="F132" s="23">
        <v>244</v>
      </c>
      <c r="G132" s="110">
        <v>648.5</v>
      </c>
      <c r="H132" s="28"/>
      <c r="I132" s="125">
        <f t="shared" si="76"/>
        <v>648.5</v>
      </c>
      <c r="J132" s="34"/>
      <c r="K132" s="34"/>
      <c r="L132" s="34"/>
      <c r="M132" s="125"/>
      <c r="N132" s="125">
        <f t="shared" si="58"/>
        <v>648.5</v>
      </c>
      <c r="O132" s="125">
        <f t="shared" si="52"/>
        <v>71.5</v>
      </c>
      <c r="P132" s="125">
        <f>'6'!L157</f>
        <v>720</v>
      </c>
      <c r="Q132" s="125">
        <f t="shared" si="53"/>
        <v>539.57578000000012</v>
      </c>
      <c r="R132" s="125">
        <f>'6'!N157</f>
        <v>1259.5757800000001</v>
      </c>
      <c r="S132" s="170"/>
      <c r="T132" s="170"/>
      <c r="U132" s="143"/>
    </row>
    <row r="133" spans="1:22" ht="25.5" x14ac:dyDescent="0.25">
      <c r="A133" s="114" t="str">
        <f>'6'!A158</f>
        <v>Непр. расходы - содержание ул. Шахтерская пгт. Каа-Хем</v>
      </c>
      <c r="B133" s="20">
        <v>2</v>
      </c>
      <c r="C133" s="18">
        <v>4</v>
      </c>
      <c r="D133" s="18">
        <v>12</v>
      </c>
      <c r="E133" s="30" t="s">
        <v>253</v>
      </c>
      <c r="F133" s="23"/>
      <c r="G133" s="109">
        <f>G134</f>
        <v>3000</v>
      </c>
      <c r="H133" s="109">
        <f t="shared" ref="H133:R133" si="77">H134</f>
        <v>0</v>
      </c>
      <c r="I133" s="109">
        <f t="shared" si="77"/>
        <v>3000</v>
      </c>
      <c r="J133" s="109">
        <f t="shared" si="77"/>
        <v>0</v>
      </c>
      <c r="K133" s="109">
        <f t="shared" si="77"/>
        <v>0</v>
      </c>
      <c r="L133" s="109">
        <f t="shared" si="77"/>
        <v>0</v>
      </c>
      <c r="M133" s="109">
        <f t="shared" si="77"/>
        <v>731.62265000000002</v>
      </c>
      <c r="N133" s="109">
        <f t="shared" si="77"/>
        <v>3731.6226500000002</v>
      </c>
      <c r="O133" s="109">
        <f t="shared" si="77"/>
        <v>-2.6500000003579771E-3</v>
      </c>
      <c r="P133" s="109">
        <f t="shared" si="77"/>
        <v>3731.62</v>
      </c>
      <c r="Q133" s="109">
        <f t="shared" si="77"/>
        <v>2.6499999999032298E-3</v>
      </c>
      <c r="R133" s="109">
        <f t="shared" si="77"/>
        <v>3731.6226499999998</v>
      </c>
      <c r="S133" s="170"/>
      <c r="T133" s="170"/>
      <c r="U133" s="143"/>
    </row>
    <row r="134" spans="1:22" ht="25.5" x14ac:dyDescent="0.25">
      <c r="A134" s="73" t="str">
        <f>'6'!A159</f>
        <v>Прочая закупка товаров, работ и услуг для обеспечения государственных (муниципальных) нужд</v>
      </c>
      <c r="B134" s="23">
        <v>2</v>
      </c>
      <c r="C134" s="21">
        <v>4</v>
      </c>
      <c r="D134" s="21">
        <v>12</v>
      </c>
      <c r="E134" s="25" t="s">
        <v>465</v>
      </c>
      <c r="F134" s="23">
        <v>244</v>
      </c>
      <c r="G134" s="110">
        <f>'6'!F159</f>
        <v>3000</v>
      </c>
      <c r="H134" s="28"/>
      <c r="I134" s="125">
        <f>G134+H134</f>
        <v>3000</v>
      </c>
      <c r="J134" s="34"/>
      <c r="K134" s="34"/>
      <c r="L134" s="34"/>
      <c r="M134" s="125">
        <v>731.62265000000002</v>
      </c>
      <c r="N134" s="125">
        <f t="shared" si="58"/>
        <v>3731.6226500000002</v>
      </c>
      <c r="O134" s="125">
        <f t="shared" si="52"/>
        <v>-2.6500000003579771E-3</v>
      </c>
      <c r="P134" s="125">
        <v>3731.62</v>
      </c>
      <c r="Q134" s="125">
        <f t="shared" si="53"/>
        <v>2.6499999999032298E-3</v>
      </c>
      <c r="R134" s="125">
        <v>3731.6226499999998</v>
      </c>
      <c r="S134" s="170"/>
      <c r="T134" s="170"/>
      <c r="U134" s="143"/>
    </row>
    <row r="135" spans="1:22" s="24" customFormat="1" ht="24" customHeight="1" x14ac:dyDescent="0.25">
      <c r="A135" s="114" t="s">
        <v>634</v>
      </c>
      <c r="B135" s="20">
        <v>2</v>
      </c>
      <c r="C135" s="18">
        <v>4</v>
      </c>
      <c r="D135" s="18">
        <v>12</v>
      </c>
      <c r="E135" s="30"/>
      <c r="F135" s="20"/>
      <c r="G135" s="109"/>
      <c r="H135" s="29"/>
      <c r="I135" s="145">
        <f>I136</f>
        <v>0</v>
      </c>
      <c r="J135" s="145">
        <f t="shared" ref="J135:R135" si="78">J136</f>
        <v>0</v>
      </c>
      <c r="K135" s="145">
        <f t="shared" si="78"/>
        <v>0</v>
      </c>
      <c r="L135" s="145">
        <f t="shared" si="78"/>
        <v>0</v>
      </c>
      <c r="M135" s="145">
        <f t="shared" si="78"/>
        <v>3819.8300099999997</v>
      </c>
      <c r="N135" s="145">
        <f t="shared" si="78"/>
        <v>3819.8300099999997</v>
      </c>
      <c r="O135" s="145">
        <f t="shared" si="78"/>
        <v>232.49734000000035</v>
      </c>
      <c r="P135" s="145">
        <f t="shared" si="78"/>
        <v>4052.32735</v>
      </c>
      <c r="Q135" s="145">
        <f t="shared" si="78"/>
        <v>0</v>
      </c>
      <c r="R135" s="145">
        <f t="shared" si="78"/>
        <v>4052.32735</v>
      </c>
      <c r="S135" s="170"/>
      <c r="T135" s="170"/>
      <c r="U135" s="143"/>
      <c r="V135" s="143"/>
    </row>
    <row r="136" spans="1:22" ht="30.75" customHeight="1" x14ac:dyDescent="0.25">
      <c r="A136" s="73" t="s">
        <v>53</v>
      </c>
      <c r="B136" s="23">
        <v>2</v>
      </c>
      <c r="C136" s="21">
        <v>4</v>
      </c>
      <c r="D136" s="21">
        <v>12</v>
      </c>
      <c r="E136" s="25" t="s">
        <v>633</v>
      </c>
      <c r="F136" s="23">
        <v>244</v>
      </c>
      <c r="G136" s="110"/>
      <c r="H136" s="28"/>
      <c r="I136" s="125">
        <v>0</v>
      </c>
      <c r="J136" s="34"/>
      <c r="K136" s="34"/>
      <c r="L136" s="34"/>
      <c r="M136" s="125">
        <v>3819.8300099999997</v>
      </c>
      <c r="N136" s="125">
        <f>M136</f>
        <v>3819.8300099999997</v>
      </c>
      <c r="O136" s="125">
        <f t="shared" si="52"/>
        <v>232.49734000000035</v>
      </c>
      <c r="P136" s="125">
        <v>4052.32735</v>
      </c>
      <c r="Q136" s="125">
        <f t="shared" si="53"/>
        <v>0</v>
      </c>
      <c r="R136" s="125">
        <v>4052.32735</v>
      </c>
      <c r="S136" s="170"/>
      <c r="T136" s="170"/>
      <c r="U136" s="143"/>
    </row>
    <row r="137" spans="1:22" s="24" customFormat="1" ht="20.25" customHeight="1" x14ac:dyDescent="0.25">
      <c r="A137" s="114" t="s">
        <v>95</v>
      </c>
      <c r="B137" s="20">
        <v>2</v>
      </c>
      <c r="C137" s="29" t="s">
        <v>542</v>
      </c>
      <c r="D137" s="29"/>
      <c r="E137" s="29"/>
      <c r="F137" s="20"/>
      <c r="G137" s="109" t="e">
        <f>G138+G142+G146</f>
        <v>#REF!</v>
      </c>
      <c r="H137" s="109" t="e">
        <f t="shared" ref="H137" si="79">H138+H142+H146</f>
        <v>#REF!</v>
      </c>
      <c r="I137" s="109" t="e">
        <f t="shared" ref="I137:R137" si="80">I138+I140+I142+I146+I153</f>
        <v>#REF!</v>
      </c>
      <c r="J137" s="109" t="e">
        <f t="shared" si="80"/>
        <v>#REF!</v>
      </c>
      <c r="K137" s="109" t="e">
        <f t="shared" si="80"/>
        <v>#REF!</v>
      </c>
      <c r="L137" s="109" t="e">
        <f t="shared" si="80"/>
        <v>#REF!</v>
      </c>
      <c r="M137" s="109" t="e">
        <f t="shared" si="80"/>
        <v>#REF!</v>
      </c>
      <c r="N137" s="109">
        <f t="shared" si="80"/>
        <v>8616.7999999999993</v>
      </c>
      <c r="O137" s="109">
        <f>O138+O140+O142+O146+O153</f>
        <v>5381.0740000000005</v>
      </c>
      <c r="P137" s="109">
        <f>P138+P140+P142+P146+P153</f>
        <v>13997.874000000002</v>
      </c>
      <c r="Q137" s="109">
        <f t="shared" si="80"/>
        <v>-39.080410000000484</v>
      </c>
      <c r="R137" s="109">
        <f t="shared" si="80"/>
        <v>13958.793589999999</v>
      </c>
      <c r="S137" s="170"/>
      <c r="T137" s="170"/>
      <c r="U137" s="143"/>
      <c r="V137" s="143"/>
    </row>
    <row r="138" spans="1:22" s="24" customFormat="1" ht="29.25" customHeight="1" x14ac:dyDescent="0.25">
      <c r="A138" s="114" t="str">
        <f>'6'!A163</f>
        <v xml:space="preserve">МП "Комплексное развитие сельских территорий" </v>
      </c>
      <c r="B138" s="23">
        <v>2</v>
      </c>
      <c r="C138" s="18">
        <v>5</v>
      </c>
      <c r="D138" s="18">
        <v>1</v>
      </c>
      <c r="E138" s="29" t="s">
        <v>334</v>
      </c>
      <c r="F138" s="20"/>
      <c r="G138" s="109">
        <f>G139</f>
        <v>0</v>
      </c>
      <c r="H138" s="109">
        <f t="shared" ref="H138:M138" si="81">H139</f>
        <v>0</v>
      </c>
      <c r="I138" s="109">
        <f t="shared" si="81"/>
        <v>0</v>
      </c>
      <c r="J138" s="109">
        <f t="shared" si="81"/>
        <v>0</v>
      </c>
      <c r="K138" s="109">
        <f t="shared" si="81"/>
        <v>0</v>
      </c>
      <c r="L138" s="109">
        <f t="shared" si="81"/>
        <v>0</v>
      </c>
      <c r="M138" s="109">
        <f t="shared" si="81"/>
        <v>1140</v>
      </c>
      <c r="N138" s="109">
        <f>N139</f>
        <v>1140</v>
      </c>
      <c r="O138" s="109">
        <f>O139</f>
        <v>4573.3320000000003</v>
      </c>
      <c r="P138" s="109">
        <f>P139</f>
        <v>5713.3320000000003</v>
      </c>
      <c r="Q138" s="109">
        <f t="shared" ref="Q138" si="82">Q139</f>
        <v>-39.080410000000484</v>
      </c>
      <c r="R138" s="109">
        <f>R139</f>
        <v>5674.2515899999999</v>
      </c>
      <c r="S138" s="170"/>
      <c r="T138" s="170"/>
      <c r="U138" s="143"/>
      <c r="V138" s="143"/>
    </row>
    <row r="139" spans="1:22" s="24" customFormat="1" ht="34.5" customHeight="1" x14ac:dyDescent="0.25">
      <c r="A139" s="73" t="str">
        <f>'6'!A164</f>
        <v>ПП "Создание условий для обеспечения допступным и комфортным жильем сельского населения"</v>
      </c>
      <c r="B139" s="23">
        <v>2</v>
      </c>
      <c r="C139" s="21">
        <v>5</v>
      </c>
      <c r="D139" s="21">
        <v>1</v>
      </c>
      <c r="E139" s="28" t="s">
        <v>334</v>
      </c>
      <c r="F139" s="23">
        <v>244</v>
      </c>
      <c r="G139" s="110">
        <f>'6'!F164</f>
        <v>0</v>
      </c>
      <c r="H139" s="28"/>
      <c r="I139" s="125">
        <f>G139+H139</f>
        <v>0</v>
      </c>
      <c r="J139" s="168"/>
      <c r="K139" s="168"/>
      <c r="L139" s="168"/>
      <c r="M139" s="145">
        <v>1140</v>
      </c>
      <c r="N139" s="125">
        <f t="shared" si="58"/>
        <v>1140</v>
      </c>
      <c r="O139" s="125">
        <f t="shared" si="52"/>
        <v>4573.3320000000003</v>
      </c>
      <c r="P139" s="125">
        <v>5713.3320000000003</v>
      </c>
      <c r="Q139" s="125">
        <f t="shared" si="53"/>
        <v>-39.080410000000484</v>
      </c>
      <c r="R139" s="125">
        <v>5674.2515899999999</v>
      </c>
      <c r="S139" s="170"/>
      <c r="T139" s="170"/>
      <c r="U139" s="143"/>
      <c r="V139" s="143"/>
    </row>
    <row r="140" spans="1:22" s="24" customFormat="1" ht="147" customHeight="1" x14ac:dyDescent="0.25">
      <c r="A140" s="114" t="s">
        <v>627</v>
      </c>
      <c r="B140" s="20">
        <v>2</v>
      </c>
      <c r="C140" s="18">
        <v>5</v>
      </c>
      <c r="D140" s="18">
        <v>1</v>
      </c>
      <c r="E140" s="29" t="s">
        <v>664</v>
      </c>
      <c r="F140" s="20"/>
      <c r="G140" s="109"/>
      <c r="H140" s="109"/>
      <c r="I140" s="145">
        <f>I141</f>
        <v>0</v>
      </c>
      <c r="J140" s="145">
        <f t="shared" ref="J140:R140" si="83">J141</f>
        <v>0</v>
      </c>
      <c r="K140" s="145">
        <f t="shared" si="83"/>
        <v>0</v>
      </c>
      <c r="L140" s="145">
        <f t="shared" si="83"/>
        <v>0</v>
      </c>
      <c r="M140" s="145">
        <f t="shared" si="83"/>
        <v>1655</v>
      </c>
      <c r="N140" s="145">
        <f t="shared" si="83"/>
        <v>1655</v>
      </c>
      <c r="O140" s="145">
        <f t="shared" si="83"/>
        <v>0</v>
      </c>
      <c r="P140" s="145">
        <f t="shared" si="83"/>
        <v>1655</v>
      </c>
      <c r="Q140" s="145">
        <f t="shared" si="83"/>
        <v>0</v>
      </c>
      <c r="R140" s="145">
        <f t="shared" si="83"/>
        <v>1655</v>
      </c>
      <c r="S140" s="170"/>
      <c r="T140" s="170"/>
      <c r="U140" s="143"/>
      <c r="V140" s="143"/>
    </row>
    <row r="141" spans="1:22" s="24" customFormat="1" ht="54" customHeight="1" x14ac:dyDescent="0.25">
      <c r="A141" s="73" t="s">
        <v>626</v>
      </c>
      <c r="B141" s="23">
        <v>2</v>
      </c>
      <c r="C141" s="21">
        <v>5</v>
      </c>
      <c r="D141" s="21">
        <v>1</v>
      </c>
      <c r="E141" s="28" t="s">
        <v>664</v>
      </c>
      <c r="F141" s="23">
        <v>811</v>
      </c>
      <c r="G141" s="110">
        <v>0</v>
      </c>
      <c r="H141" s="110"/>
      <c r="I141" s="125">
        <v>0</v>
      </c>
      <c r="J141" s="168"/>
      <c r="K141" s="168"/>
      <c r="L141" s="168"/>
      <c r="M141" s="125">
        <v>1655</v>
      </c>
      <c r="N141" s="125">
        <f>M141</f>
        <v>1655</v>
      </c>
      <c r="O141" s="125">
        <f t="shared" si="52"/>
        <v>0</v>
      </c>
      <c r="P141" s="125">
        <f>N141</f>
        <v>1655</v>
      </c>
      <c r="Q141" s="125">
        <f t="shared" si="53"/>
        <v>0</v>
      </c>
      <c r="R141" s="125">
        <v>1655</v>
      </c>
      <c r="S141" s="170"/>
      <c r="T141" s="170"/>
      <c r="U141" s="143"/>
      <c r="V141" s="143"/>
    </row>
    <row r="142" spans="1:22" s="24" customFormat="1" ht="25.5" x14ac:dyDescent="0.25">
      <c r="A142" s="119" t="str">
        <f>'6'!A170</f>
        <v xml:space="preserve">МП "Жилищно-коммунальное хозяйство на 2021-2023 гг" </v>
      </c>
      <c r="B142" s="20">
        <v>2</v>
      </c>
      <c r="C142" s="18">
        <v>5</v>
      </c>
      <c r="D142" s="18">
        <v>0</v>
      </c>
      <c r="E142" s="29"/>
      <c r="F142" s="20"/>
      <c r="G142" s="109">
        <f>G143+G147</f>
        <v>1000</v>
      </c>
      <c r="H142" s="109">
        <f t="shared" ref="H142" si="84">H143+H147</f>
        <v>-317.10000000000002</v>
      </c>
      <c r="I142" s="109">
        <f>I143+I147</f>
        <v>682.9</v>
      </c>
      <c r="J142" s="109">
        <f t="shared" ref="J142:R142" si="85">J143+J147</f>
        <v>0</v>
      </c>
      <c r="K142" s="109">
        <f t="shared" si="85"/>
        <v>0</v>
      </c>
      <c r="L142" s="109">
        <f t="shared" si="85"/>
        <v>0</v>
      </c>
      <c r="M142" s="109">
        <f t="shared" si="85"/>
        <v>617.1</v>
      </c>
      <c r="N142" s="109">
        <f t="shared" si="85"/>
        <v>1300</v>
      </c>
      <c r="O142" s="109">
        <f t="shared" si="85"/>
        <v>0</v>
      </c>
      <c r="P142" s="109">
        <f t="shared" si="85"/>
        <v>1300</v>
      </c>
      <c r="Q142" s="109">
        <f t="shared" si="85"/>
        <v>0</v>
      </c>
      <c r="R142" s="109">
        <f t="shared" si="85"/>
        <v>1300</v>
      </c>
      <c r="S142" s="170"/>
      <c r="T142" s="170"/>
      <c r="U142" s="143"/>
      <c r="V142" s="143"/>
    </row>
    <row r="143" spans="1:22" s="24" customFormat="1" ht="19.5" customHeight="1" x14ac:dyDescent="0.25">
      <c r="A143" s="119" t="str">
        <f>'6'!A171</f>
        <v>ПП "Коммунальное хозяйство"</v>
      </c>
      <c r="B143" s="20"/>
      <c r="C143" s="18">
        <v>5</v>
      </c>
      <c r="D143" s="18">
        <v>2</v>
      </c>
      <c r="E143" s="29" t="s">
        <v>374</v>
      </c>
      <c r="F143" s="20"/>
      <c r="G143" s="109">
        <f>G144</f>
        <v>500</v>
      </c>
      <c r="H143" s="109">
        <f t="shared" ref="H143" si="86">H144</f>
        <v>-317.10000000000002</v>
      </c>
      <c r="I143" s="109">
        <f>I144</f>
        <v>182.89999999999998</v>
      </c>
      <c r="J143" s="109">
        <f t="shared" ref="J143:O143" si="87">J144</f>
        <v>0</v>
      </c>
      <c r="K143" s="109">
        <f t="shared" si="87"/>
        <v>0</v>
      </c>
      <c r="L143" s="109">
        <f t="shared" si="87"/>
        <v>0</v>
      </c>
      <c r="M143" s="109">
        <f t="shared" si="87"/>
        <v>617.1</v>
      </c>
      <c r="N143" s="109">
        <f t="shared" si="87"/>
        <v>800</v>
      </c>
      <c r="O143" s="109">
        <f t="shared" si="87"/>
        <v>0</v>
      </c>
      <c r="P143" s="109">
        <f>P144+P145</f>
        <v>800</v>
      </c>
      <c r="Q143" s="109">
        <f t="shared" ref="Q143:R143" si="88">Q144+Q145</f>
        <v>0</v>
      </c>
      <c r="R143" s="109">
        <f t="shared" si="88"/>
        <v>800</v>
      </c>
      <c r="S143" s="170"/>
      <c r="T143" s="170"/>
      <c r="U143" s="143"/>
      <c r="V143" s="143"/>
    </row>
    <row r="144" spans="1:22" ht="25.5" x14ac:dyDescent="0.25">
      <c r="A144" s="73" t="s">
        <v>53</v>
      </c>
      <c r="B144" s="20">
        <v>2</v>
      </c>
      <c r="C144" s="18">
        <v>5</v>
      </c>
      <c r="D144" s="18">
        <v>2</v>
      </c>
      <c r="E144" s="28" t="s">
        <v>92</v>
      </c>
      <c r="F144" s="20"/>
      <c r="G144" s="109">
        <f>'6'!F172</f>
        <v>500</v>
      </c>
      <c r="H144" s="128">
        <v>-317.10000000000002</v>
      </c>
      <c r="I144" s="125">
        <f>G144+H144</f>
        <v>182.89999999999998</v>
      </c>
      <c r="J144" s="34"/>
      <c r="K144" s="34"/>
      <c r="L144" s="34"/>
      <c r="M144" s="125">
        <v>617.1</v>
      </c>
      <c r="N144" s="125">
        <f t="shared" si="58"/>
        <v>800</v>
      </c>
      <c r="O144" s="125">
        <f t="shared" si="52"/>
        <v>0</v>
      </c>
      <c r="P144" s="125">
        <v>800</v>
      </c>
      <c r="Q144" s="125">
        <f>R144-P144</f>
        <v>-120.54399999999998</v>
      </c>
      <c r="R144" s="125">
        <v>679.45600000000002</v>
      </c>
      <c r="S144" s="170"/>
      <c r="T144" s="170"/>
      <c r="U144" s="143"/>
    </row>
    <row r="145" spans="1:22" ht="25.5" x14ac:dyDescent="0.25">
      <c r="A145" s="73" t="s">
        <v>53</v>
      </c>
      <c r="B145" s="20">
        <v>2</v>
      </c>
      <c r="C145" s="18">
        <v>5</v>
      </c>
      <c r="D145" s="18">
        <v>2</v>
      </c>
      <c r="E145" s="28" t="s">
        <v>92</v>
      </c>
      <c r="F145" s="20"/>
      <c r="G145" s="109"/>
      <c r="H145" s="128"/>
      <c r="I145" s="125"/>
      <c r="J145" s="34"/>
      <c r="K145" s="34"/>
      <c r="L145" s="34"/>
      <c r="M145" s="125"/>
      <c r="N145" s="125"/>
      <c r="O145" s="125"/>
      <c r="P145" s="125">
        <v>0</v>
      </c>
      <c r="Q145" s="125">
        <f>R145-P145</f>
        <v>120.544</v>
      </c>
      <c r="R145" s="125">
        <v>120.544</v>
      </c>
      <c r="S145" s="170"/>
      <c r="T145" s="170"/>
      <c r="U145" s="143"/>
    </row>
    <row r="146" spans="1:22" ht="15" customHeight="1" x14ac:dyDescent="0.25">
      <c r="A146" s="114" t="s">
        <v>468</v>
      </c>
      <c r="B146" s="20">
        <v>2</v>
      </c>
      <c r="C146" s="18">
        <v>5</v>
      </c>
      <c r="D146" s="18">
        <v>3</v>
      </c>
      <c r="E146" s="29"/>
      <c r="F146" s="20"/>
      <c r="G146" s="109" t="e">
        <f>G149+#REF!+G151</f>
        <v>#REF!</v>
      </c>
      <c r="H146" s="109" t="e">
        <f>H149+#REF!+H151</f>
        <v>#REF!</v>
      </c>
      <c r="I146" s="109" t="e">
        <f>+I149+#REF!+I151</f>
        <v>#REF!</v>
      </c>
      <c r="J146" s="109" t="e">
        <f>+J149+#REF!+J151</f>
        <v>#REF!</v>
      </c>
      <c r="K146" s="109" t="e">
        <f>+K149+#REF!+K151</f>
        <v>#REF!</v>
      </c>
      <c r="L146" s="109" t="e">
        <f>+L149+#REF!+L151</f>
        <v>#REF!</v>
      </c>
      <c r="M146" s="109" t="e">
        <f>+M149+#REF!+M151</f>
        <v>#REF!</v>
      </c>
      <c r="N146" s="109">
        <f>+N149+N151</f>
        <v>2920.2</v>
      </c>
      <c r="O146" s="109">
        <f>+O149+O151</f>
        <v>807.74199999999973</v>
      </c>
      <c r="P146" s="109">
        <f t="shared" ref="P146:R146" si="89">+P149+P151</f>
        <v>3727.942</v>
      </c>
      <c r="Q146" s="109">
        <f t="shared" si="89"/>
        <v>0</v>
      </c>
      <c r="R146" s="109">
        <f t="shared" si="89"/>
        <v>3727.942</v>
      </c>
      <c r="S146" s="170"/>
      <c r="T146" s="170"/>
      <c r="U146" s="143"/>
    </row>
    <row r="147" spans="1:22" ht="17.25" customHeight="1" x14ac:dyDescent="0.25">
      <c r="A147" s="119" t="str">
        <f>'6'!A174</f>
        <v>ПП "Благоустройство"</v>
      </c>
      <c r="B147" s="20">
        <v>2</v>
      </c>
      <c r="C147" s="18">
        <v>5</v>
      </c>
      <c r="D147" s="18">
        <v>3</v>
      </c>
      <c r="E147" s="29" t="s">
        <v>94</v>
      </c>
      <c r="F147" s="23"/>
      <c r="G147" s="109">
        <f>+G148</f>
        <v>500</v>
      </c>
      <c r="H147" s="109">
        <f t="shared" ref="H147:R147" si="90">+H148</f>
        <v>0</v>
      </c>
      <c r="I147" s="109">
        <f t="shared" si="90"/>
        <v>500</v>
      </c>
      <c r="J147" s="109">
        <f t="shared" si="90"/>
        <v>0</v>
      </c>
      <c r="K147" s="109">
        <f t="shared" si="90"/>
        <v>0</v>
      </c>
      <c r="L147" s="109">
        <f t="shared" si="90"/>
        <v>0</v>
      </c>
      <c r="M147" s="109">
        <f t="shared" si="90"/>
        <v>0</v>
      </c>
      <c r="N147" s="109">
        <f t="shared" si="90"/>
        <v>500</v>
      </c>
      <c r="O147" s="109">
        <f t="shared" si="90"/>
        <v>0</v>
      </c>
      <c r="P147" s="109">
        <f t="shared" si="90"/>
        <v>500</v>
      </c>
      <c r="Q147" s="109">
        <f t="shared" si="90"/>
        <v>0</v>
      </c>
      <c r="R147" s="109">
        <f t="shared" si="90"/>
        <v>500</v>
      </c>
      <c r="S147" s="170"/>
      <c r="T147" s="170"/>
      <c r="U147" s="143"/>
    </row>
    <row r="148" spans="1:22" ht="25.5" x14ac:dyDescent="0.25">
      <c r="A148" s="73" t="s">
        <v>53</v>
      </c>
      <c r="B148" s="23">
        <v>2</v>
      </c>
      <c r="C148" s="21">
        <v>5</v>
      </c>
      <c r="D148" s="21">
        <v>3</v>
      </c>
      <c r="E148" s="28" t="s">
        <v>629</v>
      </c>
      <c r="F148" s="23">
        <v>244</v>
      </c>
      <c r="G148" s="110">
        <f>'6'!F175</f>
        <v>500</v>
      </c>
      <c r="H148" s="28"/>
      <c r="I148" s="125">
        <f>G148+H148</f>
        <v>500</v>
      </c>
      <c r="J148" s="34"/>
      <c r="K148" s="34"/>
      <c r="L148" s="34"/>
      <c r="M148" s="125"/>
      <c r="N148" s="125">
        <f t="shared" si="58"/>
        <v>500</v>
      </c>
      <c r="O148" s="125">
        <f t="shared" si="52"/>
        <v>0</v>
      </c>
      <c r="P148" s="125">
        <v>500</v>
      </c>
      <c r="Q148" s="125">
        <f t="shared" si="53"/>
        <v>0</v>
      </c>
      <c r="R148" s="125">
        <f>P148</f>
        <v>500</v>
      </c>
      <c r="S148" s="170"/>
      <c r="T148" s="170"/>
      <c r="U148" s="143"/>
    </row>
    <row r="149" spans="1:22" ht="42.75" customHeight="1" x14ac:dyDescent="0.25">
      <c r="A149" s="119" t="str">
        <f>'6'!A176</f>
        <v>МП «Формирование комфортной городской среды на  2018-2024 годы на территории Кызылского кожууна»</v>
      </c>
      <c r="B149" s="20">
        <v>2</v>
      </c>
      <c r="C149" s="18">
        <v>5</v>
      </c>
      <c r="D149" s="18">
        <v>3</v>
      </c>
      <c r="E149" s="29" t="s">
        <v>258</v>
      </c>
      <c r="F149" s="23"/>
      <c r="G149" s="109">
        <f>+G150</f>
        <v>22</v>
      </c>
      <c r="H149" s="109">
        <f t="shared" ref="H149:R149" si="91">+H150</f>
        <v>1000</v>
      </c>
      <c r="I149" s="109">
        <f t="shared" si="91"/>
        <v>1022</v>
      </c>
      <c r="J149" s="109">
        <f t="shared" si="91"/>
        <v>0</v>
      </c>
      <c r="K149" s="109">
        <f t="shared" si="91"/>
        <v>0</v>
      </c>
      <c r="L149" s="109">
        <f t="shared" si="91"/>
        <v>0</v>
      </c>
      <c r="M149" s="109">
        <f t="shared" si="91"/>
        <v>-1.8</v>
      </c>
      <c r="N149" s="109">
        <f t="shared" si="91"/>
        <v>1020.2</v>
      </c>
      <c r="O149" s="109">
        <f t="shared" si="91"/>
        <v>1.9999999999527063E-3</v>
      </c>
      <c r="P149" s="109">
        <f t="shared" si="91"/>
        <v>1020.202</v>
      </c>
      <c r="Q149" s="109">
        <f t="shared" si="91"/>
        <v>0</v>
      </c>
      <c r="R149" s="109">
        <f t="shared" si="91"/>
        <v>1020.202</v>
      </c>
      <c r="S149" s="170"/>
      <c r="T149" s="170"/>
      <c r="U149" s="143"/>
    </row>
    <row r="150" spans="1:22" ht="25.5" x14ac:dyDescent="0.25">
      <c r="A150" s="73" t="s">
        <v>53</v>
      </c>
      <c r="B150" s="23">
        <v>2</v>
      </c>
      <c r="C150" s="21">
        <v>5</v>
      </c>
      <c r="D150" s="21">
        <v>3</v>
      </c>
      <c r="E150" s="28" t="s">
        <v>258</v>
      </c>
      <c r="F150" s="23">
        <v>244</v>
      </c>
      <c r="G150" s="110">
        <f>'6'!F177</f>
        <v>22</v>
      </c>
      <c r="H150" s="128">
        <v>1000</v>
      </c>
      <c r="I150" s="125">
        <f>G150+H150</f>
        <v>1022</v>
      </c>
      <c r="J150" s="34"/>
      <c r="K150" s="34"/>
      <c r="L150" s="34"/>
      <c r="M150" s="125">
        <v>-1.8</v>
      </c>
      <c r="N150" s="125">
        <f t="shared" si="58"/>
        <v>1020.2</v>
      </c>
      <c r="O150" s="125">
        <f t="shared" si="52"/>
        <v>1.9999999999527063E-3</v>
      </c>
      <c r="P150" s="125">
        <v>1020.202</v>
      </c>
      <c r="Q150" s="125">
        <f t="shared" si="53"/>
        <v>0</v>
      </c>
      <c r="R150" s="125">
        <v>1020.202</v>
      </c>
      <c r="S150" s="170"/>
      <c r="T150" s="170"/>
      <c r="U150" s="143"/>
    </row>
    <row r="151" spans="1:22" s="24" customFormat="1" x14ac:dyDescent="0.25">
      <c r="A151" s="118" t="s">
        <v>335</v>
      </c>
      <c r="B151" s="20">
        <v>2</v>
      </c>
      <c r="C151" s="18">
        <v>5</v>
      </c>
      <c r="D151" s="18">
        <v>3</v>
      </c>
      <c r="E151" s="29" t="s">
        <v>253</v>
      </c>
      <c r="F151" s="20"/>
      <c r="G151" s="109">
        <f>G152</f>
        <v>1400</v>
      </c>
      <c r="H151" s="109">
        <f t="shared" ref="H151:R151" si="92">H152</f>
        <v>0</v>
      </c>
      <c r="I151" s="109">
        <f t="shared" si="92"/>
        <v>1400</v>
      </c>
      <c r="J151" s="109">
        <f t="shared" si="92"/>
        <v>0</v>
      </c>
      <c r="K151" s="109">
        <f t="shared" si="92"/>
        <v>0</v>
      </c>
      <c r="L151" s="109">
        <f t="shared" si="92"/>
        <v>0</v>
      </c>
      <c r="M151" s="109">
        <f t="shared" si="92"/>
        <v>500</v>
      </c>
      <c r="N151" s="109">
        <f t="shared" si="92"/>
        <v>1900</v>
      </c>
      <c r="O151" s="109">
        <f t="shared" si="92"/>
        <v>807.73999999999978</v>
      </c>
      <c r="P151" s="109">
        <f t="shared" si="92"/>
        <v>2707.74</v>
      </c>
      <c r="Q151" s="109">
        <f t="shared" si="92"/>
        <v>0</v>
      </c>
      <c r="R151" s="109">
        <f t="shared" si="92"/>
        <v>2707.74</v>
      </c>
      <c r="S151" s="170"/>
      <c r="T151" s="170"/>
      <c r="U151" s="143"/>
      <c r="V151" s="143"/>
    </row>
    <row r="152" spans="1:22" ht="25.5" x14ac:dyDescent="0.25">
      <c r="A152" s="73" t="s">
        <v>53</v>
      </c>
      <c r="B152" s="23">
        <v>2</v>
      </c>
      <c r="C152" s="21">
        <v>5</v>
      </c>
      <c r="D152" s="21">
        <v>3</v>
      </c>
      <c r="E152" s="28" t="s">
        <v>253</v>
      </c>
      <c r="F152" s="23">
        <v>244</v>
      </c>
      <c r="G152" s="110">
        <f>'6'!F179</f>
        <v>1400</v>
      </c>
      <c r="H152" s="28"/>
      <c r="I152" s="125">
        <f>G152+H152</f>
        <v>1400</v>
      </c>
      <c r="J152" s="34"/>
      <c r="K152" s="34"/>
      <c r="L152" s="34"/>
      <c r="M152" s="125">
        <v>500</v>
      </c>
      <c r="N152" s="125">
        <f t="shared" si="58"/>
        <v>1900</v>
      </c>
      <c r="O152" s="125">
        <f t="shared" si="52"/>
        <v>807.73999999999978</v>
      </c>
      <c r="P152" s="125">
        <v>2707.74</v>
      </c>
      <c r="Q152" s="125">
        <f t="shared" si="53"/>
        <v>0</v>
      </c>
      <c r="R152" s="125">
        <v>2707.74</v>
      </c>
      <c r="S152" s="170"/>
      <c r="T152" s="170"/>
      <c r="U152" s="143"/>
    </row>
    <row r="153" spans="1:22" s="24" customFormat="1" ht="34.5" customHeight="1" x14ac:dyDescent="0.25">
      <c r="A153" s="114" t="s">
        <v>630</v>
      </c>
      <c r="B153" s="20">
        <v>2</v>
      </c>
      <c r="C153" s="18">
        <v>5</v>
      </c>
      <c r="D153" s="18">
        <v>5</v>
      </c>
      <c r="E153" s="29" t="s">
        <v>663</v>
      </c>
      <c r="F153" s="20"/>
      <c r="G153" s="109"/>
      <c r="H153" s="29"/>
      <c r="I153" s="145">
        <f>I154</f>
        <v>0</v>
      </c>
      <c r="J153" s="145">
        <f t="shared" ref="J153:R153" si="93">J154</f>
        <v>0</v>
      </c>
      <c r="K153" s="145">
        <f t="shared" si="93"/>
        <v>0</v>
      </c>
      <c r="L153" s="145">
        <f t="shared" si="93"/>
        <v>0</v>
      </c>
      <c r="M153" s="145">
        <f t="shared" si="93"/>
        <v>1601.6</v>
      </c>
      <c r="N153" s="145">
        <f t="shared" si="93"/>
        <v>1601.6</v>
      </c>
      <c r="O153" s="145">
        <f t="shared" si="93"/>
        <v>0</v>
      </c>
      <c r="P153" s="145">
        <f t="shared" si="93"/>
        <v>1601.6</v>
      </c>
      <c r="Q153" s="145">
        <f t="shared" si="93"/>
        <v>0</v>
      </c>
      <c r="R153" s="145">
        <f t="shared" si="93"/>
        <v>1601.6</v>
      </c>
      <c r="S153" s="170"/>
      <c r="T153" s="170"/>
      <c r="U153" s="143"/>
      <c r="V153" s="143"/>
    </row>
    <row r="154" spans="1:22" ht="27.75" customHeight="1" x14ac:dyDescent="0.25">
      <c r="A154" s="73" t="s">
        <v>53</v>
      </c>
      <c r="B154" s="23">
        <v>2</v>
      </c>
      <c r="C154" s="21">
        <v>5</v>
      </c>
      <c r="D154" s="21">
        <v>5</v>
      </c>
      <c r="E154" s="28" t="s">
        <v>663</v>
      </c>
      <c r="F154" s="23">
        <v>244</v>
      </c>
      <c r="G154" s="110"/>
      <c r="H154" s="28"/>
      <c r="I154" s="125">
        <v>0</v>
      </c>
      <c r="J154" s="34"/>
      <c r="K154" s="34"/>
      <c r="L154" s="34"/>
      <c r="M154" s="125">
        <v>1601.6</v>
      </c>
      <c r="N154" s="125">
        <f>M154</f>
        <v>1601.6</v>
      </c>
      <c r="O154" s="125">
        <f t="shared" si="52"/>
        <v>0</v>
      </c>
      <c r="P154" s="125">
        <f>N154</f>
        <v>1601.6</v>
      </c>
      <c r="Q154" s="125">
        <f t="shared" ref="Q154:Q218" si="94">R154-P154</f>
        <v>0</v>
      </c>
      <c r="R154" s="125">
        <v>1601.6</v>
      </c>
      <c r="S154" s="170"/>
      <c r="T154" s="170"/>
      <c r="U154" s="143"/>
    </row>
    <row r="155" spans="1:22" s="24" customFormat="1" ht="18" customHeight="1" x14ac:dyDescent="0.25">
      <c r="A155" s="114" t="s">
        <v>631</v>
      </c>
      <c r="B155" s="20">
        <v>2</v>
      </c>
      <c r="C155" s="18">
        <v>6</v>
      </c>
      <c r="D155" s="18">
        <v>0</v>
      </c>
      <c r="E155" s="29"/>
      <c r="F155" s="20"/>
      <c r="G155" s="109"/>
      <c r="H155" s="29"/>
      <c r="I155" s="145">
        <f>I156</f>
        <v>0</v>
      </c>
      <c r="J155" s="145">
        <f t="shared" ref="J155:R155" si="95">J156</f>
        <v>0</v>
      </c>
      <c r="K155" s="145">
        <f t="shared" si="95"/>
        <v>0</v>
      </c>
      <c r="L155" s="145">
        <f t="shared" si="95"/>
        <v>0</v>
      </c>
      <c r="M155" s="145">
        <f t="shared" si="95"/>
        <v>1835.6</v>
      </c>
      <c r="N155" s="145">
        <f t="shared" si="95"/>
        <v>1835.6</v>
      </c>
      <c r="O155" s="145">
        <f t="shared" si="95"/>
        <v>-527</v>
      </c>
      <c r="P155" s="145">
        <f t="shared" si="95"/>
        <v>1308.5999999999999</v>
      </c>
      <c r="Q155" s="145">
        <f t="shared" si="95"/>
        <v>-685.87214999999992</v>
      </c>
      <c r="R155" s="145">
        <f t="shared" si="95"/>
        <v>622.72784999999999</v>
      </c>
      <c r="S155" s="170"/>
      <c r="T155" s="170"/>
      <c r="U155" s="143"/>
      <c r="V155" s="143"/>
    </row>
    <row r="156" spans="1:22" s="24" customFormat="1" ht="25.5" x14ac:dyDescent="0.25">
      <c r="A156" s="114" t="s">
        <v>537</v>
      </c>
      <c r="B156" s="20">
        <v>2</v>
      </c>
      <c r="C156" s="18">
        <v>6</v>
      </c>
      <c r="D156" s="18">
        <v>3</v>
      </c>
      <c r="E156" s="29" t="s">
        <v>665</v>
      </c>
      <c r="F156" s="20"/>
      <c r="G156" s="109"/>
      <c r="H156" s="29"/>
      <c r="I156" s="145">
        <f>I157</f>
        <v>0</v>
      </c>
      <c r="J156" s="145">
        <f t="shared" ref="J156:O156" si="96">J157</f>
        <v>0</v>
      </c>
      <c r="K156" s="145">
        <f t="shared" si="96"/>
        <v>0</v>
      </c>
      <c r="L156" s="145">
        <f t="shared" si="96"/>
        <v>0</v>
      </c>
      <c r="M156" s="145">
        <f t="shared" si="96"/>
        <v>1835.6</v>
      </c>
      <c r="N156" s="145">
        <f t="shared" si="96"/>
        <v>1835.6</v>
      </c>
      <c r="O156" s="145">
        <f t="shared" si="96"/>
        <v>-527</v>
      </c>
      <c r="P156" s="145">
        <f>P157+P158</f>
        <v>1308.5999999999999</v>
      </c>
      <c r="Q156" s="145">
        <f t="shared" ref="Q156:R156" si="97">Q157+Q158</f>
        <v>-685.87214999999992</v>
      </c>
      <c r="R156" s="145">
        <f t="shared" si="97"/>
        <v>622.72784999999999</v>
      </c>
      <c r="S156" s="170"/>
      <c r="T156" s="170"/>
      <c r="U156" s="143"/>
      <c r="V156" s="143"/>
    </row>
    <row r="157" spans="1:22" ht="27.75" customHeight="1" x14ac:dyDescent="0.25">
      <c r="A157" s="73" t="s">
        <v>53</v>
      </c>
      <c r="B157" s="23">
        <v>2</v>
      </c>
      <c r="C157" s="21">
        <v>6</v>
      </c>
      <c r="D157" s="21">
        <v>3</v>
      </c>
      <c r="E157" s="28" t="s">
        <v>665</v>
      </c>
      <c r="F157" s="23">
        <v>244</v>
      </c>
      <c r="G157" s="110"/>
      <c r="H157" s="28"/>
      <c r="I157" s="125">
        <v>0</v>
      </c>
      <c r="J157" s="34"/>
      <c r="K157" s="34"/>
      <c r="L157" s="34"/>
      <c r="M157" s="125">
        <v>1835.6</v>
      </c>
      <c r="N157" s="125">
        <f>M157</f>
        <v>1835.6</v>
      </c>
      <c r="O157" s="125">
        <f>-1200+673</f>
        <v>-527</v>
      </c>
      <c r="P157" s="125">
        <f>N157+O157</f>
        <v>1308.5999999999999</v>
      </c>
      <c r="Q157" s="125">
        <f>R157-P157</f>
        <v>-905.87214999999992</v>
      </c>
      <c r="R157" s="125">
        <v>402.72784999999999</v>
      </c>
      <c r="S157" s="170"/>
      <c r="T157" s="170"/>
      <c r="U157" s="143"/>
    </row>
    <row r="158" spans="1:22" ht="27.75" customHeight="1" x14ac:dyDescent="0.25">
      <c r="A158" s="73" t="s">
        <v>53</v>
      </c>
      <c r="B158" s="23">
        <v>2</v>
      </c>
      <c r="C158" s="21">
        <v>6</v>
      </c>
      <c r="D158" s="21">
        <v>3</v>
      </c>
      <c r="E158" s="28" t="s">
        <v>665</v>
      </c>
      <c r="F158" s="23">
        <v>244</v>
      </c>
      <c r="G158" s="110"/>
      <c r="H158" s="28"/>
      <c r="I158" s="125"/>
      <c r="J158" s="34"/>
      <c r="K158" s="34"/>
      <c r="L158" s="34"/>
      <c r="M158" s="125"/>
      <c r="N158" s="125"/>
      <c r="O158" s="125"/>
      <c r="P158" s="125">
        <v>0</v>
      </c>
      <c r="Q158" s="125">
        <f>R158-P158</f>
        <v>220</v>
      </c>
      <c r="R158" s="125">
        <v>220</v>
      </c>
      <c r="S158" s="170"/>
      <c r="T158" s="170"/>
      <c r="U158" s="143"/>
    </row>
    <row r="159" spans="1:22" s="24" customFormat="1" ht="18" customHeight="1" x14ac:dyDescent="0.25">
      <c r="A159" s="114" t="s">
        <v>553</v>
      </c>
      <c r="B159" s="20">
        <v>2</v>
      </c>
      <c r="C159" s="18">
        <v>7</v>
      </c>
      <c r="D159" s="18"/>
      <c r="E159" s="29"/>
      <c r="F159" s="20"/>
      <c r="G159" s="109">
        <f>G160+G162</f>
        <v>1214.5</v>
      </c>
      <c r="H159" s="109">
        <f t="shared" ref="H159:M159" si="98">H160+H162</f>
        <v>0</v>
      </c>
      <c r="I159" s="109">
        <f>I160+I162</f>
        <v>1214.5</v>
      </c>
      <c r="J159" s="109">
        <f t="shared" si="98"/>
        <v>0</v>
      </c>
      <c r="K159" s="109">
        <f t="shared" si="98"/>
        <v>0</v>
      </c>
      <c r="L159" s="109">
        <f t="shared" si="98"/>
        <v>0</v>
      </c>
      <c r="M159" s="109">
        <f t="shared" si="98"/>
        <v>0</v>
      </c>
      <c r="N159" s="109">
        <f>N160+N162</f>
        <v>1214.5</v>
      </c>
      <c r="O159" s="109">
        <f t="shared" ref="O159:R159" si="99">O160+O162</f>
        <v>-10</v>
      </c>
      <c r="P159" s="109">
        <f t="shared" si="99"/>
        <v>1204.5</v>
      </c>
      <c r="Q159" s="109">
        <f t="shared" si="99"/>
        <v>235.95074999999997</v>
      </c>
      <c r="R159" s="109">
        <f t="shared" si="99"/>
        <v>1440.45075</v>
      </c>
      <c r="S159" s="170"/>
      <c r="T159" s="170"/>
      <c r="U159" s="143"/>
      <c r="V159" s="143"/>
    </row>
    <row r="160" spans="1:22" s="24" customFormat="1" ht="32.25" customHeight="1" x14ac:dyDescent="0.25">
      <c r="A160" s="114" t="str">
        <f>'6'!A233</f>
        <v>МП "Развитие молодежной политики в Кызылском кожууне на 2021-2023 гг"</v>
      </c>
      <c r="B160" s="20">
        <v>2</v>
      </c>
      <c r="C160" s="18">
        <v>7</v>
      </c>
      <c r="D160" s="18">
        <v>7</v>
      </c>
      <c r="E160" s="29"/>
      <c r="F160" s="20"/>
      <c r="G160" s="109">
        <f>G161</f>
        <v>70</v>
      </c>
      <c r="H160" s="109">
        <f t="shared" ref="H160:R160" si="100">H161</f>
        <v>0</v>
      </c>
      <c r="I160" s="109">
        <f t="shared" si="100"/>
        <v>70</v>
      </c>
      <c r="J160" s="109">
        <f t="shared" si="100"/>
        <v>0</v>
      </c>
      <c r="K160" s="109">
        <f t="shared" si="100"/>
        <v>0</v>
      </c>
      <c r="L160" s="109">
        <f t="shared" si="100"/>
        <v>0</v>
      </c>
      <c r="M160" s="109">
        <f t="shared" si="100"/>
        <v>0</v>
      </c>
      <c r="N160" s="109">
        <f t="shared" si="100"/>
        <v>70</v>
      </c>
      <c r="O160" s="145">
        <f t="shared" ref="O160:O218" si="101">P160-N160</f>
        <v>0</v>
      </c>
      <c r="P160" s="109">
        <f t="shared" si="100"/>
        <v>70</v>
      </c>
      <c r="Q160" s="109">
        <f t="shared" si="100"/>
        <v>0</v>
      </c>
      <c r="R160" s="109">
        <f t="shared" si="100"/>
        <v>70</v>
      </c>
      <c r="S160" s="170"/>
      <c r="T160" s="170"/>
      <c r="U160" s="143"/>
      <c r="V160" s="143"/>
    </row>
    <row r="161" spans="1:22" ht="25.5" x14ac:dyDescent="0.25">
      <c r="A161" s="73" t="str">
        <f>'6'!A234</f>
        <v>ПП "Развитие молодежной политики в Кызылском кожууне"</v>
      </c>
      <c r="B161" s="23">
        <v>2</v>
      </c>
      <c r="C161" s="21">
        <v>7</v>
      </c>
      <c r="D161" s="21">
        <v>7</v>
      </c>
      <c r="E161" s="28" t="s">
        <v>160</v>
      </c>
      <c r="F161" s="23">
        <v>244</v>
      </c>
      <c r="G161" s="110">
        <v>70</v>
      </c>
      <c r="H161" s="28"/>
      <c r="I161" s="125">
        <f>G161+H161</f>
        <v>70</v>
      </c>
      <c r="J161" s="34"/>
      <c r="K161" s="34"/>
      <c r="L161" s="34"/>
      <c r="M161" s="125"/>
      <c r="N161" s="125">
        <f t="shared" si="58"/>
        <v>70</v>
      </c>
      <c r="O161" s="125">
        <f t="shared" si="101"/>
        <v>0</v>
      </c>
      <c r="P161" s="125">
        <v>70</v>
      </c>
      <c r="Q161" s="125">
        <f t="shared" si="94"/>
        <v>0</v>
      </c>
      <c r="R161" s="125">
        <f>P161</f>
        <v>70</v>
      </c>
      <c r="S161" s="170"/>
      <c r="T161" s="170"/>
      <c r="U161" s="143"/>
    </row>
    <row r="162" spans="1:22" s="24" customFormat="1" x14ac:dyDescent="0.25">
      <c r="A162" s="114" t="str">
        <f>'6'!A235</f>
        <v xml:space="preserve">Другие вопросы в области образования </v>
      </c>
      <c r="B162" s="20">
        <v>2</v>
      </c>
      <c r="C162" s="18">
        <v>7</v>
      </c>
      <c r="D162" s="18"/>
      <c r="E162" s="29"/>
      <c r="F162" s="20"/>
      <c r="G162" s="109">
        <f>G163+G166</f>
        <v>1144.5</v>
      </c>
      <c r="H162" s="109">
        <f t="shared" ref="H162:O162" si="102">H163+H166</f>
        <v>0</v>
      </c>
      <c r="I162" s="109">
        <f t="shared" si="102"/>
        <v>1144.5</v>
      </c>
      <c r="J162" s="109">
        <f t="shared" si="102"/>
        <v>0</v>
      </c>
      <c r="K162" s="109">
        <f t="shared" si="102"/>
        <v>0</v>
      </c>
      <c r="L162" s="109">
        <f t="shared" si="102"/>
        <v>0</v>
      </c>
      <c r="M162" s="109">
        <f t="shared" si="102"/>
        <v>0</v>
      </c>
      <c r="N162" s="109">
        <f t="shared" si="102"/>
        <v>1144.5</v>
      </c>
      <c r="O162" s="109">
        <f t="shared" si="102"/>
        <v>-10</v>
      </c>
      <c r="P162" s="109">
        <f>P163+P166+P170</f>
        <v>1134.5</v>
      </c>
      <c r="Q162" s="109">
        <f>Q163+Q166+Q170</f>
        <v>235.95074999999997</v>
      </c>
      <c r="R162" s="109">
        <f>R163+R166+R170</f>
        <v>1370.45075</v>
      </c>
      <c r="S162" s="170"/>
      <c r="T162" s="170"/>
      <c r="U162" s="143"/>
      <c r="V162" s="143"/>
    </row>
    <row r="163" spans="1:22" s="24" customFormat="1" x14ac:dyDescent="0.25">
      <c r="A163" s="114" t="str">
        <f>'6'!A247</f>
        <v>Другие вопросы в области образования (ВК)</v>
      </c>
      <c r="B163" s="20">
        <v>2</v>
      </c>
      <c r="C163" s="18">
        <v>7</v>
      </c>
      <c r="D163" s="18">
        <v>9</v>
      </c>
      <c r="E163" s="29" t="s">
        <v>115</v>
      </c>
      <c r="F163" s="20"/>
      <c r="G163" s="109">
        <f>G164+G165</f>
        <v>595.5</v>
      </c>
      <c r="H163" s="109">
        <f t="shared" ref="H163:R163" si="103">H164+H165</f>
        <v>0</v>
      </c>
      <c r="I163" s="109">
        <f t="shared" si="103"/>
        <v>595.5</v>
      </c>
      <c r="J163" s="109">
        <f t="shared" si="103"/>
        <v>0</v>
      </c>
      <c r="K163" s="109">
        <f t="shared" si="103"/>
        <v>0</v>
      </c>
      <c r="L163" s="109">
        <f t="shared" si="103"/>
        <v>0</v>
      </c>
      <c r="M163" s="109">
        <f t="shared" si="103"/>
        <v>0</v>
      </c>
      <c r="N163" s="109">
        <f t="shared" si="103"/>
        <v>595.5</v>
      </c>
      <c r="O163" s="109">
        <f t="shared" si="103"/>
        <v>0</v>
      </c>
      <c r="P163" s="109">
        <f t="shared" si="103"/>
        <v>595.5</v>
      </c>
      <c r="Q163" s="109">
        <f t="shared" si="103"/>
        <v>7.3052500000000009</v>
      </c>
      <c r="R163" s="109">
        <f t="shared" si="103"/>
        <v>602.80525</v>
      </c>
      <c r="S163" s="170"/>
      <c r="T163" s="170"/>
      <c r="U163" s="143"/>
      <c r="V163" s="143"/>
    </row>
    <row r="164" spans="1:22" x14ac:dyDescent="0.25">
      <c r="A164" s="73" t="str">
        <f>'6'!A248</f>
        <v>Фонд оплаты труда учреждений</v>
      </c>
      <c r="B164" s="23">
        <v>2</v>
      </c>
      <c r="C164" s="21">
        <v>7</v>
      </c>
      <c r="D164" s="21">
        <v>9</v>
      </c>
      <c r="E164" s="28" t="s">
        <v>116</v>
      </c>
      <c r="F164" s="23">
        <v>111</v>
      </c>
      <c r="G164" s="110">
        <v>457.4</v>
      </c>
      <c r="H164" s="28"/>
      <c r="I164" s="125">
        <f t="shared" ref="I164:I165" si="104">G164+H164</f>
        <v>457.4</v>
      </c>
      <c r="J164" s="34"/>
      <c r="K164" s="34"/>
      <c r="L164" s="34"/>
      <c r="M164" s="125"/>
      <c r="N164" s="125">
        <f t="shared" si="58"/>
        <v>457.4</v>
      </c>
      <c r="O164" s="125">
        <f t="shared" si="101"/>
        <v>0</v>
      </c>
      <c r="P164" s="125">
        <v>457.4</v>
      </c>
      <c r="Q164" s="125">
        <f>R164-P164</f>
        <v>2.2090000000000032</v>
      </c>
      <c r="R164" s="125">
        <f>'6'!N248</f>
        <v>459.60899999999998</v>
      </c>
      <c r="S164" s="170"/>
      <c r="T164" s="170"/>
      <c r="U164" s="143"/>
    </row>
    <row r="165" spans="1:22" ht="38.25" x14ac:dyDescent="0.25">
      <c r="A165" s="73" t="str">
        <f>'6'!A249</f>
        <v>Взносы по обязательному социальному страхованию на выплаты по оплате труда работников и иные выплаты работникам учреждений</v>
      </c>
      <c r="B165" s="23">
        <v>2</v>
      </c>
      <c r="C165" s="21">
        <v>7</v>
      </c>
      <c r="D165" s="21">
        <v>9</v>
      </c>
      <c r="E165" s="28" t="s">
        <v>117</v>
      </c>
      <c r="F165" s="23">
        <v>119</v>
      </c>
      <c r="G165" s="110">
        <v>138.1</v>
      </c>
      <c r="H165" s="28"/>
      <c r="I165" s="125">
        <f t="shared" si="104"/>
        <v>138.1</v>
      </c>
      <c r="J165" s="34"/>
      <c r="K165" s="34"/>
      <c r="L165" s="34"/>
      <c r="M165" s="125"/>
      <c r="N165" s="125">
        <f t="shared" ref="N165:N240" si="105">I165+M165</f>
        <v>138.1</v>
      </c>
      <c r="O165" s="125">
        <f t="shared" si="101"/>
        <v>0</v>
      </c>
      <c r="P165" s="125">
        <v>138.1</v>
      </c>
      <c r="Q165" s="125">
        <f>R165-P165</f>
        <v>5.0962499999999977</v>
      </c>
      <c r="R165" s="125">
        <v>143.19624999999999</v>
      </c>
      <c r="S165" s="170"/>
      <c r="T165" s="170"/>
      <c r="U165" s="143"/>
    </row>
    <row r="166" spans="1:22" s="24" customFormat="1" ht="21.75" customHeight="1" x14ac:dyDescent="0.25">
      <c r="A166" s="114" t="str">
        <f>'6'!A260</f>
        <v>Другие вопросы в области образования (КДН)</v>
      </c>
      <c r="B166" s="20">
        <v>2</v>
      </c>
      <c r="C166" s="18">
        <v>7</v>
      </c>
      <c r="D166" s="18">
        <v>9</v>
      </c>
      <c r="E166" s="19" t="s">
        <v>120</v>
      </c>
      <c r="F166" s="20">
        <v>0</v>
      </c>
      <c r="G166" s="109">
        <f>G167+G168+G169</f>
        <v>549</v>
      </c>
      <c r="H166" s="109">
        <f t="shared" ref="H166:R166" si="106">H167+H168+H169</f>
        <v>0</v>
      </c>
      <c r="I166" s="109">
        <f t="shared" si="106"/>
        <v>549</v>
      </c>
      <c r="J166" s="109">
        <f t="shared" si="106"/>
        <v>0</v>
      </c>
      <c r="K166" s="109">
        <f t="shared" si="106"/>
        <v>0</v>
      </c>
      <c r="L166" s="109">
        <f t="shared" si="106"/>
        <v>0</v>
      </c>
      <c r="M166" s="109">
        <f t="shared" si="106"/>
        <v>0</v>
      </c>
      <c r="N166" s="109">
        <f t="shared" si="106"/>
        <v>549</v>
      </c>
      <c r="O166" s="109">
        <f t="shared" si="106"/>
        <v>-10</v>
      </c>
      <c r="P166" s="109">
        <f t="shared" si="106"/>
        <v>539</v>
      </c>
      <c r="Q166" s="109">
        <f t="shared" si="106"/>
        <v>-27.454499999999996</v>
      </c>
      <c r="R166" s="109">
        <f t="shared" si="106"/>
        <v>511.5455</v>
      </c>
      <c r="S166" s="170"/>
      <c r="T166" s="170"/>
      <c r="U166" s="143"/>
      <c r="V166" s="143"/>
    </row>
    <row r="167" spans="1:22" ht="25.5" x14ac:dyDescent="0.25">
      <c r="A167" s="73" t="str">
        <f>'6'!A261</f>
        <v>Фонд оплаты труда государственных (муниципальных) органов</v>
      </c>
      <c r="B167" s="23">
        <v>2</v>
      </c>
      <c r="C167" s="21">
        <v>7</v>
      </c>
      <c r="D167" s="21">
        <v>9</v>
      </c>
      <c r="E167" s="22" t="s">
        <v>120</v>
      </c>
      <c r="F167" s="23">
        <v>121</v>
      </c>
      <c r="G167" s="110">
        <f>'6'!F261</f>
        <v>414</v>
      </c>
      <c r="H167" s="28"/>
      <c r="I167" s="125">
        <f t="shared" ref="I167:I169" si="107">G167+H167</f>
        <v>414</v>
      </c>
      <c r="J167" s="34"/>
      <c r="K167" s="34"/>
      <c r="L167" s="34"/>
      <c r="M167" s="125"/>
      <c r="N167" s="125">
        <f t="shared" si="105"/>
        <v>414</v>
      </c>
      <c r="O167" s="125">
        <f t="shared" si="101"/>
        <v>0</v>
      </c>
      <c r="P167" s="125">
        <v>414</v>
      </c>
      <c r="Q167" s="125">
        <f>R167-P167</f>
        <v>-27.454499999999996</v>
      </c>
      <c r="R167" s="125">
        <f>'6'!N261</f>
        <v>386.5455</v>
      </c>
      <c r="S167" s="170"/>
      <c r="T167" s="170"/>
      <c r="U167" s="143"/>
    </row>
    <row r="168" spans="1:22" ht="51" x14ac:dyDescent="0.25">
      <c r="A168" s="73" t="str">
        <f>'6'!A262</f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B168" s="23">
        <v>2</v>
      </c>
      <c r="C168" s="21">
        <v>7</v>
      </c>
      <c r="D168" s="21">
        <v>9</v>
      </c>
      <c r="E168" s="22" t="s">
        <v>120</v>
      </c>
      <c r="F168" s="23">
        <v>129</v>
      </c>
      <c r="G168" s="110">
        <f>'6'!F262</f>
        <v>125</v>
      </c>
      <c r="H168" s="28"/>
      <c r="I168" s="125">
        <f t="shared" si="107"/>
        <v>125</v>
      </c>
      <c r="J168" s="34"/>
      <c r="K168" s="34"/>
      <c r="L168" s="34"/>
      <c r="M168" s="125"/>
      <c r="N168" s="125">
        <f t="shared" si="105"/>
        <v>125</v>
      </c>
      <c r="O168" s="125">
        <f t="shared" si="101"/>
        <v>0</v>
      </c>
      <c r="P168" s="125">
        <v>125</v>
      </c>
      <c r="Q168" s="125">
        <f t="shared" ref="Q168:Q169" si="108">R168-P168</f>
        <v>0</v>
      </c>
      <c r="R168" s="125">
        <f>'6'!N262</f>
        <v>125</v>
      </c>
      <c r="S168" s="170"/>
      <c r="T168" s="170"/>
      <c r="U168" s="143"/>
    </row>
    <row r="169" spans="1:22" ht="25.5" hidden="1" x14ac:dyDescent="0.25">
      <c r="A169" s="73" t="str">
        <f>'6'!A263</f>
        <v>Прочая закупка товаров, работ и услуг для обеспечения государственных (муниципальных) нужд</v>
      </c>
      <c r="B169" s="23">
        <v>2</v>
      </c>
      <c r="C169" s="21">
        <v>7</v>
      </c>
      <c r="D169" s="21">
        <v>9</v>
      </c>
      <c r="E169" s="22" t="s">
        <v>120</v>
      </c>
      <c r="F169" s="23">
        <v>244</v>
      </c>
      <c r="G169" s="110">
        <f>'6'!F263</f>
        <v>10</v>
      </c>
      <c r="H169" s="28"/>
      <c r="I169" s="125">
        <f t="shared" si="107"/>
        <v>10</v>
      </c>
      <c r="J169" s="34"/>
      <c r="K169" s="34"/>
      <c r="L169" s="34"/>
      <c r="M169" s="125"/>
      <c r="N169" s="125">
        <f t="shared" si="105"/>
        <v>10</v>
      </c>
      <c r="O169" s="125">
        <f t="shared" si="101"/>
        <v>-10</v>
      </c>
      <c r="P169" s="125">
        <v>0</v>
      </c>
      <c r="Q169" s="125">
        <f t="shared" si="108"/>
        <v>0</v>
      </c>
      <c r="R169" s="125"/>
      <c r="S169" s="170"/>
      <c r="T169" s="170"/>
      <c r="U169" s="143"/>
    </row>
    <row r="170" spans="1:22" s="24" customFormat="1" ht="51" x14ac:dyDescent="0.25">
      <c r="A170" s="118" t="s">
        <v>719</v>
      </c>
      <c r="B170" s="20">
        <v>2</v>
      </c>
      <c r="C170" s="18">
        <v>7</v>
      </c>
      <c r="D170" s="18">
        <v>9</v>
      </c>
      <c r="E170" s="19" t="s">
        <v>718</v>
      </c>
      <c r="F170" s="20"/>
      <c r="G170" s="109"/>
      <c r="H170" s="29"/>
      <c r="I170" s="145"/>
      <c r="J170" s="168"/>
      <c r="K170" s="168"/>
      <c r="L170" s="168"/>
      <c r="M170" s="145"/>
      <c r="N170" s="145"/>
      <c r="O170" s="145"/>
      <c r="P170" s="145">
        <f>P171+P172</f>
        <v>0</v>
      </c>
      <c r="Q170" s="145">
        <f t="shared" ref="Q170:R170" si="109">Q171+Q172</f>
        <v>256.09999999999997</v>
      </c>
      <c r="R170" s="145">
        <f t="shared" si="109"/>
        <v>256.09999999999997</v>
      </c>
      <c r="S170" s="170"/>
      <c r="T170" s="170"/>
      <c r="U170" s="143"/>
      <c r="V170" s="143"/>
    </row>
    <row r="171" spans="1:22" x14ac:dyDescent="0.25">
      <c r="A171" s="116" t="s">
        <v>83</v>
      </c>
      <c r="B171" s="23">
        <v>2</v>
      </c>
      <c r="C171" s="21">
        <v>7</v>
      </c>
      <c r="D171" s="21">
        <v>9</v>
      </c>
      <c r="E171" s="22" t="s">
        <v>718</v>
      </c>
      <c r="F171" s="23">
        <v>111</v>
      </c>
      <c r="G171" s="110"/>
      <c r="H171" s="28"/>
      <c r="I171" s="125"/>
      <c r="J171" s="34"/>
      <c r="K171" s="34"/>
      <c r="L171" s="34"/>
      <c r="M171" s="125"/>
      <c r="N171" s="125"/>
      <c r="O171" s="125"/>
      <c r="P171" s="125">
        <v>0</v>
      </c>
      <c r="Q171" s="125">
        <f>R171-P171</f>
        <v>196.69740999999999</v>
      </c>
      <c r="R171" s="125">
        <f>'6'!N271</f>
        <v>196.69740999999999</v>
      </c>
      <c r="S171" s="170"/>
      <c r="T171" s="170"/>
      <c r="U171" s="143"/>
    </row>
    <row r="172" spans="1:22" ht="38.25" x14ac:dyDescent="0.25">
      <c r="A172" s="116" t="s">
        <v>85</v>
      </c>
      <c r="B172" s="23">
        <v>2</v>
      </c>
      <c r="C172" s="21">
        <v>7</v>
      </c>
      <c r="D172" s="21">
        <v>9</v>
      </c>
      <c r="E172" s="22" t="s">
        <v>718</v>
      </c>
      <c r="F172" s="23">
        <v>119</v>
      </c>
      <c r="G172" s="110"/>
      <c r="H172" s="28"/>
      <c r="I172" s="125"/>
      <c r="J172" s="34"/>
      <c r="K172" s="34"/>
      <c r="L172" s="34"/>
      <c r="M172" s="125"/>
      <c r="N172" s="125"/>
      <c r="O172" s="125"/>
      <c r="P172" s="125">
        <v>0</v>
      </c>
      <c r="Q172" s="125">
        <f>R172-P172</f>
        <v>59.402589999999996</v>
      </c>
      <c r="R172" s="125">
        <f>'6'!N272</f>
        <v>59.402589999999996</v>
      </c>
      <c r="S172" s="170"/>
      <c r="T172" s="170"/>
      <c r="U172" s="143"/>
    </row>
    <row r="173" spans="1:22" s="24" customFormat="1" ht="22.5" customHeight="1" x14ac:dyDescent="0.25">
      <c r="A173" s="114" t="s">
        <v>141</v>
      </c>
      <c r="B173" s="20">
        <v>2</v>
      </c>
      <c r="C173" s="18">
        <v>9</v>
      </c>
      <c r="D173" s="18"/>
      <c r="E173" s="30"/>
      <c r="F173" s="20"/>
      <c r="G173" s="109">
        <f>G174</f>
        <v>700</v>
      </c>
      <c r="H173" s="109">
        <f t="shared" ref="H173:R174" si="110">H174</f>
        <v>0</v>
      </c>
      <c r="I173" s="109">
        <f t="shared" si="110"/>
        <v>700</v>
      </c>
      <c r="J173" s="109">
        <f t="shared" si="110"/>
        <v>0</v>
      </c>
      <c r="K173" s="109">
        <f t="shared" si="110"/>
        <v>0</v>
      </c>
      <c r="L173" s="109">
        <f t="shared" si="110"/>
        <v>0</v>
      </c>
      <c r="M173" s="109">
        <f t="shared" si="110"/>
        <v>0</v>
      </c>
      <c r="N173" s="109">
        <f t="shared" si="110"/>
        <v>700</v>
      </c>
      <c r="O173" s="109">
        <f t="shared" si="110"/>
        <v>0</v>
      </c>
      <c r="P173" s="109">
        <f t="shared" si="110"/>
        <v>700</v>
      </c>
      <c r="Q173" s="109">
        <f t="shared" si="110"/>
        <v>0</v>
      </c>
      <c r="R173" s="109">
        <f t="shared" si="110"/>
        <v>700</v>
      </c>
      <c r="S173" s="170"/>
      <c r="T173" s="170"/>
      <c r="U173" s="143"/>
      <c r="V173" s="143"/>
    </row>
    <row r="174" spans="1:22" s="24" customFormat="1" ht="32.25" customHeight="1" x14ac:dyDescent="0.25">
      <c r="A174" s="114" t="str">
        <f>'6'!A313</f>
        <v>МП "Поддержка системы здравоохранения Кызылского кожууна на 2021-2023 гг.</v>
      </c>
      <c r="B174" s="20">
        <v>2</v>
      </c>
      <c r="C174" s="18">
        <v>9</v>
      </c>
      <c r="D174" s="18">
        <v>9</v>
      </c>
      <c r="E174" s="30" t="s">
        <v>484</v>
      </c>
      <c r="F174" s="20"/>
      <c r="G174" s="109">
        <f>G175</f>
        <v>700</v>
      </c>
      <c r="H174" s="109">
        <f t="shared" si="110"/>
        <v>0</v>
      </c>
      <c r="I174" s="109">
        <f t="shared" si="110"/>
        <v>700</v>
      </c>
      <c r="J174" s="109">
        <f t="shared" si="110"/>
        <v>0</v>
      </c>
      <c r="K174" s="109">
        <f t="shared" si="110"/>
        <v>0</v>
      </c>
      <c r="L174" s="109">
        <f t="shared" si="110"/>
        <v>0</v>
      </c>
      <c r="M174" s="109">
        <f t="shared" si="110"/>
        <v>0</v>
      </c>
      <c r="N174" s="109">
        <f t="shared" si="110"/>
        <v>700</v>
      </c>
      <c r="O174" s="109">
        <f t="shared" si="110"/>
        <v>0</v>
      </c>
      <c r="P174" s="109">
        <f t="shared" si="110"/>
        <v>700</v>
      </c>
      <c r="Q174" s="109">
        <f t="shared" si="110"/>
        <v>0</v>
      </c>
      <c r="R174" s="109">
        <f t="shared" si="110"/>
        <v>700</v>
      </c>
      <c r="S174" s="170"/>
      <c r="T174" s="170"/>
      <c r="U174" s="143"/>
      <c r="V174" s="143"/>
    </row>
    <row r="175" spans="1:22" ht="25.5" x14ac:dyDescent="0.25">
      <c r="A175" s="73" t="str">
        <f>'6'!A314</f>
        <v>Прочая закупка товаров, работ и услуг для обеспечения государственных (муниципальных) нужд</v>
      </c>
      <c r="B175" s="23">
        <v>2</v>
      </c>
      <c r="C175" s="21">
        <v>9</v>
      </c>
      <c r="D175" s="21">
        <v>9</v>
      </c>
      <c r="E175" s="25" t="s">
        <v>278</v>
      </c>
      <c r="F175" s="23">
        <v>244</v>
      </c>
      <c r="G175" s="110">
        <f>'6'!F314</f>
        <v>700</v>
      </c>
      <c r="H175" s="28"/>
      <c r="I175" s="125">
        <f>G175+H175</f>
        <v>700</v>
      </c>
      <c r="J175" s="34"/>
      <c r="K175" s="34"/>
      <c r="L175" s="34"/>
      <c r="M175" s="125"/>
      <c r="N175" s="125">
        <f t="shared" si="105"/>
        <v>700</v>
      </c>
      <c r="O175" s="125">
        <f t="shared" si="101"/>
        <v>0</v>
      </c>
      <c r="P175" s="125">
        <f>N175</f>
        <v>700</v>
      </c>
      <c r="Q175" s="125">
        <f t="shared" si="94"/>
        <v>0</v>
      </c>
      <c r="R175" s="125">
        <f>P175</f>
        <v>700</v>
      </c>
      <c r="S175" s="170"/>
      <c r="T175" s="170"/>
      <c r="U175" s="143"/>
    </row>
    <row r="176" spans="1:22" s="24" customFormat="1" x14ac:dyDescent="0.25">
      <c r="A176" s="114" t="s">
        <v>142</v>
      </c>
      <c r="B176" s="20">
        <v>2</v>
      </c>
      <c r="C176" s="18">
        <v>10</v>
      </c>
      <c r="D176" s="18">
        <v>0</v>
      </c>
      <c r="E176" s="29"/>
      <c r="F176" s="20"/>
      <c r="G176" s="109">
        <f>G177+G179+G185</f>
        <v>21303.8</v>
      </c>
      <c r="H176" s="109">
        <f t="shared" ref="H176" si="111">H177+H179+H185</f>
        <v>0</v>
      </c>
      <c r="I176" s="109">
        <f>I177+I179+I185+I181</f>
        <v>21303.8</v>
      </c>
      <c r="J176" s="109">
        <f t="shared" ref="J176:M176" si="112">J177+J179+J185+J181</f>
        <v>0</v>
      </c>
      <c r="K176" s="109">
        <f t="shared" si="112"/>
        <v>0</v>
      </c>
      <c r="L176" s="109">
        <f t="shared" si="112"/>
        <v>0</v>
      </c>
      <c r="M176" s="109">
        <f t="shared" si="112"/>
        <v>-2387.6460000000006</v>
      </c>
      <c r="N176" s="109">
        <f>N177+N179+N185+N181+N183</f>
        <v>18916.153999999999</v>
      </c>
      <c r="O176" s="109">
        <f>O177+O179+O185+O181+O183</f>
        <v>-4287.8335200000001</v>
      </c>
      <c r="P176" s="109">
        <f t="shared" ref="P176:R176" si="113">P177+P179+P185+P181+P183</f>
        <v>14628.320479999998</v>
      </c>
      <c r="Q176" s="109">
        <f t="shared" si="113"/>
        <v>-43.614479999998366</v>
      </c>
      <c r="R176" s="109">
        <f t="shared" si="113"/>
        <v>14584.706</v>
      </c>
      <c r="S176" s="170"/>
      <c r="T176" s="170"/>
      <c r="U176" s="143"/>
      <c r="V176" s="143"/>
    </row>
    <row r="177" spans="1:22" s="24" customFormat="1" ht="38.25" x14ac:dyDescent="0.25">
      <c r="A177" s="114" t="str">
        <f>'6'!A322</f>
        <v>МП "Содействие занятости несовершеннолетних граждан в возрасте от 14 до 18 лет в Кызылском кожууне на 2023-2025 годы"</v>
      </c>
      <c r="B177" s="20">
        <v>2</v>
      </c>
      <c r="C177" s="18">
        <v>10</v>
      </c>
      <c r="D177" s="18">
        <v>3</v>
      </c>
      <c r="E177" s="29"/>
      <c r="F177" s="20"/>
      <c r="G177" s="107">
        <f>G178</f>
        <v>100</v>
      </c>
      <c r="H177" s="107">
        <f t="shared" ref="H177:R177" si="114">H178</f>
        <v>0</v>
      </c>
      <c r="I177" s="107">
        <f t="shared" si="114"/>
        <v>100</v>
      </c>
      <c r="J177" s="107">
        <f t="shared" si="114"/>
        <v>0</v>
      </c>
      <c r="K177" s="107">
        <f t="shared" si="114"/>
        <v>0</v>
      </c>
      <c r="L177" s="107">
        <f t="shared" si="114"/>
        <v>0</v>
      </c>
      <c r="M177" s="107">
        <f t="shared" si="114"/>
        <v>0</v>
      </c>
      <c r="N177" s="107">
        <f t="shared" si="114"/>
        <v>100</v>
      </c>
      <c r="O177" s="107">
        <f t="shared" si="114"/>
        <v>0</v>
      </c>
      <c r="P177" s="107">
        <f t="shared" si="114"/>
        <v>100</v>
      </c>
      <c r="Q177" s="107">
        <f t="shared" si="114"/>
        <v>0</v>
      </c>
      <c r="R177" s="107">
        <f t="shared" si="114"/>
        <v>100</v>
      </c>
      <c r="S177" s="170"/>
      <c r="T177" s="170"/>
      <c r="U177" s="143"/>
      <c r="V177" s="143"/>
    </row>
    <row r="178" spans="1:22" ht="25.5" x14ac:dyDescent="0.25">
      <c r="A178" s="73" t="str">
        <f>'6'!A323</f>
        <v>Прочая закупка товаров, работ и услуг для обеспечения государственных (муниципальных) нужд</v>
      </c>
      <c r="B178" s="23">
        <v>2</v>
      </c>
      <c r="C178" s="21">
        <v>10</v>
      </c>
      <c r="D178" s="21">
        <v>3</v>
      </c>
      <c r="E178" s="28" t="s">
        <v>539</v>
      </c>
      <c r="F178" s="23">
        <v>244</v>
      </c>
      <c r="G178" s="33">
        <v>100</v>
      </c>
      <c r="H178" s="28"/>
      <c r="I178" s="125">
        <f>G178+H178</f>
        <v>100</v>
      </c>
      <c r="J178" s="34"/>
      <c r="K178" s="34"/>
      <c r="L178" s="34"/>
      <c r="M178" s="125"/>
      <c r="N178" s="125">
        <f t="shared" si="105"/>
        <v>100</v>
      </c>
      <c r="O178" s="125">
        <f t="shared" si="101"/>
        <v>0</v>
      </c>
      <c r="P178" s="125">
        <f>N178</f>
        <v>100</v>
      </c>
      <c r="Q178" s="125">
        <f t="shared" si="94"/>
        <v>0</v>
      </c>
      <c r="R178" s="125">
        <f>P178</f>
        <v>100</v>
      </c>
      <c r="S178" s="170"/>
      <c r="T178" s="170"/>
      <c r="U178" s="143"/>
    </row>
    <row r="179" spans="1:22" s="24" customFormat="1" ht="25.5" x14ac:dyDescent="0.25">
      <c r="A179" s="114" t="str">
        <f>'6'!A347</f>
        <v>МП "Социальная поддержка семей с детьми Кызылского кожууна на 2023-2025 годы"</v>
      </c>
      <c r="B179" s="20">
        <v>2</v>
      </c>
      <c r="C179" s="18">
        <v>10</v>
      </c>
      <c r="D179" s="18">
        <v>3</v>
      </c>
      <c r="E179" s="29"/>
      <c r="F179" s="20"/>
      <c r="G179" s="109">
        <f>G180</f>
        <v>100</v>
      </c>
      <c r="H179" s="109">
        <f t="shared" ref="H179:R179" si="115">H180</f>
        <v>0</v>
      </c>
      <c r="I179" s="109">
        <f t="shared" si="115"/>
        <v>100</v>
      </c>
      <c r="J179" s="109">
        <f t="shared" si="115"/>
        <v>0</v>
      </c>
      <c r="K179" s="109">
        <f t="shared" si="115"/>
        <v>0</v>
      </c>
      <c r="L179" s="109">
        <f t="shared" si="115"/>
        <v>0</v>
      </c>
      <c r="M179" s="109">
        <f t="shared" si="115"/>
        <v>0</v>
      </c>
      <c r="N179" s="109">
        <f t="shared" si="115"/>
        <v>100</v>
      </c>
      <c r="O179" s="109">
        <f t="shared" si="115"/>
        <v>0</v>
      </c>
      <c r="P179" s="109">
        <f t="shared" si="115"/>
        <v>100</v>
      </c>
      <c r="Q179" s="109">
        <f t="shared" si="115"/>
        <v>0</v>
      </c>
      <c r="R179" s="109">
        <f t="shared" si="115"/>
        <v>100</v>
      </c>
      <c r="S179" s="170"/>
      <c r="T179" s="170"/>
      <c r="U179" s="143"/>
      <c r="V179" s="143"/>
    </row>
    <row r="180" spans="1:22" ht="25.5" x14ac:dyDescent="0.25">
      <c r="A180" s="73" t="str">
        <f>'6'!A348</f>
        <v>Прочая закупка товаров, работ и услуг для обеспечения государственных (муниципальных) нужд</v>
      </c>
      <c r="B180" s="23">
        <v>2</v>
      </c>
      <c r="C180" s="21">
        <v>10</v>
      </c>
      <c r="D180" s="21">
        <v>3</v>
      </c>
      <c r="E180" s="25" t="s">
        <v>257</v>
      </c>
      <c r="F180" s="23">
        <v>244</v>
      </c>
      <c r="G180" s="110">
        <v>100</v>
      </c>
      <c r="H180" s="28"/>
      <c r="I180" s="125">
        <f>G180+H180</f>
        <v>100</v>
      </c>
      <c r="J180" s="34"/>
      <c r="K180" s="34"/>
      <c r="L180" s="34"/>
      <c r="M180" s="125"/>
      <c r="N180" s="125">
        <f t="shared" si="105"/>
        <v>100</v>
      </c>
      <c r="O180" s="125">
        <f t="shared" si="101"/>
        <v>0</v>
      </c>
      <c r="P180" s="125">
        <f>N180</f>
        <v>100</v>
      </c>
      <c r="Q180" s="125">
        <f t="shared" si="94"/>
        <v>0</v>
      </c>
      <c r="R180" s="125">
        <f>P180</f>
        <v>100</v>
      </c>
      <c r="S180" s="170"/>
      <c r="T180" s="170"/>
      <c r="U180" s="143"/>
    </row>
    <row r="181" spans="1:22" s="24" customFormat="1" ht="29.25" customHeight="1" x14ac:dyDescent="0.25">
      <c r="A181" s="114" t="s">
        <v>658</v>
      </c>
      <c r="B181" s="20">
        <v>2</v>
      </c>
      <c r="C181" s="18">
        <v>10</v>
      </c>
      <c r="D181" s="18">
        <v>3</v>
      </c>
      <c r="E181" s="30"/>
      <c r="F181" s="20"/>
      <c r="G181" s="109"/>
      <c r="H181" s="29"/>
      <c r="I181" s="145">
        <f>I182</f>
        <v>0</v>
      </c>
      <c r="J181" s="145">
        <f t="shared" ref="J181:R181" si="116">J182</f>
        <v>0</v>
      </c>
      <c r="K181" s="145">
        <f t="shared" si="116"/>
        <v>0</v>
      </c>
      <c r="L181" s="145">
        <f t="shared" si="116"/>
        <v>0</v>
      </c>
      <c r="M181" s="145">
        <f t="shared" si="116"/>
        <v>180</v>
      </c>
      <c r="N181" s="145">
        <f t="shared" si="116"/>
        <v>180</v>
      </c>
      <c r="O181" s="145">
        <f t="shared" si="116"/>
        <v>0</v>
      </c>
      <c r="P181" s="145">
        <f t="shared" si="116"/>
        <v>180</v>
      </c>
      <c r="Q181" s="145">
        <f t="shared" si="116"/>
        <v>0</v>
      </c>
      <c r="R181" s="145">
        <f t="shared" si="116"/>
        <v>180</v>
      </c>
      <c r="S181" s="170"/>
      <c r="T181" s="170"/>
      <c r="U181" s="143"/>
      <c r="V181" s="143"/>
    </row>
    <row r="182" spans="1:22" ht="105.75" customHeight="1" x14ac:dyDescent="0.25">
      <c r="A182" s="73" t="s">
        <v>657</v>
      </c>
      <c r="B182" s="23">
        <v>2</v>
      </c>
      <c r="C182" s="21">
        <v>10</v>
      </c>
      <c r="D182" s="21">
        <v>3</v>
      </c>
      <c r="E182" s="25" t="s">
        <v>656</v>
      </c>
      <c r="F182" s="23">
        <v>831</v>
      </c>
      <c r="G182" s="110"/>
      <c r="H182" s="28"/>
      <c r="I182" s="125">
        <v>0</v>
      </c>
      <c r="J182" s="34"/>
      <c r="K182" s="34"/>
      <c r="L182" s="34"/>
      <c r="M182" s="125">
        <v>180</v>
      </c>
      <c r="N182" s="125">
        <f>I182+M182</f>
        <v>180</v>
      </c>
      <c r="O182" s="125">
        <f t="shared" si="101"/>
        <v>0</v>
      </c>
      <c r="P182" s="125">
        <f>N182</f>
        <v>180</v>
      </c>
      <c r="Q182" s="125">
        <f t="shared" si="94"/>
        <v>0</v>
      </c>
      <c r="R182" s="125">
        <f>P182</f>
        <v>180</v>
      </c>
      <c r="S182" s="170"/>
      <c r="T182" s="170"/>
      <c r="U182" s="143"/>
    </row>
    <row r="183" spans="1:22" s="24" customFormat="1" ht="12.75" customHeight="1" x14ac:dyDescent="0.25">
      <c r="A183" s="114" t="s">
        <v>70</v>
      </c>
      <c r="B183" s="29" t="s">
        <v>688</v>
      </c>
      <c r="C183" s="18">
        <v>10</v>
      </c>
      <c r="D183" s="18">
        <v>3</v>
      </c>
      <c r="E183" s="30"/>
      <c r="F183" s="20"/>
      <c r="G183" s="109"/>
      <c r="H183" s="29"/>
      <c r="I183" s="145"/>
      <c r="J183" s="168"/>
      <c r="K183" s="168"/>
      <c r="L183" s="168"/>
      <c r="M183" s="145"/>
      <c r="N183" s="145">
        <f>N184</f>
        <v>0</v>
      </c>
      <c r="O183" s="145">
        <f t="shared" ref="O183:R183" si="117">O184</f>
        <v>30</v>
      </c>
      <c r="P183" s="145">
        <f t="shared" si="117"/>
        <v>30</v>
      </c>
      <c r="Q183" s="145">
        <f t="shared" si="117"/>
        <v>0</v>
      </c>
      <c r="R183" s="145">
        <f t="shared" si="117"/>
        <v>30</v>
      </c>
      <c r="S183" s="170"/>
      <c r="T183" s="170"/>
      <c r="U183" s="143"/>
      <c r="V183" s="143"/>
    </row>
    <row r="184" spans="1:22" ht="19.5" customHeight="1" x14ac:dyDescent="0.25">
      <c r="A184" s="73" t="s">
        <v>683</v>
      </c>
      <c r="B184" s="28" t="s">
        <v>688</v>
      </c>
      <c r="C184" s="21">
        <v>10</v>
      </c>
      <c r="D184" s="21">
        <v>3</v>
      </c>
      <c r="E184" s="25" t="s">
        <v>251</v>
      </c>
      <c r="F184" s="23">
        <v>360</v>
      </c>
      <c r="G184" s="110"/>
      <c r="H184" s="28"/>
      <c r="I184" s="125"/>
      <c r="J184" s="34"/>
      <c r="K184" s="34"/>
      <c r="L184" s="34"/>
      <c r="M184" s="125"/>
      <c r="N184" s="125">
        <v>0</v>
      </c>
      <c r="O184" s="125">
        <v>30</v>
      </c>
      <c r="P184" s="125">
        <f>O184</f>
        <v>30</v>
      </c>
      <c r="Q184" s="125">
        <f t="shared" si="94"/>
        <v>0</v>
      </c>
      <c r="R184" s="125">
        <f>P184</f>
        <v>30</v>
      </c>
      <c r="S184" s="170"/>
      <c r="T184" s="170"/>
      <c r="U184" s="143"/>
    </row>
    <row r="185" spans="1:22" s="24" customFormat="1" ht="38.25" customHeight="1" x14ac:dyDescent="0.25">
      <c r="A185" s="114" t="str">
        <f>'6'!A359</f>
        <v>МП «Обеспечение жителей Кызылского кожууна доступным и комфортным жильем на 2021-2023 годы»</v>
      </c>
      <c r="B185" s="20">
        <v>2</v>
      </c>
      <c r="C185" s="18">
        <v>10</v>
      </c>
      <c r="D185" s="18">
        <v>4</v>
      </c>
      <c r="E185" s="19" t="s">
        <v>279</v>
      </c>
      <c r="F185" s="20"/>
      <c r="G185" s="109">
        <f>G186</f>
        <v>21103.8</v>
      </c>
      <c r="H185" s="109">
        <f t="shared" ref="H185:R185" si="118">H186</f>
        <v>0</v>
      </c>
      <c r="I185" s="109">
        <f t="shared" si="118"/>
        <v>21103.8</v>
      </c>
      <c r="J185" s="109">
        <f t="shared" si="118"/>
        <v>0</v>
      </c>
      <c r="K185" s="109">
        <f t="shared" si="118"/>
        <v>0</v>
      </c>
      <c r="L185" s="109">
        <f t="shared" si="118"/>
        <v>0</v>
      </c>
      <c r="M185" s="109">
        <f t="shared" si="118"/>
        <v>-2567.6460000000006</v>
      </c>
      <c r="N185" s="109">
        <f t="shared" si="118"/>
        <v>18536.153999999999</v>
      </c>
      <c r="O185" s="109">
        <f t="shared" si="118"/>
        <v>-4317.8335200000001</v>
      </c>
      <c r="P185" s="109">
        <f t="shared" si="118"/>
        <v>14218.320479999998</v>
      </c>
      <c r="Q185" s="109">
        <f t="shared" si="118"/>
        <v>-43.614479999998366</v>
      </c>
      <c r="R185" s="109">
        <f t="shared" si="118"/>
        <v>14174.706</v>
      </c>
      <c r="S185" s="170"/>
      <c r="T185" s="170"/>
      <c r="U185" s="143"/>
      <c r="V185" s="143"/>
    </row>
    <row r="186" spans="1:22" ht="15.75" customHeight="1" x14ac:dyDescent="0.25">
      <c r="A186" s="73" t="str">
        <f>'6'!A360</f>
        <v>Субсидии гражданам на приобретение жилья</v>
      </c>
      <c r="B186" s="23">
        <v>2</v>
      </c>
      <c r="C186" s="21">
        <v>10</v>
      </c>
      <c r="D186" s="21">
        <v>4</v>
      </c>
      <c r="E186" s="22" t="s">
        <v>485</v>
      </c>
      <c r="F186" s="23">
        <v>322</v>
      </c>
      <c r="G186" s="110">
        <v>21103.8</v>
      </c>
      <c r="H186" s="28"/>
      <c r="I186" s="125">
        <f>G186+H186</f>
        <v>21103.8</v>
      </c>
      <c r="J186" s="34"/>
      <c r="K186" s="34"/>
      <c r="L186" s="34"/>
      <c r="M186" s="125">
        <v>-2567.6460000000006</v>
      </c>
      <c r="N186" s="125">
        <f t="shared" si="105"/>
        <v>18536.153999999999</v>
      </c>
      <c r="O186" s="125">
        <f t="shared" si="101"/>
        <v>-4317.8335200000001</v>
      </c>
      <c r="P186" s="125">
        <f>'6'!L360</f>
        <v>14218.320479999998</v>
      </c>
      <c r="Q186" s="125">
        <f>R186-P186</f>
        <v>-43.614479999998366</v>
      </c>
      <c r="R186" s="125">
        <f>'6'!N360</f>
        <v>14174.706</v>
      </c>
      <c r="S186" s="170"/>
      <c r="T186" s="170"/>
      <c r="U186" s="143"/>
    </row>
    <row r="187" spans="1:22" s="24" customFormat="1" ht="19.5" customHeight="1" x14ac:dyDescent="0.25">
      <c r="A187" s="114" t="s">
        <v>158</v>
      </c>
      <c r="B187" s="20">
        <v>2</v>
      </c>
      <c r="C187" s="18"/>
      <c r="D187" s="18"/>
      <c r="E187" s="29"/>
      <c r="F187" s="20"/>
      <c r="G187" s="109">
        <f>G188</f>
        <v>497.5</v>
      </c>
      <c r="H187" s="109">
        <f t="shared" ref="H187:R188" si="119">H188</f>
        <v>0</v>
      </c>
      <c r="I187" s="109">
        <f t="shared" si="119"/>
        <v>497.5</v>
      </c>
      <c r="J187" s="109">
        <f t="shared" si="119"/>
        <v>0</v>
      </c>
      <c r="K187" s="109">
        <f t="shared" si="119"/>
        <v>0</v>
      </c>
      <c r="L187" s="109">
        <f t="shared" si="119"/>
        <v>0</v>
      </c>
      <c r="M187" s="109">
        <f t="shared" si="119"/>
        <v>0</v>
      </c>
      <c r="N187" s="109">
        <f t="shared" si="119"/>
        <v>497.5</v>
      </c>
      <c r="O187" s="109">
        <f t="shared" si="119"/>
        <v>0</v>
      </c>
      <c r="P187" s="109">
        <f t="shared" si="119"/>
        <v>497.5</v>
      </c>
      <c r="Q187" s="109">
        <f t="shared" si="119"/>
        <v>0</v>
      </c>
      <c r="R187" s="109">
        <f t="shared" si="119"/>
        <v>497.5</v>
      </c>
      <c r="S187" s="170"/>
      <c r="T187" s="170"/>
      <c r="U187" s="143"/>
      <c r="V187" s="143"/>
    </row>
    <row r="188" spans="1:22" s="24" customFormat="1" ht="25.5" x14ac:dyDescent="0.25">
      <c r="A188" s="114" t="str">
        <f>'6'!A376</f>
        <v>МП "Развитие физической  культуры и спорта в Кызылском кожууне на 2021-2023 гг."</v>
      </c>
      <c r="B188" s="20">
        <v>2</v>
      </c>
      <c r="C188" s="18">
        <v>11</v>
      </c>
      <c r="D188" s="18">
        <v>5</v>
      </c>
      <c r="E188" s="30" t="s">
        <v>282</v>
      </c>
      <c r="F188" s="20"/>
      <c r="G188" s="107">
        <f>G189</f>
        <v>497.5</v>
      </c>
      <c r="H188" s="107">
        <f t="shared" si="119"/>
        <v>0</v>
      </c>
      <c r="I188" s="107">
        <f t="shared" si="119"/>
        <v>497.5</v>
      </c>
      <c r="J188" s="107">
        <f t="shared" si="119"/>
        <v>0</v>
      </c>
      <c r="K188" s="107">
        <f t="shared" si="119"/>
        <v>0</v>
      </c>
      <c r="L188" s="107">
        <f t="shared" si="119"/>
        <v>0</v>
      </c>
      <c r="M188" s="107">
        <f t="shared" si="119"/>
        <v>0</v>
      </c>
      <c r="N188" s="107">
        <f t="shared" si="119"/>
        <v>497.5</v>
      </c>
      <c r="O188" s="107">
        <f t="shared" si="119"/>
        <v>0</v>
      </c>
      <c r="P188" s="107">
        <f t="shared" si="119"/>
        <v>497.5</v>
      </c>
      <c r="Q188" s="107">
        <f t="shared" si="119"/>
        <v>0</v>
      </c>
      <c r="R188" s="107">
        <f t="shared" si="119"/>
        <v>497.5</v>
      </c>
      <c r="S188" s="170"/>
      <c r="T188" s="170"/>
      <c r="U188" s="143"/>
      <c r="V188" s="143"/>
    </row>
    <row r="189" spans="1:22" ht="25.5" x14ac:dyDescent="0.25">
      <c r="A189" s="73" t="str">
        <f>'6'!A379</f>
        <v>Прочая закупка товаров, работ и услуг для обеспечения государственных (муниципальных) нужд</v>
      </c>
      <c r="B189" s="23">
        <v>2</v>
      </c>
      <c r="C189" s="21">
        <v>11</v>
      </c>
      <c r="D189" s="21">
        <v>5</v>
      </c>
      <c r="E189" s="25" t="s">
        <v>282</v>
      </c>
      <c r="F189" s="23">
        <v>244</v>
      </c>
      <c r="G189" s="110">
        <v>497.5</v>
      </c>
      <c r="H189" s="28"/>
      <c r="I189" s="125">
        <f>G189+H189</f>
        <v>497.5</v>
      </c>
      <c r="J189" s="34"/>
      <c r="K189" s="34"/>
      <c r="L189" s="34"/>
      <c r="M189" s="125"/>
      <c r="N189" s="125">
        <f t="shared" si="105"/>
        <v>497.5</v>
      </c>
      <c r="O189" s="125">
        <f t="shared" si="101"/>
        <v>0</v>
      </c>
      <c r="P189" s="125">
        <f>N189</f>
        <v>497.5</v>
      </c>
      <c r="Q189" s="125">
        <f t="shared" si="94"/>
        <v>0</v>
      </c>
      <c r="R189" s="125">
        <f>P189</f>
        <v>497.5</v>
      </c>
      <c r="S189" s="170"/>
      <c r="T189" s="170"/>
      <c r="U189" s="143"/>
    </row>
    <row r="190" spans="1:22" s="24" customFormat="1" x14ac:dyDescent="0.25">
      <c r="A190" s="114" t="s">
        <v>161</v>
      </c>
      <c r="B190" s="20">
        <v>2</v>
      </c>
      <c r="C190" s="18"/>
      <c r="D190" s="18"/>
      <c r="E190" s="29"/>
      <c r="F190" s="20"/>
      <c r="G190" s="109">
        <f>G191</f>
        <v>1708.7</v>
      </c>
      <c r="H190" s="109">
        <f t="shared" ref="H190:R191" si="120">H191</f>
        <v>0</v>
      </c>
      <c r="I190" s="109">
        <f t="shared" si="120"/>
        <v>1708.7</v>
      </c>
      <c r="J190" s="109">
        <f t="shared" si="120"/>
        <v>0</v>
      </c>
      <c r="K190" s="109">
        <f t="shared" si="120"/>
        <v>0</v>
      </c>
      <c r="L190" s="109">
        <f t="shared" si="120"/>
        <v>0</v>
      </c>
      <c r="M190" s="109">
        <f t="shared" si="120"/>
        <v>0</v>
      </c>
      <c r="N190" s="109">
        <f t="shared" si="120"/>
        <v>1708.7</v>
      </c>
      <c r="O190" s="109">
        <f t="shared" si="120"/>
        <v>0</v>
      </c>
      <c r="P190" s="109">
        <f t="shared" si="120"/>
        <v>1708.7</v>
      </c>
      <c r="Q190" s="109">
        <f t="shared" si="120"/>
        <v>0</v>
      </c>
      <c r="R190" s="109">
        <f t="shared" si="120"/>
        <v>1708.7</v>
      </c>
      <c r="S190" s="170"/>
      <c r="T190" s="170"/>
      <c r="U190" s="143"/>
      <c r="V190" s="143"/>
    </row>
    <row r="191" spans="1:22" s="24" customFormat="1" x14ac:dyDescent="0.25">
      <c r="A191" s="114" t="str">
        <f>'6'!A381</f>
        <v>Периодическая печать и издательства</v>
      </c>
      <c r="B191" s="20">
        <v>2</v>
      </c>
      <c r="C191" s="18">
        <v>12</v>
      </c>
      <c r="D191" s="18">
        <v>2</v>
      </c>
      <c r="E191" s="30"/>
      <c r="F191" s="20"/>
      <c r="G191" s="109">
        <f>G192</f>
        <v>1708.7</v>
      </c>
      <c r="H191" s="109">
        <f t="shared" si="120"/>
        <v>0</v>
      </c>
      <c r="I191" s="109">
        <f t="shared" si="120"/>
        <v>1708.7</v>
      </c>
      <c r="J191" s="109">
        <f t="shared" si="120"/>
        <v>0</v>
      </c>
      <c r="K191" s="109">
        <f t="shared" si="120"/>
        <v>0</v>
      </c>
      <c r="L191" s="109">
        <f t="shared" si="120"/>
        <v>0</v>
      </c>
      <c r="M191" s="109">
        <f t="shared" si="120"/>
        <v>0</v>
      </c>
      <c r="N191" s="109">
        <f t="shared" si="120"/>
        <v>1708.7</v>
      </c>
      <c r="O191" s="109">
        <f t="shared" si="120"/>
        <v>0</v>
      </c>
      <c r="P191" s="109">
        <f t="shared" si="120"/>
        <v>1708.7</v>
      </c>
      <c r="Q191" s="109">
        <f t="shared" si="120"/>
        <v>0</v>
      </c>
      <c r="R191" s="109">
        <f t="shared" si="120"/>
        <v>1708.7</v>
      </c>
      <c r="S191" s="170"/>
      <c r="T191" s="170"/>
      <c r="U191" s="143"/>
      <c r="V191" s="143"/>
    </row>
    <row r="192" spans="1:22" ht="51" x14ac:dyDescent="0.25">
      <c r="A192" s="73" t="str">
        <f>'6'!A382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192" s="23">
        <v>2</v>
      </c>
      <c r="C192" s="21">
        <v>12</v>
      </c>
      <c r="D192" s="21">
        <v>2</v>
      </c>
      <c r="E192" s="25" t="s">
        <v>283</v>
      </c>
      <c r="F192" s="23">
        <v>621</v>
      </c>
      <c r="G192" s="110">
        <v>1708.7</v>
      </c>
      <c r="H192" s="28"/>
      <c r="I192" s="125">
        <f>G192+H192</f>
        <v>1708.7</v>
      </c>
      <c r="J192" s="34"/>
      <c r="K192" s="34"/>
      <c r="L192" s="34"/>
      <c r="M192" s="125"/>
      <c r="N192" s="125">
        <f t="shared" si="105"/>
        <v>1708.7</v>
      </c>
      <c r="O192" s="125">
        <f t="shared" si="101"/>
        <v>0</v>
      </c>
      <c r="P192" s="125">
        <f>N192</f>
        <v>1708.7</v>
      </c>
      <c r="Q192" s="125">
        <f t="shared" si="94"/>
        <v>0</v>
      </c>
      <c r="R192" s="125">
        <f>P192</f>
        <v>1708.7</v>
      </c>
      <c r="S192" s="170"/>
      <c r="T192" s="170"/>
    </row>
    <row r="193" spans="1:22" ht="15.75" customHeight="1" x14ac:dyDescent="0.25">
      <c r="A193" s="113" t="s">
        <v>179</v>
      </c>
      <c r="B193" s="20">
        <v>3</v>
      </c>
      <c r="C193" s="18"/>
      <c r="D193" s="18"/>
      <c r="E193" s="19"/>
      <c r="F193" s="20"/>
      <c r="G193" s="109" t="e">
        <f>G195+G210+G216+G226</f>
        <v>#REF!</v>
      </c>
      <c r="H193" s="109" t="e">
        <f>H195+H210+H216+H226</f>
        <v>#REF!</v>
      </c>
      <c r="I193" s="109" t="e">
        <f>I194+I210+I213+I222+I224+I226</f>
        <v>#REF!</v>
      </c>
      <c r="J193" s="109" t="e">
        <f>J194+J210+J213+J222+J224+J226</f>
        <v>#REF!</v>
      </c>
      <c r="K193" s="109" t="e">
        <f>K194+K210+K213+K222+K224+K226</f>
        <v>#REF!</v>
      </c>
      <c r="L193" s="109" t="e">
        <f>L194+L210+L213+L222+L224+L226</f>
        <v>#REF!</v>
      </c>
      <c r="M193" s="109" t="e">
        <f>M194+M210+M213+M222+M224+M226</f>
        <v>#REF!</v>
      </c>
      <c r="N193" s="109" t="e">
        <f>N194+N210+N213+N222+N224+N226+N219</f>
        <v>#REF!</v>
      </c>
      <c r="O193" s="109" t="e">
        <f>O194+O210+O213+O222+O224+O226+O219</f>
        <v>#REF!</v>
      </c>
      <c r="P193" s="109">
        <f>P194+P210+P213+P222+P224+P226+P219</f>
        <v>87844.308119999827</v>
      </c>
      <c r="Q193" s="109">
        <f>Q194+Q210+Q213+Q222+Q224+Q226+Q219</f>
        <v>3099.4510400001773</v>
      </c>
      <c r="R193" s="109">
        <f t="shared" ref="R193" si="121">R194+R210+R213+R222+R224+R226+R219</f>
        <v>91019.259160000001</v>
      </c>
      <c r="S193" s="170"/>
      <c r="T193" s="170"/>
    </row>
    <row r="194" spans="1:22" s="24" customFormat="1" x14ac:dyDescent="0.25">
      <c r="A194" s="113" t="s">
        <v>38</v>
      </c>
      <c r="B194" s="20">
        <v>3</v>
      </c>
      <c r="C194" s="18">
        <v>1</v>
      </c>
      <c r="D194" s="18">
        <v>0</v>
      </c>
      <c r="E194" s="19"/>
      <c r="F194" s="20"/>
      <c r="G194" s="109"/>
      <c r="H194" s="109"/>
      <c r="I194" s="109" t="e">
        <f t="shared" ref="I194:R194" si="122">I195+I204</f>
        <v>#REF!</v>
      </c>
      <c r="J194" s="109" t="e">
        <f t="shared" si="122"/>
        <v>#REF!</v>
      </c>
      <c r="K194" s="109" t="e">
        <f t="shared" si="122"/>
        <v>#REF!</v>
      </c>
      <c r="L194" s="109" t="e">
        <f t="shared" si="122"/>
        <v>#REF!</v>
      </c>
      <c r="M194" s="109" t="e">
        <f t="shared" si="122"/>
        <v>#REF!</v>
      </c>
      <c r="N194" s="109" t="e">
        <f t="shared" si="122"/>
        <v>#REF!</v>
      </c>
      <c r="O194" s="109" t="e">
        <f t="shared" si="122"/>
        <v>#REF!</v>
      </c>
      <c r="P194" s="109">
        <f>P195+P204</f>
        <v>34771.254000000001</v>
      </c>
      <c r="Q194" s="109">
        <f>Q195+Q204</f>
        <v>1817.0128600000012</v>
      </c>
      <c r="R194" s="109">
        <f t="shared" si="122"/>
        <v>36663.766860000003</v>
      </c>
      <c r="S194" s="170"/>
      <c r="T194" s="170"/>
      <c r="U194" s="143"/>
      <c r="V194" s="143"/>
    </row>
    <row r="195" spans="1:22" ht="42.75" customHeight="1" x14ac:dyDescent="0.25">
      <c r="A195" s="114" t="s">
        <v>64</v>
      </c>
      <c r="B195" s="20">
        <v>3</v>
      </c>
      <c r="C195" s="18">
        <v>1</v>
      </c>
      <c r="D195" s="18">
        <v>6</v>
      </c>
      <c r="E195" s="19"/>
      <c r="F195" s="20"/>
      <c r="G195" s="109">
        <f t="shared" ref="G195:O195" si="123">SUM(G196:G201)</f>
        <v>7346.9949999999999</v>
      </c>
      <c r="H195" s="109">
        <f t="shared" si="123"/>
        <v>500</v>
      </c>
      <c r="I195" s="109">
        <f t="shared" si="123"/>
        <v>7846.9949999999999</v>
      </c>
      <c r="J195" s="109">
        <f t="shared" si="123"/>
        <v>0</v>
      </c>
      <c r="K195" s="109">
        <f t="shared" si="123"/>
        <v>0</v>
      </c>
      <c r="L195" s="109">
        <f t="shared" si="123"/>
        <v>0</v>
      </c>
      <c r="M195" s="109">
        <f t="shared" si="123"/>
        <v>-500</v>
      </c>
      <c r="N195" s="109">
        <f t="shared" si="123"/>
        <v>7346.9949999999999</v>
      </c>
      <c r="O195" s="109">
        <f t="shared" si="123"/>
        <v>-24.015000000000121</v>
      </c>
      <c r="P195" s="109">
        <f>SUM(P196:P201)</f>
        <v>7322.98</v>
      </c>
      <c r="Q195" s="109">
        <f>SUM(Q196:Q201)</f>
        <v>1150.2868600000002</v>
      </c>
      <c r="R195" s="109">
        <f>SUM(R196:R202)</f>
        <v>8548.7668599999997</v>
      </c>
      <c r="S195" s="170"/>
      <c r="T195" s="170"/>
    </row>
    <row r="196" spans="1:22" ht="25.5" x14ac:dyDescent="0.25">
      <c r="A196" s="115" t="s">
        <v>40</v>
      </c>
      <c r="B196" s="23">
        <v>3</v>
      </c>
      <c r="C196" s="21">
        <v>1</v>
      </c>
      <c r="D196" s="21">
        <v>6</v>
      </c>
      <c r="E196" s="25" t="s">
        <v>66</v>
      </c>
      <c r="F196" s="23">
        <v>121</v>
      </c>
      <c r="G196" s="110">
        <f>'6'!F65</f>
        <v>4753</v>
      </c>
      <c r="H196" s="28"/>
      <c r="I196" s="125">
        <f t="shared" ref="I196:I201" si="124">G196+H196</f>
        <v>4753</v>
      </c>
      <c r="J196" s="34"/>
      <c r="K196" s="34"/>
      <c r="L196" s="34"/>
      <c r="M196" s="125"/>
      <c r="N196" s="125">
        <f t="shared" si="105"/>
        <v>4753</v>
      </c>
      <c r="O196" s="125">
        <f t="shared" si="101"/>
        <v>0</v>
      </c>
      <c r="P196" s="125">
        <v>4753</v>
      </c>
      <c r="Q196" s="125">
        <f t="shared" si="94"/>
        <v>799.30953000000045</v>
      </c>
      <c r="R196" s="125">
        <f>'6'!N65</f>
        <v>5552.3095300000004</v>
      </c>
      <c r="S196" s="170"/>
      <c r="T196" s="170"/>
    </row>
    <row r="197" spans="1:22" x14ac:dyDescent="0.25">
      <c r="A197" s="115" t="e">
        <f>'6'!#REF!</f>
        <v>#REF!</v>
      </c>
      <c r="B197" s="23">
        <v>3</v>
      </c>
      <c r="C197" s="21">
        <v>1</v>
      </c>
      <c r="D197" s="21">
        <v>6</v>
      </c>
      <c r="E197" s="25" t="s">
        <v>66</v>
      </c>
      <c r="F197" s="23">
        <v>122</v>
      </c>
      <c r="G197" s="110">
        <v>25</v>
      </c>
      <c r="H197" s="28"/>
      <c r="I197" s="125">
        <f t="shared" si="124"/>
        <v>25</v>
      </c>
      <c r="J197" s="34"/>
      <c r="K197" s="34"/>
      <c r="L197" s="34"/>
      <c r="M197" s="125"/>
      <c r="N197" s="125">
        <f t="shared" si="105"/>
        <v>25</v>
      </c>
      <c r="O197" s="125">
        <f t="shared" si="101"/>
        <v>1410.3</v>
      </c>
      <c r="P197" s="125">
        <v>1435.3</v>
      </c>
      <c r="Q197" s="125">
        <f t="shared" si="94"/>
        <v>217.13127999999983</v>
      </c>
      <c r="R197" s="125">
        <f>'6'!N66</f>
        <v>1652.4312799999998</v>
      </c>
      <c r="S197" s="170"/>
      <c r="T197" s="170"/>
    </row>
    <row r="198" spans="1:22" ht="44.25" customHeight="1" x14ac:dyDescent="0.25">
      <c r="A198" s="116" t="s">
        <v>42</v>
      </c>
      <c r="B198" s="23">
        <v>3</v>
      </c>
      <c r="C198" s="21">
        <v>1</v>
      </c>
      <c r="D198" s="21">
        <v>6</v>
      </c>
      <c r="E198" s="25" t="s">
        <v>66</v>
      </c>
      <c r="F198" s="23">
        <v>129</v>
      </c>
      <c r="G198" s="110">
        <f>'6'!F66</f>
        <v>1435.3</v>
      </c>
      <c r="H198" s="28"/>
      <c r="I198" s="125">
        <f t="shared" si="124"/>
        <v>1435.3</v>
      </c>
      <c r="J198" s="34"/>
      <c r="K198" s="34"/>
      <c r="L198" s="34"/>
      <c r="M198" s="125"/>
      <c r="N198" s="125">
        <f t="shared" si="105"/>
        <v>1435.3</v>
      </c>
      <c r="O198" s="125">
        <f t="shared" si="101"/>
        <v>-1367.652</v>
      </c>
      <c r="P198" s="125">
        <v>67.647999999999996</v>
      </c>
      <c r="Q198" s="125">
        <f t="shared" si="94"/>
        <v>77.258119999999991</v>
      </c>
      <c r="R198" s="125">
        <f>'6'!N67</f>
        <v>144.90611999999999</v>
      </c>
      <c r="S198" s="170"/>
      <c r="T198" s="170"/>
    </row>
    <row r="199" spans="1:22" ht="25.5" x14ac:dyDescent="0.25">
      <c r="A199" s="116" t="s">
        <v>52</v>
      </c>
      <c r="B199" s="23">
        <v>3</v>
      </c>
      <c r="C199" s="21">
        <v>1</v>
      </c>
      <c r="D199" s="21">
        <v>6</v>
      </c>
      <c r="E199" s="25" t="s">
        <v>66</v>
      </c>
      <c r="F199" s="23">
        <v>242</v>
      </c>
      <c r="G199" s="110">
        <f>'6'!F68</f>
        <v>719.2</v>
      </c>
      <c r="H199" s="128">
        <v>500</v>
      </c>
      <c r="I199" s="125">
        <f t="shared" si="124"/>
        <v>1219.2</v>
      </c>
      <c r="J199" s="34"/>
      <c r="K199" s="34"/>
      <c r="L199" s="34"/>
      <c r="M199" s="125">
        <v>-500</v>
      </c>
      <c r="N199" s="125">
        <f t="shared" si="105"/>
        <v>719.2</v>
      </c>
      <c r="O199" s="125">
        <f t="shared" si="101"/>
        <v>15.011999999999944</v>
      </c>
      <c r="P199" s="125">
        <v>734.21199999999999</v>
      </c>
      <c r="Q199" s="125">
        <f t="shared" si="94"/>
        <v>34.902079999999955</v>
      </c>
      <c r="R199" s="125">
        <f>'6'!N68</f>
        <v>769.11407999999994</v>
      </c>
      <c r="S199" s="170"/>
      <c r="T199" s="170"/>
    </row>
    <row r="200" spans="1:22" ht="25.5" x14ac:dyDescent="0.25">
      <c r="A200" s="73" t="s">
        <v>53</v>
      </c>
      <c r="B200" s="23">
        <v>3</v>
      </c>
      <c r="C200" s="21">
        <v>1</v>
      </c>
      <c r="D200" s="21">
        <v>6</v>
      </c>
      <c r="E200" s="25" t="s">
        <v>66</v>
      </c>
      <c r="F200" s="23">
        <v>244</v>
      </c>
      <c r="G200" s="110">
        <f>'6'!F69</f>
        <v>413</v>
      </c>
      <c r="H200" s="28"/>
      <c r="I200" s="125">
        <f t="shared" si="124"/>
        <v>413</v>
      </c>
      <c r="J200" s="34"/>
      <c r="K200" s="34"/>
      <c r="L200" s="34"/>
      <c r="M200" s="125"/>
      <c r="N200" s="125">
        <f t="shared" si="105"/>
        <v>413</v>
      </c>
      <c r="O200" s="125">
        <f t="shared" si="101"/>
        <v>-80.839999999999975</v>
      </c>
      <c r="P200" s="125">
        <v>332.16</v>
      </c>
      <c r="Q200" s="125">
        <f t="shared" si="94"/>
        <v>21.685849999999959</v>
      </c>
      <c r="R200" s="125">
        <f>'6'!N69</f>
        <v>353.84584999999998</v>
      </c>
      <c r="S200" s="170"/>
      <c r="T200" s="170"/>
    </row>
    <row r="201" spans="1:22" x14ac:dyDescent="0.25">
      <c r="A201" s="115" t="str">
        <f>'6'!A70</f>
        <v>Уплата прочих налогов, сборов</v>
      </c>
      <c r="B201" s="23">
        <v>3</v>
      </c>
      <c r="C201" s="21">
        <v>1</v>
      </c>
      <c r="D201" s="21">
        <v>6</v>
      </c>
      <c r="E201" s="22" t="s">
        <v>66</v>
      </c>
      <c r="F201" s="23">
        <v>852</v>
      </c>
      <c r="G201" s="110">
        <v>1.4950000000000001</v>
      </c>
      <c r="H201" s="28"/>
      <c r="I201" s="125">
        <f t="shared" si="124"/>
        <v>1.4950000000000001</v>
      </c>
      <c r="J201" s="34"/>
      <c r="K201" s="34"/>
      <c r="L201" s="34"/>
      <c r="M201" s="125"/>
      <c r="N201" s="125">
        <f t="shared" si="105"/>
        <v>1.4950000000000001</v>
      </c>
      <c r="O201" s="125">
        <f t="shared" si="101"/>
        <v>-0.83500000000000008</v>
      </c>
      <c r="P201" s="125">
        <v>0.66</v>
      </c>
      <c r="Q201" s="125">
        <f t="shared" si="94"/>
        <v>0</v>
      </c>
      <c r="R201" s="125">
        <f>'6'!N70</f>
        <v>0.66</v>
      </c>
      <c r="S201" s="170"/>
      <c r="T201" s="170"/>
    </row>
    <row r="202" spans="1:22" s="24" customFormat="1" ht="52.5" customHeight="1" x14ac:dyDescent="0.25">
      <c r="A202" s="113" t="str">
        <f>'6'!A71</f>
        <v>МП "Обучение, переподготовка, повышение квалификации для выборных должностных лиц местного самоуправления и муниципальных служащих Кызылского кожууна на 2021-2023 гг."</v>
      </c>
      <c r="B202" s="20">
        <v>3</v>
      </c>
      <c r="C202" s="18">
        <v>1</v>
      </c>
      <c r="D202" s="18">
        <v>6</v>
      </c>
      <c r="E202" s="19" t="s">
        <v>437</v>
      </c>
      <c r="F202" s="20"/>
      <c r="G202" s="109"/>
      <c r="H202" s="29"/>
      <c r="I202" s="145"/>
      <c r="J202" s="168"/>
      <c r="K202" s="168"/>
      <c r="L202" s="168"/>
      <c r="M202" s="145"/>
      <c r="N202" s="145">
        <f>N203</f>
        <v>0</v>
      </c>
      <c r="O202" s="145">
        <f t="shared" ref="O202:R202" si="125">O203</f>
        <v>75.5</v>
      </c>
      <c r="P202" s="145">
        <f t="shared" si="125"/>
        <v>75.5</v>
      </c>
      <c r="Q202" s="145">
        <f t="shared" si="125"/>
        <v>0</v>
      </c>
      <c r="R202" s="145">
        <f t="shared" si="125"/>
        <v>75.5</v>
      </c>
      <c r="S202" s="170"/>
      <c r="T202" s="170"/>
      <c r="U202" s="143"/>
      <c r="V202" s="143"/>
    </row>
    <row r="203" spans="1:22" ht="30" customHeight="1" x14ac:dyDescent="0.25">
      <c r="A203" s="115" t="str">
        <f>'6'!A72</f>
        <v>Прочая закупка товаров, работ и услуг для обеспечения государственных (муниципальных) нужд</v>
      </c>
      <c r="B203" s="23">
        <v>3</v>
      </c>
      <c r="C203" s="21">
        <v>1</v>
      </c>
      <c r="D203" s="21">
        <v>6</v>
      </c>
      <c r="E203" s="22" t="s">
        <v>74</v>
      </c>
      <c r="F203" s="23">
        <v>244</v>
      </c>
      <c r="G203" s="110"/>
      <c r="H203" s="28"/>
      <c r="I203" s="125"/>
      <c r="J203" s="34"/>
      <c r="K203" s="34"/>
      <c r="L203" s="34"/>
      <c r="M203" s="125"/>
      <c r="N203" s="125">
        <v>0</v>
      </c>
      <c r="O203" s="125">
        <v>75.5</v>
      </c>
      <c r="P203" s="125">
        <f>O203</f>
        <v>75.5</v>
      </c>
      <c r="Q203" s="125">
        <f t="shared" si="94"/>
        <v>0</v>
      </c>
      <c r="R203" s="125">
        <f>'6'!N72</f>
        <v>75.5</v>
      </c>
      <c r="S203" s="170"/>
      <c r="T203" s="170"/>
    </row>
    <row r="204" spans="1:22" s="24" customFormat="1" ht="20.25" customHeight="1" x14ac:dyDescent="0.25">
      <c r="A204" s="113" t="s">
        <v>647</v>
      </c>
      <c r="B204" s="20">
        <v>3</v>
      </c>
      <c r="C204" s="18">
        <v>1</v>
      </c>
      <c r="D204" s="18">
        <v>13</v>
      </c>
      <c r="E204" s="19"/>
      <c r="F204" s="20"/>
      <c r="G204" s="109"/>
      <c r="H204" s="29"/>
      <c r="I204" s="145" t="e">
        <f>I205+I206+I207+I208+#REF!+I209</f>
        <v>#REF!</v>
      </c>
      <c r="J204" s="145" t="e">
        <f>J205+J206+J207+J208+#REF!+J209</f>
        <v>#REF!</v>
      </c>
      <c r="K204" s="145" t="e">
        <f>K205+K206+K207+K208+#REF!+K209</f>
        <v>#REF!</v>
      </c>
      <c r="L204" s="145" t="e">
        <f>L205+L206+L207+L208+#REF!+L209</f>
        <v>#REF!</v>
      </c>
      <c r="M204" s="145" t="e">
        <f>M205+M206+M207+M208+#REF!+M209</f>
        <v>#REF!</v>
      </c>
      <c r="N204" s="145" t="e">
        <f>N205+N206+N207+N208+#REF!+N209</f>
        <v>#REF!</v>
      </c>
      <c r="O204" s="145" t="e">
        <f>O205+O206+O207+O208+#REF!+O209</f>
        <v>#REF!</v>
      </c>
      <c r="P204" s="145">
        <f>P205+P206+P207+P208+P209</f>
        <v>27448.273999999998</v>
      </c>
      <c r="Q204" s="145">
        <f t="shared" ref="Q204:R204" si="126">Q205+Q206+Q207+Q208+Q209</f>
        <v>666.72600000000102</v>
      </c>
      <c r="R204" s="145">
        <f t="shared" si="126"/>
        <v>28115</v>
      </c>
      <c r="S204" s="170"/>
      <c r="T204" s="170"/>
      <c r="U204" s="143"/>
      <c r="V204" s="143"/>
    </row>
    <row r="205" spans="1:22" ht="15" customHeight="1" x14ac:dyDescent="0.25">
      <c r="A205" s="115" t="s">
        <v>83</v>
      </c>
      <c r="B205" s="23">
        <v>3</v>
      </c>
      <c r="C205" s="21">
        <v>1</v>
      </c>
      <c r="D205" s="21">
        <v>13</v>
      </c>
      <c r="E205" s="22" t="s">
        <v>525</v>
      </c>
      <c r="F205" s="23">
        <v>111</v>
      </c>
      <c r="G205" s="110"/>
      <c r="H205" s="28"/>
      <c r="I205" s="125">
        <v>0</v>
      </c>
      <c r="J205" s="34"/>
      <c r="K205" s="34"/>
      <c r="L205" s="34"/>
      <c r="M205" s="125">
        <v>6850.3247300000003</v>
      </c>
      <c r="N205" s="125">
        <f>I205+M205</f>
        <v>6850.3247300000003</v>
      </c>
      <c r="O205" s="125">
        <f t="shared" si="101"/>
        <v>11283.82027</v>
      </c>
      <c r="P205" s="125">
        <v>18134.145</v>
      </c>
      <c r="Q205" s="125">
        <f t="shared" si="94"/>
        <v>1125.9657000000007</v>
      </c>
      <c r="R205" s="125">
        <f>'6'!N101</f>
        <v>19260.110700000001</v>
      </c>
      <c r="S205" s="170"/>
      <c r="T205" s="170"/>
    </row>
    <row r="206" spans="1:22" ht="38.25" x14ac:dyDescent="0.25">
      <c r="A206" s="115" t="s">
        <v>85</v>
      </c>
      <c r="B206" s="23">
        <v>3</v>
      </c>
      <c r="C206" s="21">
        <v>1</v>
      </c>
      <c r="D206" s="21">
        <v>13</v>
      </c>
      <c r="E206" s="22" t="s">
        <v>525</v>
      </c>
      <c r="F206" s="23">
        <v>119</v>
      </c>
      <c r="G206" s="110"/>
      <c r="H206" s="28"/>
      <c r="I206" s="125">
        <v>0</v>
      </c>
      <c r="J206" s="34"/>
      <c r="K206" s="34"/>
      <c r="L206" s="34"/>
      <c r="M206" s="125">
        <v>2086.68957</v>
      </c>
      <c r="N206" s="125">
        <f t="shared" ref="N206:N209" si="127">I206+M206</f>
        <v>2086.68957</v>
      </c>
      <c r="O206" s="125">
        <f t="shared" si="101"/>
        <v>4626.8104299999995</v>
      </c>
      <c r="P206" s="125">
        <v>6713.5</v>
      </c>
      <c r="Q206" s="125">
        <f t="shared" si="94"/>
        <v>-1519.71414</v>
      </c>
      <c r="R206" s="125">
        <f>'6'!N102</f>
        <v>5193.78586</v>
      </c>
      <c r="S206" s="170"/>
      <c r="T206" s="170"/>
    </row>
    <row r="207" spans="1:22" ht="28.5" customHeight="1" x14ac:dyDescent="0.25">
      <c r="A207" s="115" t="s">
        <v>52</v>
      </c>
      <c r="B207" s="23">
        <v>3</v>
      </c>
      <c r="C207" s="21">
        <v>1</v>
      </c>
      <c r="D207" s="21">
        <v>13</v>
      </c>
      <c r="E207" s="22" t="s">
        <v>525</v>
      </c>
      <c r="F207" s="23">
        <v>242</v>
      </c>
      <c r="G207" s="110"/>
      <c r="H207" s="28"/>
      <c r="I207" s="125">
        <v>0</v>
      </c>
      <c r="J207" s="34"/>
      <c r="K207" s="34"/>
      <c r="L207" s="34"/>
      <c r="M207" s="125">
        <v>600</v>
      </c>
      <c r="N207" s="125">
        <f t="shared" si="127"/>
        <v>600</v>
      </c>
      <c r="O207" s="125">
        <f t="shared" si="101"/>
        <v>1329.7789999999998</v>
      </c>
      <c r="P207" s="125">
        <f>'6'!L103</f>
        <v>1929.7789999999998</v>
      </c>
      <c r="Q207" s="125">
        <f t="shared" si="94"/>
        <v>958.41070000000059</v>
      </c>
      <c r="R207" s="125">
        <f>'6'!N103</f>
        <v>2888.1897000000004</v>
      </c>
      <c r="S207" s="170"/>
      <c r="T207" s="170"/>
    </row>
    <row r="208" spans="1:22" ht="25.5" customHeight="1" x14ac:dyDescent="0.25">
      <c r="A208" s="115" t="s">
        <v>53</v>
      </c>
      <c r="B208" s="23">
        <v>3</v>
      </c>
      <c r="C208" s="21">
        <v>1</v>
      </c>
      <c r="D208" s="21">
        <v>13</v>
      </c>
      <c r="E208" s="22" t="s">
        <v>525</v>
      </c>
      <c r="F208" s="23">
        <v>244</v>
      </c>
      <c r="G208" s="110"/>
      <c r="H208" s="28"/>
      <c r="I208" s="125">
        <v>0</v>
      </c>
      <c r="J208" s="34"/>
      <c r="K208" s="34"/>
      <c r="L208" s="34"/>
      <c r="M208" s="125">
        <v>510</v>
      </c>
      <c r="N208" s="125">
        <f t="shared" si="127"/>
        <v>510</v>
      </c>
      <c r="O208" s="125">
        <f t="shared" si="101"/>
        <v>160.85000000000002</v>
      </c>
      <c r="P208" s="125">
        <f>'6'!L104</f>
        <v>670.85</v>
      </c>
      <c r="Q208" s="125">
        <f t="shared" si="94"/>
        <v>102.05529999999987</v>
      </c>
      <c r="R208" s="125">
        <f>'6'!N104</f>
        <v>772.9052999999999</v>
      </c>
      <c r="S208" s="170"/>
      <c r="T208" s="170"/>
    </row>
    <row r="209" spans="1:22" x14ac:dyDescent="0.25">
      <c r="A209" s="115" t="s">
        <v>646</v>
      </c>
      <c r="B209" s="23">
        <v>3</v>
      </c>
      <c r="C209" s="21">
        <v>1</v>
      </c>
      <c r="D209" s="21">
        <v>13</v>
      </c>
      <c r="E209" s="22" t="s">
        <v>525</v>
      </c>
      <c r="F209" s="23">
        <v>852</v>
      </c>
      <c r="G209" s="110"/>
      <c r="H209" s="28"/>
      <c r="I209" s="125">
        <v>0</v>
      </c>
      <c r="J209" s="34"/>
      <c r="K209" s="34"/>
      <c r="L209" s="34"/>
      <c r="M209" s="125">
        <v>5.6</v>
      </c>
      <c r="N209" s="125">
        <f t="shared" si="127"/>
        <v>5.6</v>
      </c>
      <c r="O209" s="125">
        <f t="shared" si="101"/>
        <v>-5.6</v>
      </c>
      <c r="P209" s="125">
        <f>'6'!L105</f>
        <v>0</v>
      </c>
      <c r="Q209" s="125">
        <f t="shared" si="94"/>
        <v>8.4399999999999996E-3</v>
      </c>
      <c r="R209" s="125">
        <f>'6'!N105</f>
        <v>8.4399999999999996E-3</v>
      </c>
      <c r="S209" s="170"/>
      <c r="T209" s="170"/>
    </row>
    <row r="210" spans="1:22" x14ac:dyDescent="0.25">
      <c r="A210" s="114" t="s">
        <v>77</v>
      </c>
      <c r="B210" s="23">
        <v>3</v>
      </c>
      <c r="C210" s="18">
        <v>2</v>
      </c>
      <c r="D210" s="18"/>
      <c r="E210" s="30"/>
      <c r="F210" s="20"/>
      <c r="G210" s="109">
        <f>+G211</f>
        <v>2141.6</v>
      </c>
      <c r="H210" s="109">
        <f t="shared" ref="H210:R211" si="128">+H211</f>
        <v>0</v>
      </c>
      <c r="I210" s="109">
        <f t="shared" si="128"/>
        <v>2141.6</v>
      </c>
      <c r="J210" s="109">
        <f t="shared" si="128"/>
        <v>0</v>
      </c>
      <c r="K210" s="109">
        <f t="shared" si="128"/>
        <v>0</v>
      </c>
      <c r="L210" s="109">
        <f t="shared" si="128"/>
        <v>0</v>
      </c>
      <c r="M210" s="109">
        <f t="shared" si="128"/>
        <v>0</v>
      </c>
      <c r="N210" s="109">
        <f t="shared" si="128"/>
        <v>2141.6</v>
      </c>
      <c r="O210" s="109">
        <f t="shared" si="128"/>
        <v>0</v>
      </c>
      <c r="P210" s="109">
        <f t="shared" si="128"/>
        <v>2141.6</v>
      </c>
      <c r="Q210" s="109">
        <f t="shared" si="128"/>
        <v>0</v>
      </c>
      <c r="R210" s="109">
        <f t="shared" si="128"/>
        <v>2141.6</v>
      </c>
      <c r="S210" s="170"/>
      <c r="T210" s="170"/>
    </row>
    <row r="211" spans="1:22" x14ac:dyDescent="0.25">
      <c r="A211" s="114" t="s">
        <v>78</v>
      </c>
      <c r="B211" s="20">
        <v>3</v>
      </c>
      <c r="C211" s="18">
        <v>2</v>
      </c>
      <c r="D211" s="18">
        <v>3</v>
      </c>
      <c r="E211" s="30"/>
      <c r="F211" s="20"/>
      <c r="G211" s="109">
        <f>+G212</f>
        <v>2141.6</v>
      </c>
      <c r="H211" s="109">
        <f t="shared" si="128"/>
        <v>0</v>
      </c>
      <c r="I211" s="109">
        <f t="shared" si="128"/>
        <v>2141.6</v>
      </c>
      <c r="J211" s="109">
        <f t="shared" si="128"/>
        <v>0</v>
      </c>
      <c r="K211" s="109">
        <f t="shared" si="128"/>
        <v>0</v>
      </c>
      <c r="L211" s="109">
        <f t="shared" si="128"/>
        <v>0</v>
      </c>
      <c r="M211" s="109">
        <f t="shared" si="128"/>
        <v>0</v>
      </c>
      <c r="N211" s="109">
        <f t="shared" si="128"/>
        <v>2141.6</v>
      </c>
      <c r="O211" s="109">
        <f t="shared" si="128"/>
        <v>0</v>
      </c>
      <c r="P211" s="109">
        <f t="shared" si="128"/>
        <v>2141.6</v>
      </c>
      <c r="Q211" s="109">
        <f t="shared" si="128"/>
        <v>0</v>
      </c>
      <c r="R211" s="109">
        <f t="shared" si="128"/>
        <v>2141.6</v>
      </c>
      <c r="S211" s="170"/>
      <c r="T211" s="170"/>
    </row>
    <row r="212" spans="1:22" x14ac:dyDescent="0.25">
      <c r="A212" s="115" t="s">
        <v>79</v>
      </c>
      <c r="B212" s="23">
        <v>3</v>
      </c>
      <c r="C212" s="21">
        <v>2</v>
      </c>
      <c r="D212" s="21">
        <v>3</v>
      </c>
      <c r="E212" s="25" t="s">
        <v>80</v>
      </c>
      <c r="F212" s="23">
        <v>530</v>
      </c>
      <c r="G212" s="110">
        <f>'6'!F108</f>
        <v>2141.6</v>
      </c>
      <c r="H212" s="28"/>
      <c r="I212" s="125">
        <f>G212+H212</f>
        <v>2141.6</v>
      </c>
      <c r="J212" s="34"/>
      <c r="K212" s="34"/>
      <c r="L212" s="34"/>
      <c r="M212" s="125"/>
      <c r="N212" s="125">
        <f t="shared" si="105"/>
        <v>2141.6</v>
      </c>
      <c r="O212" s="125">
        <f t="shared" si="101"/>
        <v>0</v>
      </c>
      <c r="P212" s="125">
        <f>N212</f>
        <v>2141.6</v>
      </c>
      <c r="Q212" s="125">
        <f t="shared" si="94"/>
        <v>0</v>
      </c>
      <c r="R212" s="125">
        <f>P212</f>
        <v>2141.6</v>
      </c>
      <c r="S212" s="170"/>
      <c r="T212" s="170"/>
    </row>
    <row r="213" spans="1:22" s="24" customFormat="1" x14ac:dyDescent="0.25">
      <c r="A213" s="113" t="s">
        <v>87</v>
      </c>
      <c r="B213" s="20">
        <v>3</v>
      </c>
      <c r="C213" s="18" t="s">
        <v>135</v>
      </c>
      <c r="D213" s="18">
        <v>0</v>
      </c>
      <c r="E213" s="30"/>
      <c r="F213" s="20"/>
      <c r="G213" s="109"/>
      <c r="H213" s="29"/>
      <c r="I213" s="145">
        <f>I214+I216</f>
        <v>482.4</v>
      </c>
      <c r="J213" s="145">
        <f t="shared" ref="J213:R213" si="129">J214+J216</f>
        <v>0</v>
      </c>
      <c r="K213" s="145">
        <f t="shared" si="129"/>
        <v>0</v>
      </c>
      <c r="L213" s="145">
        <f t="shared" si="129"/>
        <v>0</v>
      </c>
      <c r="M213" s="145">
        <f t="shared" si="129"/>
        <v>899.58509000000004</v>
      </c>
      <c r="N213" s="145">
        <f t="shared" si="129"/>
        <v>1381.9850900000001</v>
      </c>
      <c r="O213" s="145">
        <f t="shared" si="129"/>
        <v>1200</v>
      </c>
      <c r="P213" s="145">
        <f t="shared" si="129"/>
        <v>2581.9850900000001</v>
      </c>
      <c r="Q213" s="145">
        <f t="shared" si="129"/>
        <v>46.478859999999969</v>
      </c>
      <c r="R213" s="145">
        <f t="shared" si="129"/>
        <v>2628.4639500000003</v>
      </c>
      <c r="S213" s="170"/>
      <c r="T213" s="170"/>
      <c r="U213" s="143"/>
      <c r="V213" s="143"/>
    </row>
    <row r="214" spans="1:22" s="24" customFormat="1" x14ac:dyDescent="0.25">
      <c r="A214" s="113" t="s">
        <v>90</v>
      </c>
      <c r="B214" s="20">
        <v>3</v>
      </c>
      <c r="C214" s="18" t="s">
        <v>135</v>
      </c>
      <c r="D214" s="18">
        <v>9</v>
      </c>
      <c r="E214" s="30"/>
      <c r="F214" s="20"/>
      <c r="G214" s="109"/>
      <c r="H214" s="29"/>
      <c r="I214" s="145">
        <f>I215</f>
        <v>0</v>
      </c>
      <c r="J214" s="145">
        <f t="shared" ref="J214:R214" si="130">J215</f>
        <v>0</v>
      </c>
      <c r="K214" s="145">
        <f t="shared" si="130"/>
        <v>0</v>
      </c>
      <c r="L214" s="145">
        <f t="shared" si="130"/>
        <v>0</v>
      </c>
      <c r="M214" s="145">
        <f t="shared" si="130"/>
        <v>899.58509000000004</v>
      </c>
      <c r="N214" s="145">
        <f t="shared" si="130"/>
        <v>899.58509000000004</v>
      </c>
      <c r="O214" s="145">
        <f t="shared" si="130"/>
        <v>1200</v>
      </c>
      <c r="P214" s="145">
        <f t="shared" si="130"/>
        <v>2099.58509</v>
      </c>
      <c r="Q214" s="145">
        <f t="shared" si="130"/>
        <v>0</v>
      </c>
      <c r="R214" s="145">
        <f t="shared" si="130"/>
        <v>2099.58509</v>
      </c>
      <c r="S214" s="170"/>
      <c r="T214" s="170"/>
      <c r="U214" s="143"/>
      <c r="V214" s="143"/>
    </row>
    <row r="215" spans="1:22" ht="25.5" x14ac:dyDescent="0.25">
      <c r="A215" s="115" t="s">
        <v>53</v>
      </c>
      <c r="B215" s="23">
        <v>3</v>
      </c>
      <c r="C215" s="21" t="s">
        <v>135</v>
      </c>
      <c r="D215" s="21" t="s">
        <v>635</v>
      </c>
      <c r="E215" s="25" t="s">
        <v>639</v>
      </c>
      <c r="F215" s="23"/>
      <c r="G215" s="110"/>
      <c r="H215" s="28"/>
      <c r="I215" s="125">
        <v>0</v>
      </c>
      <c r="J215" s="34"/>
      <c r="K215" s="34"/>
      <c r="L215" s="34"/>
      <c r="M215" s="125">
        <v>899.58509000000004</v>
      </c>
      <c r="N215" s="125">
        <v>899.58509000000004</v>
      </c>
      <c r="O215" s="125">
        <f t="shared" si="101"/>
        <v>1200</v>
      </c>
      <c r="P215" s="125">
        <v>2099.58509</v>
      </c>
      <c r="Q215" s="125">
        <f t="shared" si="94"/>
        <v>0</v>
      </c>
      <c r="R215" s="125">
        <v>2099.58509</v>
      </c>
      <c r="S215" s="170"/>
      <c r="T215" s="170"/>
    </row>
    <row r="216" spans="1:22" ht="25.5" x14ac:dyDescent="0.25">
      <c r="A216" s="114" t="s">
        <v>297</v>
      </c>
      <c r="B216" s="20">
        <v>3</v>
      </c>
      <c r="C216" s="29" t="s">
        <v>135</v>
      </c>
      <c r="D216" s="29" t="s">
        <v>298</v>
      </c>
      <c r="E216" s="29" t="s">
        <v>136</v>
      </c>
      <c r="F216" s="20"/>
      <c r="G216" s="109">
        <f>G217+G218</f>
        <v>482.4</v>
      </c>
      <c r="H216" s="109">
        <f t="shared" ref="H216:R216" si="131">H217+H218</f>
        <v>0</v>
      </c>
      <c r="I216" s="109">
        <f t="shared" si="131"/>
        <v>482.4</v>
      </c>
      <c r="J216" s="109">
        <f t="shared" si="131"/>
        <v>0</v>
      </c>
      <c r="K216" s="109">
        <f t="shared" si="131"/>
        <v>0</v>
      </c>
      <c r="L216" s="109">
        <f t="shared" si="131"/>
        <v>0</v>
      </c>
      <c r="M216" s="109">
        <f t="shared" si="131"/>
        <v>0</v>
      </c>
      <c r="N216" s="109">
        <f t="shared" si="131"/>
        <v>482.4</v>
      </c>
      <c r="O216" s="109">
        <f t="shared" si="131"/>
        <v>0</v>
      </c>
      <c r="P216" s="109">
        <f t="shared" si="131"/>
        <v>482.4</v>
      </c>
      <c r="Q216" s="109">
        <f t="shared" si="131"/>
        <v>46.478859999999969</v>
      </c>
      <c r="R216" s="109">
        <f t="shared" si="131"/>
        <v>528.87886000000003</v>
      </c>
      <c r="S216" s="170"/>
      <c r="T216" s="170"/>
    </row>
    <row r="217" spans="1:22" x14ac:dyDescent="0.25">
      <c r="A217" s="73" t="s">
        <v>83</v>
      </c>
      <c r="B217" s="23">
        <v>3</v>
      </c>
      <c r="C217" s="28" t="s">
        <v>135</v>
      </c>
      <c r="D217" s="28" t="s">
        <v>298</v>
      </c>
      <c r="E217" s="28" t="s">
        <v>464</v>
      </c>
      <c r="F217" s="28" t="s">
        <v>137</v>
      </c>
      <c r="G217" s="110">
        <v>370.5</v>
      </c>
      <c r="H217" s="28"/>
      <c r="I217" s="125">
        <f t="shared" ref="I217:I218" si="132">G217+H217</f>
        <v>370.5</v>
      </c>
      <c r="J217" s="34"/>
      <c r="K217" s="34"/>
      <c r="L217" s="34"/>
      <c r="M217" s="125"/>
      <c r="N217" s="125">
        <f t="shared" si="105"/>
        <v>370.5</v>
      </c>
      <c r="O217" s="125">
        <f t="shared" si="101"/>
        <v>0</v>
      </c>
      <c r="P217" s="125">
        <v>370.5</v>
      </c>
      <c r="Q217" s="125">
        <f t="shared" si="94"/>
        <v>34.860349999999983</v>
      </c>
      <c r="R217" s="125">
        <v>405.36034999999998</v>
      </c>
      <c r="S217" s="170"/>
      <c r="T217" s="170"/>
    </row>
    <row r="218" spans="1:22" ht="38.25" x14ac:dyDescent="0.25">
      <c r="A218" s="116" t="s">
        <v>85</v>
      </c>
      <c r="B218" s="23">
        <v>3</v>
      </c>
      <c r="C218" s="28" t="s">
        <v>135</v>
      </c>
      <c r="D218" s="28" t="s">
        <v>298</v>
      </c>
      <c r="E218" s="28" t="s">
        <v>464</v>
      </c>
      <c r="F218" s="28" t="s">
        <v>138</v>
      </c>
      <c r="G218" s="110">
        <v>111.9</v>
      </c>
      <c r="H218" s="28"/>
      <c r="I218" s="125">
        <f t="shared" si="132"/>
        <v>111.9</v>
      </c>
      <c r="J218" s="34"/>
      <c r="K218" s="34"/>
      <c r="L218" s="34"/>
      <c r="M218" s="125"/>
      <c r="N218" s="125">
        <f t="shared" si="105"/>
        <v>111.9</v>
      </c>
      <c r="O218" s="125">
        <f t="shared" si="101"/>
        <v>0</v>
      </c>
      <c r="P218" s="125">
        <v>111.9</v>
      </c>
      <c r="Q218" s="125">
        <f t="shared" si="94"/>
        <v>11.618509999999986</v>
      </c>
      <c r="R218" s="125">
        <v>123.51850999999999</v>
      </c>
      <c r="S218" s="170"/>
      <c r="T218" s="170"/>
    </row>
    <row r="219" spans="1:22" x14ac:dyDescent="0.25">
      <c r="A219" s="114" t="s">
        <v>631</v>
      </c>
      <c r="B219" s="20">
        <v>3</v>
      </c>
      <c r="C219" s="18">
        <v>6</v>
      </c>
      <c r="D219" s="18"/>
      <c r="E219" s="29"/>
      <c r="F219" s="20"/>
      <c r="G219" s="110"/>
      <c r="H219" s="28"/>
      <c r="I219" s="125"/>
      <c r="J219" s="34"/>
      <c r="K219" s="34"/>
      <c r="L219" s="34"/>
      <c r="M219" s="125"/>
      <c r="N219" s="145">
        <f>N220</f>
        <v>0</v>
      </c>
      <c r="O219" s="145">
        <f t="shared" ref="O219:R219" si="133">O220</f>
        <v>1200</v>
      </c>
      <c r="P219" s="145">
        <f t="shared" si="133"/>
        <v>1200</v>
      </c>
      <c r="Q219" s="145">
        <f t="shared" si="133"/>
        <v>685.87214999999992</v>
      </c>
      <c r="R219" s="145">
        <f t="shared" si="133"/>
        <v>1885.8721499999999</v>
      </c>
      <c r="S219" s="170"/>
      <c r="T219" s="170"/>
    </row>
    <row r="220" spans="1:22" ht="25.5" x14ac:dyDescent="0.25">
      <c r="A220" s="114" t="s">
        <v>689</v>
      </c>
      <c r="B220" s="20">
        <v>3</v>
      </c>
      <c r="C220" s="18">
        <v>6</v>
      </c>
      <c r="D220" s="18">
        <v>3</v>
      </c>
      <c r="E220" s="29" t="s">
        <v>665</v>
      </c>
      <c r="F220" s="20"/>
      <c r="G220" s="109"/>
      <c r="H220" s="29"/>
      <c r="I220" s="145"/>
      <c r="J220" s="168"/>
      <c r="K220" s="168"/>
      <c r="L220" s="168"/>
      <c r="M220" s="145"/>
      <c r="N220" s="145">
        <f>N221</f>
        <v>0</v>
      </c>
      <c r="O220" s="145">
        <f t="shared" ref="O220" si="134">O221</f>
        <v>1200</v>
      </c>
      <c r="P220" s="145">
        <f t="shared" ref="P220:R220" si="135">P221</f>
        <v>1200</v>
      </c>
      <c r="Q220" s="145">
        <f t="shared" si="135"/>
        <v>685.87214999999992</v>
      </c>
      <c r="R220" s="145">
        <f t="shared" si="135"/>
        <v>1885.8721499999999</v>
      </c>
      <c r="S220" s="170"/>
      <c r="T220" s="170"/>
    </row>
    <row r="221" spans="1:22" ht="25.5" x14ac:dyDescent="0.25">
      <c r="A221" s="73" t="s">
        <v>53</v>
      </c>
      <c r="B221" s="23">
        <v>3</v>
      </c>
      <c r="C221" s="21">
        <v>6</v>
      </c>
      <c r="D221" s="21">
        <v>3</v>
      </c>
      <c r="E221" s="28" t="s">
        <v>665</v>
      </c>
      <c r="F221" s="23">
        <v>540</v>
      </c>
      <c r="G221" s="110"/>
      <c r="H221" s="28"/>
      <c r="I221" s="125"/>
      <c r="J221" s="34"/>
      <c r="K221" s="34"/>
      <c r="L221" s="34"/>
      <c r="M221" s="125"/>
      <c r="N221" s="125">
        <v>0</v>
      </c>
      <c r="O221" s="125">
        <v>1200</v>
      </c>
      <c r="P221" s="125">
        <f>O221</f>
        <v>1200</v>
      </c>
      <c r="Q221" s="125">
        <f t="shared" ref="Q221:Q283" si="136">R221-P221</f>
        <v>685.87214999999992</v>
      </c>
      <c r="R221" s="125">
        <v>1885.8721499999999</v>
      </c>
      <c r="S221" s="170"/>
      <c r="T221" s="170"/>
    </row>
    <row r="222" spans="1:22" s="24" customFormat="1" x14ac:dyDescent="0.25">
      <c r="A222" s="118" t="s">
        <v>141</v>
      </c>
      <c r="B222" s="20">
        <v>3</v>
      </c>
      <c r="C222" s="29" t="s">
        <v>635</v>
      </c>
      <c r="D222" s="29" t="s">
        <v>636</v>
      </c>
      <c r="E222" s="29"/>
      <c r="F222" s="29"/>
      <c r="G222" s="109"/>
      <c r="H222" s="29"/>
      <c r="I222" s="145">
        <f>I223</f>
        <v>0</v>
      </c>
      <c r="J222" s="145">
        <f t="shared" ref="J222:R222" si="137">J223</f>
        <v>0</v>
      </c>
      <c r="K222" s="145">
        <f t="shared" si="137"/>
        <v>0</v>
      </c>
      <c r="L222" s="145">
        <f t="shared" si="137"/>
        <v>0</v>
      </c>
      <c r="M222" s="145">
        <f t="shared" si="137"/>
        <v>1000</v>
      </c>
      <c r="N222" s="145">
        <f t="shared" si="137"/>
        <v>1000</v>
      </c>
      <c r="O222" s="145">
        <f t="shared" si="137"/>
        <v>0</v>
      </c>
      <c r="P222" s="145">
        <f t="shared" si="137"/>
        <v>1000</v>
      </c>
      <c r="Q222" s="145">
        <f t="shared" si="137"/>
        <v>0</v>
      </c>
      <c r="R222" s="145">
        <f t="shared" si="137"/>
        <v>1000</v>
      </c>
      <c r="S222" s="170"/>
      <c r="T222" s="170"/>
      <c r="U222" s="143"/>
      <c r="V222" s="143"/>
    </row>
    <row r="223" spans="1:22" ht="65.25" customHeight="1" x14ac:dyDescent="0.25">
      <c r="A223" s="116" t="s">
        <v>640</v>
      </c>
      <c r="B223" s="23">
        <v>3</v>
      </c>
      <c r="C223" s="28" t="s">
        <v>635</v>
      </c>
      <c r="D223" s="28" t="s">
        <v>635</v>
      </c>
      <c r="E223" s="28" t="s">
        <v>637</v>
      </c>
      <c r="F223" s="28" t="s">
        <v>638</v>
      </c>
      <c r="G223" s="110"/>
      <c r="H223" s="28"/>
      <c r="I223" s="125">
        <v>0</v>
      </c>
      <c r="J223" s="34"/>
      <c r="K223" s="34"/>
      <c r="L223" s="34"/>
      <c r="M223" s="125">
        <v>1000</v>
      </c>
      <c r="N223" s="125">
        <f>M223</f>
        <v>1000</v>
      </c>
      <c r="O223" s="125">
        <f t="shared" ref="O223:O283" si="138">P223-N223</f>
        <v>0</v>
      </c>
      <c r="P223" s="125">
        <f>N223</f>
        <v>1000</v>
      </c>
      <c r="Q223" s="125">
        <f t="shared" si="136"/>
        <v>0</v>
      </c>
      <c r="R223" s="125">
        <f>P223</f>
        <v>1000</v>
      </c>
      <c r="S223" s="170"/>
      <c r="T223" s="170"/>
    </row>
    <row r="224" spans="1:22" s="24" customFormat="1" ht="21" customHeight="1" x14ac:dyDescent="0.25">
      <c r="A224" s="118" t="s">
        <v>645</v>
      </c>
      <c r="B224" s="20">
        <v>3</v>
      </c>
      <c r="C224" s="29" t="s">
        <v>641</v>
      </c>
      <c r="D224" s="29" t="s">
        <v>636</v>
      </c>
      <c r="E224" s="29"/>
      <c r="F224" s="29"/>
      <c r="G224" s="109"/>
      <c r="H224" s="29"/>
      <c r="I224" s="145">
        <f>I225</f>
        <v>0</v>
      </c>
      <c r="J224" s="145">
        <f t="shared" ref="J224:R224" si="139">J225</f>
        <v>0</v>
      </c>
      <c r="K224" s="145">
        <f t="shared" si="139"/>
        <v>0</v>
      </c>
      <c r="L224" s="145">
        <f t="shared" si="139"/>
        <v>0</v>
      </c>
      <c r="M224" s="145">
        <f t="shared" si="139"/>
        <v>6.1134899999999996</v>
      </c>
      <c r="N224" s="145">
        <f t="shared" si="139"/>
        <v>6.1134899999999996</v>
      </c>
      <c r="O224" s="145">
        <f t="shared" si="139"/>
        <v>0</v>
      </c>
      <c r="P224" s="145">
        <f t="shared" si="139"/>
        <v>6.1134899999999996</v>
      </c>
      <c r="Q224" s="145">
        <f t="shared" si="139"/>
        <v>5.5469400000000002</v>
      </c>
      <c r="R224" s="145">
        <f t="shared" si="139"/>
        <v>11.66043</v>
      </c>
      <c r="S224" s="170"/>
      <c r="T224" s="170"/>
      <c r="U224" s="143"/>
      <c r="V224" s="143"/>
    </row>
    <row r="225" spans="1:22" ht="30.75" customHeight="1" x14ac:dyDescent="0.25">
      <c r="A225" s="116" t="s">
        <v>644</v>
      </c>
      <c r="B225" s="23">
        <v>3</v>
      </c>
      <c r="C225" s="28" t="s">
        <v>641</v>
      </c>
      <c r="D225" s="28" t="s">
        <v>71</v>
      </c>
      <c r="E225" s="28" t="s">
        <v>642</v>
      </c>
      <c r="F225" s="28" t="s">
        <v>643</v>
      </c>
      <c r="G225" s="110"/>
      <c r="H225" s="28"/>
      <c r="I225" s="125">
        <v>0</v>
      </c>
      <c r="J225" s="34"/>
      <c r="K225" s="34"/>
      <c r="L225" s="34"/>
      <c r="M225" s="125">
        <v>6.1134899999999996</v>
      </c>
      <c r="N225" s="125">
        <f>M225</f>
        <v>6.1134899999999996</v>
      </c>
      <c r="O225" s="125">
        <f t="shared" si="138"/>
        <v>0</v>
      </c>
      <c r="P225" s="125">
        <f>N225</f>
        <v>6.1134899999999996</v>
      </c>
      <c r="Q225" s="125">
        <f t="shared" si="136"/>
        <v>5.5469400000000002</v>
      </c>
      <c r="R225" s="125">
        <v>11.66043</v>
      </c>
      <c r="S225" s="170"/>
      <c r="T225" s="170"/>
    </row>
    <row r="226" spans="1:22" ht="25.5" x14ac:dyDescent="0.25">
      <c r="A226" s="113" t="s">
        <v>554</v>
      </c>
      <c r="B226" s="20">
        <v>3</v>
      </c>
      <c r="C226" s="18">
        <v>14</v>
      </c>
      <c r="D226" s="18"/>
      <c r="E226" s="30"/>
      <c r="F226" s="20"/>
      <c r="G226" s="109" t="e">
        <f>+G227+#REF!+G230</f>
        <v>#REF!</v>
      </c>
      <c r="H226" s="109" t="e">
        <f>+H227+#REF!+H230</f>
        <v>#REF!</v>
      </c>
      <c r="I226" s="109" t="e">
        <f>+I227+#REF!+I230</f>
        <v>#REF!</v>
      </c>
      <c r="J226" s="109" t="e">
        <f>+J227+#REF!+J230</f>
        <v>#REF!</v>
      </c>
      <c r="K226" s="109" t="e">
        <f>+K227+#REF!+K230</f>
        <v>#REF!</v>
      </c>
      <c r="L226" s="109" t="e">
        <f>+L227+#REF!+L230</f>
        <v>#REF!</v>
      </c>
      <c r="M226" s="109" t="e">
        <f>+M227+#REF!+M230</f>
        <v>#REF!</v>
      </c>
      <c r="N226" s="109">
        <f>+N227+N230</f>
        <v>47039.689799999993</v>
      </c>
      <c r="O226" s="109">
        <f>+O227+O230</f>
        <v>-896.33426000017607</v>
      </c>
      <c r="P226" s="109">
        <f t="shared" ref="P226:R226" si="140">+P227+P230</f>
        <v>46143.355539999822</v>
      </c>
      <c r="Q226" s="109">
        <f t="shared" si="140"/>
        <v>544.54023000017605</v>
      </c>
      <c r="R226" s="109">
        <f t="shared" si="140"/>
        <v>46687.895769999996</v>
      </c>
      <c r="S226" s="170"/>
      <c r="T226" s="170"/>
    </row>
    <row r="227" spans="1:22" ht="38.25" x14ac:dyDescent="0.25">
      <c r="A227" s="114" t="s">
        <v>163</v>
      </c>
      <c r="B227" s="20">
        <v>3</v>
      </c>
      <c r="C227" s="18">
        <v>14</v>
      </c>
      <c r="D227" s="18">
        <v>1</v>
      </c>
      <c r="E227" s="30"/>
      <c r="F227" s="20"/>
      <c r="G227" s="109">
        <f t="shared" ref="G227:R227" si="141">SUM(G228:G229)</f>
        <v>0</v>
      </c>
      <c r="H227" s="109">
        <f t="shared" si="141"/>
        <v>0</v>
      </c>
      <c r="I227" s="109">
        <f t="shared" si="141"/>
        <v>42932.2</v>
      </c>
      <c r="J227" s="109">
        <f t="shared" si="141"/>
        <v>0</v>
      </c>
      <c r="K227" s="109">
        <f t="shared" si="141"/>
        <v>0</v>
      </c>
      <c r="L227" s="109">
        <f t="shared" si="141"/>
        <v>0</v>
      </c>
      <c r="M227" s="109">
        <f t="shared" si="141"/>
        <v>0</v>
      </c>
      <c r="N227" s="109">
        <f t="shared" si="141"/>
        <v>42932.2</v>
      </c>
      <c r="O227" s="109">
        <f t="shared" si="141"/>
        <v>0</v>
      </c>
      <c r="P227" s="109">
        <f t="shared" si="141"/>
        <v>42932.2</v>
      </c>
      <c r="Q227" s="109">
        <f t="shared" si="141"/>
        <v>0</v>
      </c>
      <c r="R227" s="109">
        <f t="shared" si="141"/>
        <v>42932.2</v>
      </c>
      <c r="S227" s="170"/>
      <c r="T227" s="170"/>
    </row>
    <row r="228" spans="1:22" ht="21" customHeight="1" x14ac:dyDescent="0.25">
      <c r="A228" s="115" t="s">
        <v>164</v>
      </c>
      <c r="B228" s="23">
        <v>3</v>
      </c>
      <c r="C228" s="21">
        <v>14</v>
      </c>
      <c r="D228" s="21">
        <v>1</v>
      </c>
      <c r="E228" s="25" t="s">
        <v>620</v>
      </c>
      <c r="F228" s="23">
        <v>511</v>
      </c>
      <c r="G228" s="110">
        <f>'6'!F387</f>
        <v>0</v>
      </c>
      <c r="H228" s="28" t="s">
        <v>622</v>
      </c>
      <c r="I228" s="125">
        <f t="shared" ref="I228:I229" si="142">G228+H228</f>
        <v>30765</v>
      </c>
      <c r="J228" s="34"/>
      <c r="K228" s="34"/>
      <c r="L228" s="34"/>
      <c r="M228" s="125"/>
      <c r="N228" s="125">
        <f t="shared" si="105"/>
        <v>30765</v>
      </c>
      <c r="O228" s="125">
        <f t="shared" si="138"/>
        <v>0</v>
      </c>
      <c r="P228" s="125">
        <v>30765</v>
      </c>
      <c r="Q228" s="125">
        <f t="shared" si="136"/>
        <v>0</v>
      </c>
      <c r="R228" s="125">
        <f>P228</f>
        <v>30765</v>
      </c>
      <c r="S228" s="170"/>
      <c r="T228" s="170"/>
    </row>
    <row r="229" spans="1:22" ht="23.25" customHeight="1" x14ac:dyDescent="0.25">
      <c r="A229" s="115" t="s">
        <v>164</v>
      </c>
      <c r="B229" s="23">
        <v>3</v>
      </c>
      <c r="C229" s="21">
        <v>14</v>
      </c>
      <c r="D229" s="21">
        <v>1</v>
      </c>
      <c r="E229" s="25" t="s">
        <v>621</v>
      </c>
      <c r="F229" s="23">
        <v>511</v>
      </c>
      <c r="G229" s="110">
        <f>'6'!F388</f>
        <v>0</v>
      </c>
      <c r="H229" s="28" t="s">
        <v>623</v>
      </c>
      <c r="I229" s="125">
        <f t="shared" si="142"/>
        <v>12167.2</v>
      </c>
      <c r="J229" s="34"/>
      <c r="K229" s="34"/>
      <c r="L229" s="34"/>
      <c r="M229" s="125"/>
      <c r="N229" s="125">
        <f t="shared" si="105"/>
        <v>12167.2</v>
      </c>
      <c r="O229" s="125">
        <f t="shared" si="138"/>
        <v>0</v>
      </c>
      <c r="P229" s="125">
        <v>12167.2</v>
      </c>
      <c r="Q229" s="125">
        <f t="shared" si="136"/>
        <v>0</v>
      </c>
      <c r="R229" s="125">
        <f>P229</f>
        <v>12167.2</v>
      </c>
      <c r="S229" s="170"/>
      <c r="T229" s="170"/>
    </row>
    <row r="230" spans="1:22" ht="25.5" x14ac:dyDescent="0.25">
      <c r="A230" s="113" t="s">
        <v>165</v>
      </c>
      <c r="B230" s="20">
        <v>3</v>
      </c>
      <c r="C230" s="18">
        <v>14</v>
      </c>
      <c r="D230" s="18">
        <v>3</v>
      </c>
      <c r="E230" s="19"/>
      <c r="F230" s="20"/>
      <c r="G230" s="109">
        <f>G233+G236+G238</f>
        <v>1966.4549999999999</v>
      </c>
      <c r="H230" s="109">
        <f t="shared" ref="H230:M230" si="143">H233+H236+H238</f>
        <v>2030.3</v>
      </c>
      <c r="I230" s="109">
        <f t="shared" si="143"/>
        <v>3996.7550000000001</v>
      </c>
      <c r="J230" s="109">
        <f t="shared" si="143"/>
        <v>0</v>
      </c>
      <c r="K230" s="109">
        <f t="shared" si="143"/>
        <v>0</v>
      </c>
      <c r="L230" s="109">
        <f t="shared" si="143"/>
        <v>0</v>
      </c>
      <c r="M230" s="109">
        <f t="shared" si="143"/>
        <v>110.73479999999999</v>
      </c>
      <c r="N230" s="109">
        <f>N233+N236+N238+N231</f>
        <v>4107.4897999999994</v>
      </c>
      <c r="O230" s="109">
        <f>O233+O236+O238+O231</f>
        <v>-896.33426000017607</v>
      </c>
      <c r="P230" s="109">
        <f t="shared" ref="P230:R230" si="144">P233+P236+P238+P231</f>
        <v>3211.1555399998238</v>
      </c>
      <c r="Q230" s="109">
        <f t="shared" si="144"/>
        <v>544.54023000017605</v>
      </c>
      <c r="R230" s="109">
        <f t="shared" si="144"/>
        <v>3755.6957699999998</v>
      </c>
      <c r="S230" s="170"/>
      <c r="T230" s="170"/>
    </row>
    <row r="231" spans="1:22" ht="38.25" x14ac:dyDescent="0.25">
      <c r="A231" s="117" t="s">
        <v>674</v>
      </c>
      <c r="B231" s="20">
        <v>3</v>
      </c>
      <c r="C231" s="18">
        <v>14</v>
      </c>
      <c r="D231" s="18">
        <v>3</v>
      </c>
      <c r="E231" s="19" t="s">
        <v>675</v>
      </c>
      <c r="F231" s="20"/>
      <c r="G231" s="109">
        <f>G232</f>
        <v>50</v>
      </c>
      <c r="H231" s="109"/>
      <c r="I231" s="109"/>
      <c r="J231" s="109"/>
      <c r="K231" s="109"/>
      <c r="L231" s="109"/>
      <c r="M231" s="109"/>
      <c r="N231" s="109">
        <f>N232</f>
        <v>0</v>
      </c>
      <c r="O231" s="145">
        <f t="shared" si="138"/>
        <v>120</v>
      </c>
      <c r="P231" s="109">
        <f t="shared" ref="P231:R231" si="145">P232</f>
        <v>120</v>
      </c>
      <c r="Q231" s="109">
        <f t="shared" si="145"/>
        <v>40</v>
      </c>
      <c r="R231" s="109">
        <f t="shared" si="145"/>
        <v>160</v>
      </c>
      <c r="S231" s="170"/>
      <c r="T231" s="170"/>
    </row>
    <row r="232" spans="1:22" x14ac:dyDescent="0.25">
      <c r="A232" s="115" t="s">
        <v>686</v>
      </c>
      <c r="B232" s="23">
        <v>3</v>
      </c>
      <c r="C232" s="21">
        <v>14</v>
      </c>
      <c r="D232" s="21">
        <v>3</v>
      </c>
      <c r="E232" s="22" t="s">
        <v>675</v>
      </c>
      <c r="F232" s="23">
        <v>540</v>
      </c>
      <c r="G232" s="110">
        <f>'[1]3'!F411</f>
        <v>50</v>
      </c>
      <c r="H232" s="109"/>
      <c r="I232" s="109"/>
      <c r="J232" s="109"/>
      <c r="K232" s="109"/>
      <c r="L232" s="109"/>
      <c r="M232" s="109"/>
      <c r="N232" s="109">
        <v>0</v>
      </c>
      <c r="O232" s="125">
        <v>120</v>
      </c>
      <c r="P232" s="125">
        <f>O232</f>
        <v>120</v>
      </c>
      <c r="Q232" s="125">
        <f t="shared" si="136"/>
        <v>40</v>
      </c>
      <c r="R232" s="125">
        <v>160</v>
      </c>
      <c r="S232" s="170"/>
      <c r="T232" s="170"/>
    </row>
    <row r="233" spans="1:22" ht="25.5" x14ac:dyDescent="0.25">
      <c r="A233" s="114" t="s">
        <v>166</v>
      </c>
      <c r="B233" s="20">
        <v>3</v>
      </c>
      <c r="C233" s="18">
        <v>14</v>
      </c>
      <c r="D233" s="18">
        <v>3</v>
      </c>
      <c r="E233" s="29" t="s">
        <v>487</v>
      </c>
      <c r="F233" s="20"/>
      <c r="G233" s="109">
        <f>G234+G235</f>
        <v>1039.155</v>
      </c>
      <c r="H233" s="109">
        <f t="shared" ref="H233" si="146">H234+H235</f>
        <v>53.2</v>
      </c>
      <c r="I233" s="109">
        <f>I234+I235</f>
        <v>1092.355</v>
      </c>
      <c r="J233" s="109">
        <f t="shared" ref="J233:R233" si="147">J234+J235</f>
        <v>0</v>
      </c>
      <c r="K233" s="109">
        <f t="shared" si="147"/>
        <v>0</v>
      </c>
      <c r="L233" s="109">
        <f t="shared" si="147"/>
        <v>0</v>
      </c>
      <c r="M233" s="109">
        <f t="shared" si="147"/>
        <v>1.38</v>
      </c>
      <c r="N233" s="109">
        <f t="shared" si="147"/>
        <v>1093.7350000000001</v>
      </c>
      <c r="O233" s="109">
        <f t="shared" si="147"/>
        <v>117.31587999982386</v>
      </c>
      <c r="P233" s="109">
        <f t="shared" si="147"/>
        <v>1211.0508799998238</v>
      </c>
      <c r="Q233" s="109">
        <f t="shared" si="147"/>
        <v>508.11630000017601</v>
      </c>
      <c r="R233" s="109">
        <f t="shared" si="147"/>
        <v>1719.1671799999999</v>
      </c>
      <c r="S233" s="170"/>
      <c r="T233" s="170"/>
    </row>
    <row r="234" spans="1:22" ht="25.5" x14ac:dyDescent="0.25">
      <c r="A234" s="115" t="s">
        <v>293</v>
      </c>
      <c r="B234" s="23">
        <v>3</v>
      </c>
      <c r="C234" s="21">
        <v>14</v>
      </c>
      <c r="D234" s="21">
        <v>3</v>
      </c>
      <c r="E234" s="28" t="s">
        <v>167</v>
      </c>
      <c r="F234" s="23">
        <v>540</v>
      </c>
      <c r="G234" s="110">
        <f>'6'!F395</f>
        <v>786.774</v>
      </c>
      <c r="H234" s="128">
        <v>53.2</v>
      </c>
      <c r="I234" s="125">
        <f t="shared" ref="I234:I235" si="148">G234+H234</f>
        <v>839.97400000000005</v>
      </c>
      <c r="J234" s="34"/>
      <c r="K234" s="34"/>
      <c r="L234" s="34"/>
      <c r="M234" s="125"/>
      <c r="N234" s="125">
        <f t="shared" si="105"/>
        <v>839.97400000000005</v>
      </c>
      <c r="O234" s="125">
        <f t="shared" si="138"/>
        <v>117.31687999982387</v>
      </c>
      <c r="P234" s="125">
        <f>'6'!L395</f>
        <v>957.29087999982391</v>
      </c>
      <c r="Q234" s="125">
        <f t="shared" si="136"/>
        <v>508.11530000017603</v>
      </c>
      <c r="R234" s="125">
        <v>1465.4061799999999</v>
      </c>
      <c r="S234" s="170"/>
      <c r="T234" s="170"/>
    </row>
    <row r="235" spans="1:22" ht="25.5" x14ac:dyDescent="0.25">
      <c r="A235" s="115" t="s">
        <v>293</v>
      </c>
      <c r="B235" s="23">
        <v>3</v>
      </c>
      <c r="C235" s="21">
        <v>14</v>
      </c>
      <c r="D235" s="21">
        <v>3</v>
      </c>
      <c r="E235" s="28" t="s">
        <v>486</v>
      </c>
      <c r="F235" s="23">
        <v>540</v>
      </c>
      <c r="G235" s="110">
        <f>'6'!F396</f>
        <v>252.381</v>
      </c>
      <c r="H235" s="28"/>
      <c r="I235" s="125">
        <f t="shared" si="148"/>
        <v>252.381</v>
      </c>
      <c r="J235" s="34"/>
      <c r="K235" s="34"/>
      <c r="L235" s="34"/>
      <c r="M235" s="125">
        <v>1.38</v>
      </c>
      <c r="N235" s="125">
        <f t="shared" si="105"/>
        <v>253.761</v>
      </c>
      <c r="O235" s="125">
        <f t="shared" si="138"/>
        <v>-1.0000000000047748E-3</v>
      </c>
      <c r="P235" s="125">
        <v>253.76</v>
      </c>
      <c r="Q235" s="125">
        <f t="shared" si="136"/>
        <v>1.0000000000047748E-3</v>
      </c>
      <c r="R235" s="125">
        <v>253.761</v>
      </c>
      <c r="S235" s="170"/>
      <c r="T235" s="170"/>
    </row>
    <row r="236" spans="1:22" ht="25.5" x14ac:dyDescent="0.25">
      <c r="A236" s="114" t="s">
        <v>168</v>
      </c>
      <c r="B236" s="20">
        <v>3</v>
      </c>
      <c r="C236" s="18">
        <v>14</v>
      </c>
      <c r="D236" s="18">
        <v>3</v>
      </c>
      <c r="E236" s="29" t="s">
        <v>169</v>
      </c>
      <c r="F236" s="20"/>
      <c r="G236" s="109">
        <f>+G237</f>
        <v>10</v>
      </c>
      <c r="H236" s="109">
        <f t="shared" ref="H236:R236" si="149">+H237</f>
        <v>0</v>
      </c>
      <c r="I236" s="109">
        <f t="shared" si="149"/>
        <v>10</v>
      </c>
      <c r="J236" s="109">
        <f t="shared" si="149"/>
        <v>0</v>
      </c>
      <c r="K236" s="109">
        <f t="shared" si="149"/>
        <v>0</v>
      </c>
      <c r="L236" s="109">
        <f t="shared" si="149"/>
        <v>0</v>
      </c>
      <c r="M236" s="109">
        <f t="shared" si="149"/>
        <v>0</v>
      </c>
      <c r="N236" s="109">
        <f t="shared" si="149"/>
        <v>10</v>
      </c>
      <c r="O236" s="125">
        <f t="shared" si="138"/>
        <v>0</v>
      </c>
      <c r="P236" s="109">
        <f t="shared" si="149"/>
        <v>10</v>
      </c>
      <c r="Q236" s="109">
        <f t="shared" si="149"/>
        <v>0</v>
      </c>
      <c r="R236" s="109">
        <f t="shared" si="149"/>
        <v>10</v>
      </c>
      <c r="S236" s="170"/>
      <c r="T236" s="170"/>
    </row>
    <row r="237" spans="1:22" x14ac:dyDescent="0.25">
      <c r="A237" s="115" t="s">
        <v>79</v>
      </c>
      <c r="B237" s="23">
        <v>3</v>
      </c>
      <c r="C237" s="21">
        <v>14</v>
      </c>
      <c r="D237" s="21">
        <v>3</v>
      </c>
      <c r="E237" s="28" t="s">
        <v>169</v>
      </c>
      <c r="F237" s="23">
        <v>530</v>
      </c>
      <c r="G237" s="110">
        <v>10</v>
      </c>
      <c r="H237" s="28"/>
      <c r="I237" s="125">
        <f>G237+H237</f>
        <v>10</v>
      </c>
      <c r="J237" s="34"/>
      <c r="K237" s="34"/>
      <c r="L237" s="34"/>
      <c r="M237" s="125"/>
      <c r="N237" s="125">
        <f t="shared" si="105"/>
        <v>10</v>
      </c>
      <c r="O237" s="125">
        <f t="shared" si="138"/>
        <v>0</v>
      </c>
      <c r="P237" s="125">
        <f>N237</f>
        <v>10</v>
      </c>
      <c r="Q237" s="125">
        <f t="shared" si="136"/>
        <v>0</v>
      </c>
      <c r="R237" s="125">
        <f>P237</f>
        <v>10</v>
      </c>
      <c r="S237" s="170"/>
      <c r="T237" s="170"/>
    </row>
    <row r="238" spans="1:22" s="24" customFormat="1" x14ac:dyDescent="0.25">
      <c r="A238" s="113" t="str">
        <f>'6'!A397</f>
        <v xml:space="preserve">Иные межбюджетные трансферты общего характера </v>
      </c>
      <c r="B238" s="20">
        <v>3</v>
      </c>
      <c r="C238" s="18">
        <v>14</v>
      </c>
      <c r="D238" s="18">
        <v>3</v>
      </c>
      <c r="E238" s="29" t="s">
        <v>494</v>
      </c>
      <c r="F238" s="20"/>
      <c r="G238" s="109">
        <f>G239+G240</f>
        <v>917.3</v>
      </c>
      <c r="H238" s="109">
        <f t="shared" ref="H238:R238" si="150">H239+H240</f>
        <v>1977.1</v>
      </c>
      <c r="I238" s="109">
        <f t="shared" si="150"/>
        <v>2894.4</v>
      </c>
      <c r="J238" s="109">
        <f t="shared" si="150"/>
        <v>0</v>
      </c>
      <c r="K238" s="109">
        <f t="shared" si="150"/>
        <v>0</v>
      </c>
      <c r="L238" s="109">
        <f t="shared" si="150"/>
        <v>0</v>
      </c>
      <c r="M238" s="109">
        <f t="shared" si="150"/>
        <v>109.3548</v>
      </c>
      <c r="N238" s="109">
        <f t="shared" si="150"/>
        <v>3003.7547999999997</v>
      </c>
      <c r="O238" s="109">
        <f t="shared" si="150"/>
        <v>-1133.65014</v>
      </c>
      <c r="P238" s="109">
        <f t="shared" si="150"/>
        <v>1870.10466</v>
      </c>
      <c r="Q238" s="109">
        <f t="shared" si="150"/>
        <v>-3.5760699999999588</v>
      </c>
      <c r="R238" s="109">
        <f t="shared" si="150"/>
        <v>1866.5285899999999</v>
      </c>
      <c r="S238" s="170"/>
      <c r="T238" s="170"/>
      <c r="U238" s="143"/>
      <c r="V238" s="143"/>
    </row>
    <row r="239" spans="1:22" ht="51" x14ac:dyDescent="0.25">
      <c r="A239" s="73" t="str">
        <f>'6'!A398</f>
        <v xml:space="preserve">На обеспечение доступа к сети Интернет социально-значимых объектов, подключенных в рамках национальной программы "Цифровая экономика Российской Федерации" </v>
      </c>
      <c r="B239" s="23">
        <v>3</v>
      </c>
      <c r="C239" s="21">
        <v>14</v>
      </c>
      <c r="D239" s="21">
        <v>3</v>
      </c>
      <c r="E239" s="28" t="s">
        <v>488</v>
      </c>
      <c r="F239" s="23">
        <v>540</v>
      </c>
      <c r="G239" s="110">
        <v>464.8</v>
      </c>
      <c r="H239" s="28"/>
      <c r="I239" s="125">
        <f t="shared" ref="I239:I240" si="151">G239+H239</f>
        <v>464.8</v>
      </c>
      <c r="J239" s="34"/>
      <c r="K239" s="34"/>
      <c r="L239" s="34"/>
      <c r="M239" s="125">
        <v>40.485759999999999</v>
      </c>
      <c r="N239" s="125">
        <f t="shared" si="105"/>
        <v>505.28575999999998</v>
      </c>
      <c r="O239" s="125">
        <f t="shared" si="138"/>
        <v>0</v>
      </c>
      <c r="P239" s="125">
        <v>505.28575999999998</v>
      </c>
      <c r="Q239" s="125">
        <f t="shared" si="136"/>
        <v>-3.5760699999999588</v>
      </c>
      <c r="R239" s="125">
        <v>501.70969000000002</v>
      </c>
      <c r="S239" s="170"/>
      <c r="T239" s="170"/>
    </row>
    <row r="240" spans="1:22" ht="11.25" customHeight="1" x14ac:dyDescent="0.25">
      <c r="A240" s="73" t="str">
        <f>'6'!A399</f>
        <v xml:space="preserve">Прочие межбюджетные трансферты общего характера </v>
      </c>
      <c r="B240" s="23">
        <v>3</v>
      </c>
      <c r="C240" s="21">
        <v>14</v>
      </c>
      <c r="D240" s="21">
        <v>3</v>
      </c>
      <c r="E240" s="28" t="s">
        <v>495</v>
      </c>
      <c r="F240" s="23">
        <v>540</v>
      </c>
      <c r="G240" s="110">
        <v>452.5</v>
      </c>
      <c r="H240" s="128">
        <v>1977.1</v>
      </c>
      <c r="I240" s="125">
        <f t="shared" si="151"/>
        <v>2429.6</v>
      </c>
      <c r="J240" s="34"/>
      <c r="K240" s="34"/>
      <c r="L240" s="34"/>
      <c r="M240" s="125">
        <v>68.869039999999998</v>
      </c>
      <c r="N240" s="125">
        <f t="shared" si="105"/>
        <v>2498.4690399999999</v>
      </c>
      <c r="O240" s="125">
        <f t="shared" si="138"/>
        <v>-1133.65014</v>
      </c>
      <c r="P240" s="125">
        <f>'6'!L399</f>
        <v>1364.8189</v>
      </c>
      <c r="Q240" s="125">
        <f t="shared" si="136"/>
        <v>0</v>
      </c>
      <c r="R240" s="125">
        <v>1364.8189</v>
      </c>
      <c r="S240" s="170"/>
      <c r="T240" s="170"/>
    </row>
    <row r="241" spans="1:23" x14ac:dyDescent="0.25">
      <c r="A241" s="113" t="s">
        <v>180</v>
      </c>
      <c r="B241" s="20">
        <v>4</v>
      </c>
      <c r="C241" s="18"/>
      <c r="D241" s="18"/>
      <c r="E241" s="19"/>
      <c r="F241" s="20"/>
      <c r="G241" s="109">
        <f>G242</f>
        <v>1165709.8299999998</v>
      </c>
      <c r="H241" s="109">
        <f t="shared" ref="H241:M241" si="152">H242</f>
        <v>-98744.299999999988</v>
      </c>
      <c r="I241" s="109">
        <f>I242</f>
        <v>1067921.43</v>
      </c>
      <c r="J241" s="109">
        <f t="shared" si="152"/>
        <v>0</v>
      </c>
      <c r="K241" s="109">
        <f t="shared" si="152"/>
        <v>0</v>
      </c>
      <c r="L241" s="109">
        <f t="shared" si="152"/>
        <v>0</v>
      </c>
      <c r="M241" s="109">
        <f t="shared" si="152"/>
        <v>-6697.5806300000004</v>
      </c>
      <c r="N241" s="109">
        <f>N242+N315</f>
        <v>1061223.84937</v>
      </c>
      <c r="O241" s="109">
        <f>O242+O315</f>
        <v>43051.332519999989</v>
      </c>
      <c r="P241" s="109">
        <f t="shared" ref="P241:R241" si="153">P242+P315</f>
        <v>1104275.1818900001</v>
      </c>
      <c r="Q241" s="109">
        <f t="shared" si="153"/>
        <v>160808.81436000022</v>
      </c>
      <c r="R241" s="109">
        <f t="shared" si="153"/>
        <v>1265083.9962500001</v>
      </c>
      <c r="S241" s="170"/>
      <c r="T241" s="170"/>
      <c r="U241" s="143"/>
      <c r="V241" s="143"/>
      <c r="W241" s="143"/>
    </row>
    <row r="242" spans="1:23" s="24" customFormat="1" x14ac:dyDescent="0.25">
      <c r="A242" s="114" t="s">
        <v>555</v>
      </c>
      <c r="B242" s="20">
        <v>4</v>
      </c>
      <c r="C242" s="18"/>
      <c r="D242" s="18"/>
      <c r="E242" s="29"/>
      <c r="F242" s="20"/>
      <c r="G242" s="109">
        <f t="shared" ref="G242:M242" si="154">G243+G259+G279+G284+G288+G315</f>
        <v>1165709.8299999998</v>
      </c>
      <c r="H242" s="109">
        <f t="shared" si="154"/>
        <v>-98744.299999999988</v>
      </c>
      <c r="I242" s="109">
        <f t="shared" si="154"/>
        <v>1067921.43</v>
      </c>
      <c r="J242" s="109">
        <f t="shared" si="154"/>
        <v>0</v>
      </c>
      <c r="K242" s="109">
        <f t="shared" si="154"/>
        <v>0</v>
      </c>
      <c r="L242" s="109">
        <f t="shared" si="154"/>
        <v>0</v>
      </c>
      <c r="M242" s="109">
        <f t="shared" si="154"/>
        <v>-6697.5806300000004</v>
      </c>
      <c r="N242" s="109">
        <f>N243+N259+N279+N288+N284</f>
        <v>1048045.74937</v>
      </c>
      <c r="O242" s="109">
        <f t="shared" ref="O242:R242" si="155">O243+O259+O279+O288+O284</f>
        <v>37500.842519999991</v>
      </c>
      <c r="P242" s="109">
        <f t="shared" si="155"/>
        <v>1085546.59189</v>
      </c>
      <c r="Q242" s="109">
        <f t="shared" si="155"/>
        <v>160942.65911000021</v>
      </c>
      <c r="R242" s="109">
        <f t="shared" si="155"/>
        <v>1246489.2510000002</v>
      </c>
      <c r="S242" s="170"/>
      <c r="T242" s="170"/>
      <c r="U242" s="143"/>
      <c r="V242" s="143"/>
    </row>
    <row r="243" spans="1:23" s="24" customFormat="1" x14ac:dyDescent="0.25">
      <c r="A243" s="114" t="str">
        <f>'6'!A187</f>
        <v>Дошкольное образование</v>
      </c>
      <c r="B243" s="20">
        <v>4</v>
      </c>
      <c r="C243" s="18">
        <v>7</v>
      </c>
      <c r="D243" s="18">
        <v>1</v>
      </c>
      <c r="E243" s="19"/>
      <c r="F243" s="20"/>
      <c r="G243" s="109">
        <f t="shared" ref="G243:M243" si="156">SUM(G244:G256)</f>
        <v>309672.76</v>
      </c>
      <c r="H243" s="109">
        <f t="shared" si="156"/>
        <v>-24315</v>
      </c>
      <c r="I243" s="109">
        <f t="shared" si="156"/>
        <v>285357.76</v>
      </c>
      <c r="J243" s="109">
        <f t="shared" si="156"/>
        <v>0</v>
      </c>
      <c r="K243" s="109">
        <f t="shared" si="156"/>
        <v>0</v>
      </c>
      <c r="L243" s="109">
        <f t="shared" si="156"/>
        <v>0</v>
      </c>
      <c r="M243" s="109">
        <f t="shared" si="156"/>
        <v>-1048.3584000000005</v>
      </c>
      <c r="N243" s="109">
        <f>SUM(N244:N257)</f>
        <v>284309.40160000004</v>
      </c>
      <c r="O243" s="109">
        <f>SUM(O244:O257)</f>
        <v>43778.237430000008</v>
      </c>
      <c r="P243" s="109">
        <f>SUM(P244:P257)</f>
        <v>328087.63903000002</v>
      </c>
      <c r="Q243" s="109">
        <f t="shared" ref="Q243:R243" si="157">SUM(Q244:Q257)</f>
        <v>63920.279570000013</v>
      </c>
      <c r="R243" s="109">
        <f t="shared" si="157"/>
        <v>392007.91860000009</v>
      </c>
      <c r="S243" s="170"/>
      <c r="T243" s="170"/>
      <c r="U243" s="143"/>
      <c r="V243" s="143"/>
    </row>
    <row r="244" spans="1:23" ht="51" x14ac:dyDescent="0.25">
      <c r="A244" s="73" t="str">
        <f>'6'!A188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4" s="23">
        <v>4</v>
      </c>
      <c r="C244" s="21">
        <v>7</v>
      </c>
      <c r="D244" s="21">
        <v>1</v>
      </c>
      <c r="E244" s="28" t="s">
        <v>99</v>
      </c>
      <c r="F244" s="23">
        <v>611</v>
      </c>
      <c r="G244" s="110">
        <f>'6'!F188</f>
        <v>2759.6759999999999</v>
      </c>
      <c r="H244" s="28"/>
      <c r="I244" s="125">
        <f t="shared" ref="I244:I256" si="158">G244+H244</f>
        <v>2759.6759999999999</v>
      </c>
      <c r="J244" s="34"/>
      <c r="K244" s="34"/>
      <c r="L244" s="34"/>
      <c r="M244" s="125">
        <v>290.2</v>
      </c>
      <c r="N244" s="125">
        <v>3049.8759999999997</v>
      </c>
      <c r="O244" s="125">
        <f t="shared" si="138"/>
        <v>1950.1240000000003</v>
      </c>
      <c r="P244" s="125">
        <f>'6'!L188</f>
        <v>5000</v>
      </c>
      <c r="Q244" s="125">
        <f t="shared" si="136"/>
        <v>1428.8004799999999</v>
      </c>
      <c r="R244" s="125">
        <f>'6'!N188</f>
        <v>6428.8004799999999</v>
      </c>
      <c r="S244" s="170"/>
      <c r="T244" s="170"/>
      <c r="U244" s="143"/>
      <c r="V244" s="143"/>
    </row>
    <row r="245" spans="1:23" ht="51" x14ac:dyDescent="0.25">
      <c r="A245" s="73" t="str">
        <f>'6'!A189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5" s="23">
        <v>4</v>
      </c>
      <c r="C245" s="21">
        <v>7</v>
      </c>
      <c r="D245" s="21">
        <v>1</v>
      </c>
      <c r="E245" s="28" t="s">
        <v>101</v>
      </c>
      <c r="F245" s="23">
        <v>621</v>
      </c>
      <c r="G245" s="110">
        <f>'6'!F189</f>
        <v>4470.3050000000003</v>
      </c>
      <c r="H245" s="28"/>
      <c r="I245" s="125">
        <f t="shared" si="158"/>
        <v>4470.3050000000003</v>
      </c>
      <c r="J245" s="34"/>
      <c r="K245" s="34"/>
      <c r="L245" s="34"/>
      <c r="M245" s="125">
        <v>-2406.0882000000001</v>
      </c>
      <c r="N245" s="125">
        <v>2064.2168000000001</v>
      </c>
      <c r="O245" s="125">
        <f t="shared" si="138"/>
        <v>235.78319999999985</v>
      </c>
      <c r="P245" s="125">
        <f>'6'!L189</f>
        <v>2300</v>
      </c>
      <c r="Q245" s="125">
        <f t="shared" si="136"/>
        <v>820.65421000000015</v>
      </c>
      <c r="R245" s="125">
        <f>'6'!N189</f>
        <v>3120.6542100000001</v>
      </c>
      <c r="S245" s="170"/>
      <c r="T245" s="170"/>
    </row>
    <row r="246" spans="1:23" ht="51" x14ac:dyDescent="0.25">
      <c r="A246" s="73" t="str">
        <f>'6'!A190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6" s="23">
        <v>4</v>
      </c>
      <c r="C246" s="21">
        <v>7</v>
      </c>
      <c r="D246" s="21">
        <v>1</v>
      </c>
      <c r="E246" s="28" t="s">
        <v>102</v>
      </c>
      <c r="F246" s="23">
        <v>611</v>
      </c>
      <c r="G246" s="110">
        <f>'6'!F190</f>
        <v>150317.1</v>
      </c>
      <c r="H246" s="128">
        <v>-12157.5</v>
      </c>
      <c r="I246" s="125">
        <f t="shared" si="158"/>
        <v>138159.6</v>
      </c>
      <c r="J246" s="34"/>
      <c r="K246" s="34"/>
      <c r="L246" s="34"/>
      <c r="M246" s="125"/>
      <c r="N246" s="125">
        <v>138159.6</v>
      </c>
      <c r="O246" s="125">
        <f t="shared" si="138"/>
        <v>33590.399999999994</v>
      </c>
      <c r="P246" s="125">
        <f>'6'!L190</f>
        <v>171750</v>
      </c>
      <c r="Q246" s="125">
        <f t="shared" si="136"/>
        <v>41689.457569999999</v>
      </c>
      <c r="R246" s="125">
        <f>'6'!N190</f>
        <v>213439.45757</v>
      </c>
      <c r="S246" s="170"/>
      <c r="T246" s="170"/>
    </row>
    <row r="247" spans="1:23" ht="51" x14ac:dyDescent="0.25">
      <c r="A247" s="73" t="str">
        <f>'6'!A191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7" s="23">
        <v>4</v>
      </c>
      <c r="C247" s="21">
        <v>7</v>
      </c>
      <c r="D247" s="21">
        <v>1</v>
      </c>
      <c r="E247" s="28" t="s">
        <v>102</v>
      </c>
      <c r="F247" s="23">
        <v>621</v>
      </c>
      <c r="G247" s="110">
        <f>'6'!F191</f>
        <v>117150.9</v>
      </c>
      <c r="H247" s="128">
        <v>-12157.5</v>
      </c>
      <c r="I247" s="125">
        <f t="shared" si="158"/>
        <v>104993.4</v>
      </c>
      <c r="J247" s="34"/>
      <c r="K247" s="34"/>
      <c r="L247" s="34"/>
      <c r="M247" s="125"/>
      <c r="N247" s="125">
        <v>104993.4</v>
      </c>
      <c r="O247" s="125">
        <f t="shared" si="138"/>
        <v>7958.1500000000087</v>
      </c>
      <c r="P247" s="125">
        <f>'6'!L191</f>
        <v>112951.55</v>
      </c>
      <c r="Q247" s="125">
        <f t="shared" si="136"/>
        <v>27034.542430000016</v>
      </c>
      <c r="R247" s="125">
        <f>'6'!N191</f>
        <v>139986.09243000002</v>
      </c>
      <c r="S247" s="170"/>
      <c r="T247" s="170"/>
    </row>
    <row r="248" spans="1:23" ht="54" customHeight="1" x14ac:dyDescent="0.25">
      <c r="A248" s="73" t="str">
        <f>'6'!A192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8" s="23">
        <v>4</v>
      </c>
      <c r="C248" s="21">
        <v>7</v>
      </c>
      <c r="D248" s="21">
        <v>1</v>
      </c>
      <c r="E248" s="28" t="s">
        <v>259</v>
      </c>
      <c r="F248" s="23">
        <v>611</v>
      </c>
      <c r="G248" s="110">
        <f>'6'!F192</f>
        <v>1244</v>
      </c>
      <c r="H248" s="28"/>
      <c r="I248" s="125">
        <f t="shared" si="158"/>
        <v>1244</v>
      </c>
      <c r="J248" s="34"/>
      <c r="K248" s="34"/>
      <c r="L248" s="34"/>
      <c r="M248" s="125"/>
      <c r="N248" s="125">
        <v>1244</v>
      </c>
      <c r="O248" s="125">
        <f t="shared" si="138"/>
        <v>0</v>
      </c>
      <c r="P248" s="125">
        <f>'6'!L192</f>
        <v>1244</v>
      </c>
      <c r="Q248" s="125">
        <f t="shared" si="136"/>
        <v>0</v>
      </c>
      <c r="R248" s="125">
        <f>'6'!N192</f>
        <v>1244</v>
      </c>
      <c r="S248" s="170"/>
      <c r="T248" s="170"/>
    </row>
    <row r="249" spans="1:23" ht="58.5" customHeight="1" x14ac:dyDescent="0.25">
      <c r="A249" s="73" t="str">
        <f>'6'!A193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49" s="23">
        <v>4</v>
      </c>
      <c r="C249" s="21">
        <v>7</v>
      </c>
      <c r="D249" s="21">
        <v>1</v>
      </c>
      <c r="E249" s="28" t="s">
        <v>259</v>
      </c>
      <c r="F249" s="23">
        <v>621</v>
      </c>
      <c r="G249" s="110">
        <f>'6'!F193</f>
        <v>1186</v>
      </c>
      <c r="H249" s="28"/>
      <c r="I249" s="125">
        <f t="shared" si="158"/>
        <v>1186</v>
      </c>
      <c r="J249" s="34"/>
      <c r="K249" s="34"/>
      <c r="L249" s="34"/>
      <c r="M249" s="125"/>
      <c r="N249" s="125">
        <v>1186</v>
      </c>
      <c r="O249" s="125">
        <f t="shared" si="138"/>
        <v>0</v>
      </c>
      <c r="P249" s="125">
        <f>'6'!L193</f>
        <v>1186</v>
      </c>
      <c r="Q249" s="125">
        <f t="shared" si="136"/>
        <v>0</v>
      </c>
      <c r="R249" s="125">
        <f>'6'!N193</f>
        <v>1186</v>
      </c>
      <c r="S249" s="170"/>
      <c r="T249" s="170"/>
    </row>
    <row r="250" spans="1:23" ht="78" customHeight="1" x14ac:dyDescent="0.25">
      <c r="A250" s="73" t="str">
        <f>'6'!A194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50" s="23">
        <v>4</v>
      </c>
      <c r="C250" s="21">
        <v>7</v>
      </c>
      <c r="D250" s="21">
        <v>1</v>
      </c>
      <c r="E250" s="28" t="s">
        <v>549</v>
      </c>
      <c r="F250" s="23">
        <v>611</v>
      </c>
      <c r="G250" s="110">
        <f>'6'!F194</f>
        <v>11784.017</v>
      </c>
      <c r="H250" s="28"/>
      <c r="I250" s="125">
        <f t="shared" si="158"/>
        <v>11784.017</v>
      </c>
      <c r="J250" s="34"/>
      <c r="K250" s="34"/>
      <c r="L250" s="34"/>
      <c r="M250" s="125"/>
      <c r="N250" s="125">
        <v>11784.017</v>
      </c>
      <c r="O250" s="125">
        <f t="shared" si="138"/>
        <v>0</v>
      </c>
      <c r="P250" s="125">
        <f>'6'!L194</f>
        <v>11784.017</v>
      </c>
      <c r="Q250" s="125">
        <f t="shared" si="136"/>
        <v>1619.8070100000004</v>
      </c>
      <c r="R250" s="125">
        <f>'6'!N194</f>
        <v>13403.82401</v>
      </c>
      <c r="S250" s="170"/>
      <c r="T250" s="170"/>
    </row>
    <row r="251" spans="1:23" ht="86.25" customHeight="1" x14ac:dyDescent="0.25">
      <c r="A251" s="73" t="str">
        <f>'6'!A195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51" s="23">
        <v>4</v>
      </c>
      <c r="C251" s="21">
        <v>7</v>
      </c>
      <c r="D251" s="21">
        <v>1</v>
      </c>
      <c r="E251" s="28" t="s">
        <v>550</v>
      </c>
      <c r="F251" s="23">
        <v>611</v>
      </c>
      <c r="G251" s="110">
        <f>'6'!F195</f>
        <v>853.66700000000003</v>
      </c>
      <c r="H251" s="28"/>
      <c r="I251" s="125">
        <f>G251+H251</f>
        <v>853.66700000000003</v>
      </c>
      <c r="J251" s="34"/>
      <c r="K251" s="34"/>
      <c r="L251" s="34"/>
      <c r="M251" s="125">
        <v>4.8297999999999996</v>
      </c>
      <c r="N251" s="125">
        <v>858.49680000000001</v>
      </c>
      <c r="O251" s="125">
        <f t="shared" si="138"/>
        <v>0</v>
      </c>
      <c r="P251" s="125">
        <f>'6'!L195</f>
        <v>858.49680000000001</v>
      </c>
      <c r="Q251" s="125">
        <f t="shared" si="136"/>
        <v>0</v>
      </c>
      <c r="R251" s="125">
        <f>'6'!N195</f>
        <v>858.49680000000001</v>
      </c>
      <c r="S251" s="170"/>
      <c r="T251" s="170"/>
    </row>
    <row r="252" spans="1:23" ht="51" x14ac:dyDescent="0.25">
      <c r="A252" s="73" t="str">
        <f>'6'!A196</f>
        <v>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v>
      </c>
      <c r="B252" s="23">
        <v>4</v>
      </c>
      <c r="C252" s="21">
        <v>7</v>
      </c>
      <c r="D252" s="21">
        <v>1</v>
      </c>
      <c r="E252" s="28" t="s">
        <v>549</v>
      </c>
      <c r="F252" s="23">
        <v>621</v>
      </c>
      <c r="G252" s="110">
        <f>'6'!F196</f>
        <v>18987.094999999998</v>
      </c>
      <c r="H252" s="28"/>
      <c r="I252" s="125">
        <f t="shared" si="158"/>
        <v>18987.094999999998</v>
      </c>
      <c r="J252" s="34"/>
      <c r="K252" s="34"/>
      <c r="L252" s="34"/>
      <c r="M252" s="125">
        <v>62.7</v>
      </c>
      <c r="N252" s="125">
        <v>19049.794999999998</v>
      </c>
      <c r="O252" s="125">
        <f t="shared" si="138"/>
        <v>-16.219769999996061</v>
      </c>
      <c r="P252" s="125">
        <f>'6'!L196</f>
        <v>19033.575230000002</v>
      </c>
      <c r="Q252" s="125">
        <f t="shared" si="136"/>
        <v>-8198.0778200000022</v>
      </c>
      <c r="R252" s="125">
        <f>'6'!N196</f>
        <v>10835.49741</v>
      </c>
      <c r="S252" s="170"/>
      <c r="T252" s="170"/>
    </row>
    <row r="253" spans="1:23" ht="51" x14ac:dyDescent="0.25">
      <c r="A253" s="73" t="str">
        <f>'6'!A199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53" s="23">
        <v>4</v>
      </c>
      <c r="C253" s="21">
        <v>7</v>
      </c>
      <c r="D253" s="21">
        <v>1</v>
      </c>
      <c r="E253" s="28" t="s">
        <v>660</v>
      </c>
      <c r="F253" s="23">
        <v>611</v>
      </c>
      <c r="G253" s="110"/>
      <c r="H253" s="28"/>
      <c r="I253" s="125">
        <v>0</v>
      </c>
      <c r="J253" s="34"/>
      <c r="K253" s="34"/>
      <c r="L253" s="34"/>
      <c r="M253" s="125">
        <v>500</v>
      </c>
      <c r="N253" s="125">
        <v>500</v>
      </c>
      <c r="O253" s="125">
        <f t="shared" si="138"/>
        <v>0</v>
      </c>
      <c r="P253" s="125">
        <f>'6'!L197</f>
        <v>500</v>
      </c>
      <c r="Q253" s="125">
        <f t="shared" si="136"/>
        <v>0</v>
      </c>
      <c r="R253" s="125">
        <f>'6'!N197</f>
        <v>500</v>
      </c>
      <c r="S253" s="170"/>
      <c r="T253" s="170"/>
    </row>
    <row r="254" spans="1:23" ht="51" x14ac:dyDescent="0.25">
      <c r="A254" s="73" t="str">
        <f>'6'!A200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54" s="23">
        <v>4</v>
      </c>
      <c r="C254" s="21">
        <v>7</v>
      </c>
      <c r="D254" s="21">
        <v>1</v>
      </c>
      <c r="E254" s="28" t="s">
        <v>660</v>
      </c>
      <c r="F254" s="23">
        <v>621</v>
      </c>
      <c r="G254" s="110"/>
      <c r="H254" s="28"/>
      <c r="I254" s="125">
        <v>0</v>
      </c>
      <c r="J254" s="34"/>
      <c r="K254" s="34"/>
      <c r="L254" s="34"/>
      <c r="M254" s="125">
        <v>500</v>
      </c>
      <c r="N254" s="125">
        <v>500</v>
      </c>
      <c r="O254" s="125">
        <f t="shared" si="138"/>
        <v>0</v>
      </c>
      <c r="P254" s="125">
        <f>'6'!L198</f>
        <v>500</v>
      </c>
      <c r="Q254" s="125">
        <f t="shared" si="136"/>
        <v>0</v>
      </c>
      <c r="R254" s="125">
        <f>'6'!N198</f>
        <v>500</v>
      </c>
      <c r="S254" s="170"/>
      <c r="T254" s="170"/>
    </row>
    <row r="255" spans="1:23" ht="51" x14ac:dyDescent="0.25">
      <c r="A255" s="73" t="str">
        <f>'6'!A199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55" s="23">
        <v>4</v>
      </c>
      <c r="C255" s="21">
        <v>7</v>
      </c>
      <c r="D255" s="21">
        <v>1</v>
      </c>
      <c r="E255" s="28" t="s">
        <v>470</v>
      </c>
      <c r="F255" s="23">
        <v>611</v>
      </c>
      <c r="G255" s="110">
        <f>'6'!F199</f>
        <v>486.9</v>
      </c>
      <c r="H255" s="28"/>
      <c r="I255" s="125">
        <f t="shared" si="158"/>
        <v>486.9</v>
      </c>
      <c r="J255" s="34"/>
      <c r="K255" s="34"/>
      <c r="L255" s="34"/>
      <c r="M255" s="125"/>
      <c r="N255" s="125">
        <v>486.9</v>
      </c>
      <c r="O255" s="125">
        <f t="shared" si="138"/>
        <v>0</v>
      </c>
      <c r="P255" s="125">
        <f>'6'!L199</f>
        <v>486.9</v>
      </c>
      <c r="Q255" s="125">
        <f t="shared" si="136"/>
        <v>-221.78640999999999</v>
      </c>
      <c r="R255" s="125">
        <f>'6'!N199</f>
        <v>265.11358999999999</v>
      </c>
      <c r="S255" s="170"/>
      <c r="T255" s="170"/>
    </row>
    <row r="256" spans="1:23" ht="53.25" customHeight="1" x14ac:dyDescent="0.25">
      <c r="A256" s="73" t="str">
        <f>'6'!A200</f>
        <v>Субсидии автономным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56" s="23">
        <v>4</v>
      </c>
      <c r="C256" s="21">
        <v>7</v>
      </c>
      <c r="D256" s="21">
        <v>1</v>
      </c>
      <c r="E256" s="28" t="s">
        <v>470</v>
      </c>
      <c r="F256" s="23">
        <v>621</v>
      </c>
      <c r="G256" s="110">
        <f>'6'!F200</f>
        <v>433.1</v>
      </c>
      <c r="H256" s="28"/>
      <c r="I256" s="125">
        <f t="shared" si="158"/>
        <v>433.1</v>
      </c>
      <c r="J256" s="34"/>
      <c r="K256" s="34"/>
      <c r="L256" s="34"/>
      <c r="M256" s="125"/>
      <c r="N256" s="125">
        <v>433.1</v>
      </c>
      <c r="O256" s="125">
        <f t="shared" si="138"/>
        <v>0</v>
      </c>
      <c r="P256" s="125">
        <f>'6'!L200</f>
        <v>433.1</v>
      </c>
      <c r="Q256" s="125">
        <f t="shared" si="136"/>
        <v>-253.11790000000002</v>
      </c>
      <c r="R256" s="125">
        <f>'6'!N200</f>
        <v>179.9821</v>
      </c>
      <c r="S256" s="170"/>
      <c r="T256" s="170"/>
    </row>
    <row r="257" spans="1:22" s="24" customFormat="1" ht="48" customHeight="1" x14ac:dyDescent="0.25">
      <c r="A257" s="117" t="s">
        <v>674</v>
      </c>
      <c r="B257" s="20">
        <v>4</v>
      </c>
      <c r="C257" s="18">
        <v>7</v>
      </c>
      <c r="D257" s="18">
        <v>1</v>
      </c>
      <c r="E257" s="29"/>
      <c r="F257" s="20"/>
      <c r="G257" s="109"/>
      <c r="H257" s="29"/>
      <c r="I257" s="145"/>
      <c r="J257" s="168"/>
      <c r="K257" s="168"/>
      <c r="L257" s="168"/>
      <c r="M257" s="145"/>
      <c r="N257" s="145">
        <f>N258</f>
        <v>0</v>
      </c>
      <c r="O257" s="145">
        <f t="shared" ref="O257:R257" si="159">O258</f>
        <v>60</v>
      </c>
      <c r="P257" s="145">
        <f t="shared" si="159"/>
        <v>60</v>
      </c>
      <c r="Q257" s="145">
        <f t="shared" si="159"/>
        <v>0</v>
      </c>
      <c r="R257" s="145">
        <f t="shared" si="159"/>
        <v>60</v>
      </c>
      <c r="S257" s="170"/>
      <c r="T257" s="170"/>
      <c r="U257" s="143"/>
      <c r="V257" s="143"/>
    </row>
    <row r="258" spans="1:22" ht="53.25" customHeight="1" x14ac:dyDescent="0.25">
      <c r="A258" s="116" t="s">
        <v>98</v>
      </c>
      <c r="B258" s="23">
        <v>4</v>
      </c>
      <c r="C258" s="21">
        <v>7</v>
      </c>
      <c r="D258" s="21">
        <v>1</v>
      </c>
      <c r="E258" s="28" t="s">
        <v>675</v>
      </c>
      <c r="F258" s="23">
        <v>611</v>
      </c>
      <c r="G258" s="110"/>
      <c r="H258" s="28"/>
      <c r="I258" s="125"/>
      <c r="J258" s="34"/>
      <c r="K258" s="34"/>
      <c r="L258" s="34"/>
      <c r="M258" s="125"/>
      <c r="N258" s="125">
        <v>0</v>
      </c>
      <c r="O258" s="125">
        <v>60</v>
      </c>
      <c r="P258" s="125">
        <f>O258</f>
        <v>60</v>
      </c>
      <c r="Q258" s="125">
        <f t="shared" si="136"/>
        <v>0</v>
      </c>
      <c r="R258" s="125">
        <f>'6'!N202</f>
        <v>60</v>
      </c>
      <c r="S258" s="170"/>
      <c r="T258" s="170"/>
    </row>
    <row r="259" spans="1:22" s="24" customFormat="1" ht="18" customHeight="1" x14ac:dyDescent="0.25">
      <c r="A259" s="114" t="str">
        <f>'6'!A203</f>
        <v>Общее образование</v>
      </c>
      <c r="B259" s="20">
        <v>4</v>
      </c>
      <c r="C259" s="18">
        <v>7</v>
      </c>
      <c r="D259" s="18">
        <v>2</v>
      </c>
      <c r="E259" s="19"/>
      <c r="F259" s="20"/>
      <c r="G259" s="109">
        <f t="shared" ref="G259:M259" si="160">SUM(G260:G270)</f>
        <v>791415.39999999991</v>
      </c>
      <c r="H259" s="109">
        <f t="shared" si="160"/>
        <v>-72656.399999999994</v>
      </c>
      <c r="I259" s="109">
        <f>SUM(I260:I270)</f>
        <v>719714.89999999991</v>
      </c>
      <c r="J259" s="109">
        <f t="shared" si="160"/>
        <v>0</v>
      </c>
      <c r="K259" s="109">
        <f t="shared" si="160"/>
        <v>0</v>
      </c>
      <c r="L259" s="109">
        <f t="shared" si="160"/>
        <v>0</v>
      </c>
      <c r="M259" s="109">
        <f t="shared" si="160"/>
        <v>487.83135000000016</v>
      </c>
      <c r="N259" s="109">
        <f>SUM(N260:N268)+N270+N277</f>
        <v>720202.7313499999</v>
      </c>
      <c r="O259" s="109">
        <f t="shared" ref="O259:R259" si="161">SUM(O260:O268)+O270+O277</f>
        <v>-5805.4562500000184</v>
      </c>
      <c r="P259" s="109">
        <f t="shared" si="161"/>
        <v>714397.27509999997</v>
      </c>
      <c r="Q259" s="109">
        <f t="shared" si="161"/>
        <v>96429.904870000217</v>
      </c>
      <c r="R259" s="109">
        <f t="shared" si="161"/>
        <v>810827.17997000017</v>
      </c>
      <c r="S259" s="170"/>
      <c r="T259" s="170"/>
      <c r="U259" s="143"/>
      <c r="V259" s="143"/>
    </row>
    <row r="260" spans="1:22" ht="54" customHeight="1" x14ac:dyDescent="0.25">
      <c r="A260" s="73" t="str">
        <f>'6'!A205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60" s="23">
        <v>4</v>
      </c>
      <c r="C260" s="21">
        <v>7</v>
      </c>
      <c r="D260" s="21">
        <v>2</v>
      </c>
      <c r="E260" s="28" t="s">
        <v>104</v>
      </c>
      <c r="F260" s="23">
        <v>611</v>
      </c>
      <c r="G260" s="110">
        <f>'6'!F204</f>
        <v>15792.496999999999</v>
      </c>
      <c r="H260" s="128">
        <f>-529.6+1000+1999.6</f>
        <v>2470</v>
      </c>
      <c r="I260" s="125">
        <f t="shared" ref="I260:I267" si="162">G260+H260</f>
        <v>18262.496999999999</v>
      </c>
      <c r="J260" s="34"/>
      <c r="K260" s="34"/>
      <c r="L260" s="34"/>
      <c r="M260" s="125">
        <v>-4520.3607700000002</v>
      </c>
      <c r="N260" s="125">
        <f t="shared" ref="N260:N335" si="163">I260+M260</f>
        <v>13742.13623</v>
      </c>
      <c r="O260" s="125">
        <v>2903.3612700000049</v>
      </c>
      <c r="P260" s="125">
        <f>N260+O260</f>
        <v>16645.497500000005</v>
      </c>
      <c r="Q260" s="125">
        <f t="shared" si="136"/>
        <v>3619.6003699999928</v>
      </c>
      <c r="R260" s="125">
        <f>'6'!N204</f>
        <v>20265.097869999998</v>
      </c>
      <c r="S260" s="170"/>
      <c r="T260" s="170"/>
    </row>
    <row r="261" spans="1:22" ht="54.75" customHeight="1" x14ac:dyDescent="0.25">
      <c r="A261" s="73" t="str">
        <f>'6'!A206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61" s="23">
        <v>4</v>
      </c>
      <c r="C261" s="21">
        <v>7</v>
      </c>
      <c r="D261" s="21">
        <v>2</v>
      </c>
      <c r="E261" s="28" t="s">
        <v>105</v>
      </c>
      <c r="F261" s="23">
        <v>611</v>
      </c>
      <c r="G261" s="110">
        <f>'6'!F205</f>
        <v>634773</v>
      </c>
      <c r="H261" s="128">
        <v>-74406</v>
      </c>
      <c r="I261" s="125">
        <f t="shared" si="162"/>
        <v>560367</v>
      </c>
      <c r="J261" s="34"/>
      <c r="K261" s="34"/>
      <c r="L261" s="34"/>
      <c r="M261" s="125"/>
      <c r="N261" s="125">
        <f t="shared" si="163"/>
        <v>560367</v>
      </c>
      <c r="O261" s="125">
        <f t="shared" si="138"/>
        <v>-9619.4000000000233</v>
      </c>
      <c r="P261" s="125">
        <f>'6'!L205</f>
        <v>550747.6</v>
      </c>
      <c r="Q261" s="125">
        <f t="shared" si="136"/>
        <v>85533</v>
      </c>
      <c r="R261" s="125">
        <f>'6'!N205</f>
        <v>636280.6</v>
      </c>
      <c r="S261" s="170"/>
      <c r="T261" s="170"/>
    </row>
    <row r="262" spans="1:22" ht="57" customHeight="1" x14ac:dyDescent="0.25">
      <c r="A262" s="73" t="str">
        <f>'6'!A211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62" s="23">
        <v>4</v>
      </c>
      <c r="C262" s="21">
        <v>7</v>
      </c>
      <c r="D262" s="21">
        <v>2</v>
      </c>
      <c r="E262" s="28" t="s">
        <v>260</v>
      </c>
      <c r="F262" s="23">
        <v>611</v>
      </c>
      <c r="G262" s="110">
        <f>'6'!F206</f>
        <v>6544</v>
      </c>
      <c r="H262" s="28"/>
      <c r="I262" s="125">
        <f t="shared" si="162"/>
        <v>6544</v>
      </c>
      <c r="J262" s="34"/>
      <c r="K262" s="34"/>
      <c r="L262" s="34"/>
      <c r="M262" s="125"/>
      <c r="N262" s="125">
        <f t="shared" si="163"/>
        <v>6544</v>
      </c>
      <c r="O262" s="125">
        <f t="shared" si="138"/>
        <v>0</v>
      </c>
      <c r="P262" s="125">
        <f>'6'!L206</f>
        <v>6544</v>
      </c>
      <c r="Q262" s="125">
        <f t="shared" si="136"/>
        <v>0</v>
      </c>
      <c r="R262" s="125">
        <f>'6'!N206</f>
        <v>6543.9999999999991</v>
      </c>
      <c r="S262" s="170"/>
      <c r="T262" s="170"/>
    </row>
    <row r="263" spans="1:22" ht="84.75" customHeight="1" x14ac:dyDescent="0.25">
      <c r="A263" s="73" t="str">
        <f>'6'!A207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63" s="23">
        <v>4</v>
      </c>
      <c r="C263" s="21">
        <v>7</v>
      </c>
      <c r="D263" s="21">
        <v>2</v>
      </c>
      <c r="E263" s="28" t="s">
        <v>551</v>
      </c>
      <c r="F263" s="23">
        <v>611</v>
      </c>
      <c r="G263" s="110">
        <f>'6'!F207</f>
        <v>32692.769</v>
      </c>
      <c r="H263" s="28"/>
      <c r="I263" s="125">
        <f t="shared" si="162"/>
        <v>32692.769</v>
      </c>
      <c r="J263" s="34"/>
      <c r="K263" s="34"/>
      <c r="L263" s="34"/>
      <c r="M263" s="125"/>
      <c r="N263" s="125">
        <f t="shared" si="163"/>
        <v>32692.769</v>
      </c>
      <c r="O263" s="125">
        <f t="shared" si="138"/>
        <v>0</v>
      </c>
      <c r="P263" s="125">
        <f>'6'!L207</f>
        <v>32692.769</v>
      </c>
      <c r="Q263" s="125">
        <f t="shared" si="136"/>
        <v>3918.6536500000075</v>
      </c>
      <c r="R263" s="125">
        <f>'6'!N207</f>
        <v>36611.422650000008</v>
      </c>
      <c r="S263" s="170"/>
      <c r="T263" s="170"/>
    </row>
    <row r="264" spans="1:22" ht="87" customHeight="1" x14ac:dyDescent="0.25">
      <c r="A264" s="73" t="str">
        <f>'6'!A208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264" s="23">
        <v>4</v>
      </c>
      <c r="C264" s="21">
        <v>7</v>
      </c>
      <c r="D264" s="21">
        <v>2</v>
      </c>
      <c r="E264" s="28" t="s">
        <v>552</v>
      </c>
      <c r="F264" s="23">
        <v>611</v>
      </c>
      <c r="G264" s="110">
        <f>'6'!F208</f>
        <v>7068.0339999999997</v>
      </c>
      <c r="H264" s="28"/>
      <c r="I264" s="125">
        <f t="shared" si="162"/>
        <v>7068.0339999999997</v>
      </c>
      <c r="J264" s="34"/>
      <c r="K264" s="34"/>
      <c r="L264" s="34"/>
      <c r="M264" s="125">
        <v>38.938600000000001</v>
      </c>
      <c r="N264" s="125">
        <f t="shared" si="163"/>
        <v>7106.9726000000001</v>
      </c>
      <c r="O264" s="125">
        <f t="shared" si="138"/>
        <v>0</v>
      </c>
      <c r="P264" s="125">
        <f>'6'!L208</f>
        <v>7106.9726000000001</v>
      </c>
      <c r="Q264" s="125">
        <f t="shared" si="136"/>
        <v>0</v>
      </c>
      <c r="R264" s="125">
        <f>'6'!N208</f>
        <v>7106.9726000000001</v>
      </c>
      <c r="S264" s="170"/>
      <c r="T264" s="170"/>
    </row>
    <row r="265" spans="1:22" ht="51" x14ac:dyDescent="0.25">
      <c r="A265" s="73" t="s">
        <v>100</v>
      </c>
      <c r="B265" s="23">
        <v>4</v>
      </c>
      <c r="C265" s="21">
        <v>7</v>
      </c>
      <c r="D265" s="21">
        <v>2</v>
      </c>
      <c r="E265" s="28" t="s">
        <v>649</v>
      </c>
      <c r="F265" s="23">
        <v>611</v>
      </c>
      <c r="G265" s="110"/>
      <c r="H265" s="28"/>
      <c r="I265" s="125">
        <v>0</v>
      </c>
      <c r="J265" s="34"/>
      <c r="K265" s="34"/>
      <c r="L265" s="34"/>
      <c r="M265" s="125">
        <v>1470.6</v>
      </c>
      <c r="N265" s="125">
        <f t="shared" si="163"/>
        <v>1470.6</v>
      </c>
      <c r="O265" s="125">
        <f t="shared" si="138"/>
        <v>-75.779999999999973</v>
      </c>
      <c r="P265" s="125">
        <f>'6'!L209</f>
        <v>1394.82</v>
      </c>
      <c r="Q265" s="125">
        <f t="shared" si="136"/>
        <v>0</v>
      </c>
      <c r="R265" s="125">
        <f>'6'!N209</f>
        <v>1394.82</v>
      </c>
      <c r="S265" s="170"/>
      <c r="T265" s="170"/>
    </row>
    <row r="266" spans="1:22" ht="51" x14ac:dyDescent="0.25">
      <c r="A266" s="73" t="s">
        <v>100</v>
      </c>
      <c r="B266" s="23">
        <v>4</v>
      </c>
      <c r="C266" s="21">
        <v>7</v>
      </c>
      <c r="D266" s="21">
        <v>2</v>
      </c>
      <c r="E266" s="28" t="s">
        <v>648</v>
      </c>
      <c r="F266" s="23">
        <v>611</v>
      </c>
      <c r="G266" s="110"/>
      <c r="H266" s="28"/>
      <c r="I266" s="125">
        <v>0</v>
      </c>
      <c r="J266" s="34"/>
      <c r="K266" s="34"/>
      <c r="L266" s="34"/>
      <c r="M266" s="125">
        <v>1530.25352</v>
      </c>
      <c r="N266" s="125">
        <f t="shared" si="163"/>
        <v>1530.25352</v>
      </c>
      <c r="O266" s="125">
        <f t="shared" si="138"/>
        <v>69.74648000000002</v>
      </c>
      <c r="P266" s="125">
        <f>'6'!L210</f>
        <v>1600</v>
      </c>
      <c r="Q266" s="125">
        <f t="shared" si="136"/>
        <v>200</v>
      </c>
      <c r="R266" s="125">
        <f>'6'!N210</f>
        <v>1800</v>
      </c>
      <c r="S266" s="170"/>
      <c r="T266" s="170"/>
    </row>
    <row r="267" spans="1:22" ht="51" x14ac:dyDescent="0.25">
      <c r="A267" s="73" t="str">
        <f>'6'!A211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67" s="23">
        <v>4</v>
      </c>
      <c r="C267" s="21">
        <v>7</v>
      </c>
      <c r="D267" s="21">
        <v>2</v>
      </c>
      <c r="E267" s="28" t="s">
        <v>470</v>
      </c>
      <c r="F267" s="23">
        <v>611</v>
      </c>
      <c r="G267" s="110">
        <f>'6'!F211</f>
        <v>2043.1</v>
      </c>
      <c r="H267" s="28"/>
      <c r="I267" s="125">
        <f t="shared" si="162"/>
        <v>2043.1</v>
      </c>
      <c r="J267" s="34"/>
      <c r="K267" s="34"/>
      <c r="L267" s="34"/>
      <c r="M267" s="125"/>
      <c r="N267" s="125">
        <f t="shared" si="163"/>
        <v>2043.1</v>
      </c>
      <c r="O267" s="125">
        <f t="shared" si="138"/>
        <v>-148.79999999999995</v>
      </c>
      <c r="P267" s="125">
        <f>'6'!L211</f>
        <v>1894.3</v>
      </c>
      <c r="Q267" s="125">
        <f t="shared" si="136"/>
        <v>-803.52134000000001</v>
      </c>
      <c r="R267" s="125">
        <f>'6'!N211</f>
        <v>1090.7786599999999</v>
      </c>
      <c r="S267" s="170"/>
      <c r="T267" s="170"/>
    </row>
    <row r="268" spans="1:22" s="24" customFormat="1" ht="21.75" customHeight="1" x14ac:dyDescent="0.25">
      <c r="A268" s="114" t="s">
        <v>690</v>
      </c>
      <c r="B268" s="20">
        <v>4</v>
      </c>
      <c r="C268" s="18">
        <v>7</v>
      </c>
      <c r="D268" s="18">
        <v>2</v>
      </c>
      <c r="E268" s="29"/>
      <c r="F268" s="20"/>
      <c r="G268" s="109"/>
      <c r="H268" s="29"/>
      <c r="I268" s="145"/>
      <c r="J268" s="168"/>
      <c r="K268" s="168"/>
      <c r="L268" s="168"/>
      <c r="M268" s="145"/>
      <c r="N268" s="145">
        <f>N269</f>
        <v>0</v>
      </c>
      <c r="O268" s="145">
        <f>O269</f>
        <v>623.11599999999999</v>
      </c>
      <c r="P268" s="145">
        <f t="shared" ref="P268:R268" si="164">P269</f>
        <v>623.11599999999999</v>
      </c>
      <c r="Q268" s="145">
        <f t="shared" si="164"/>
        <v>0</v>
      </c>
      <c r="R268" s="145">
        <f t="shared" si="164"/>
        <v>623.11599999999999</v>
      </c>
      <c r="S268" s="170"/>
      <c r="T268" s="170"/>
      <c r="U268" s="143"/>
      <c r="V268" s="143"/>
    </row>
    <row r="269" spans="1:22" ht="51" x14ac:dyDescent="0.25">
      <c r="A269" s="116" t="s">
        <v>98</v>
      </c>
      <c r="B269" s="23">
        <v>4</v>
      </c>
      <c r="C269" s="21">
        <v>7</v>
      </c>
      <c r="D269" s="21">
        <v>2</v>
      </c>
      <c r="E269" s="28" t="s">
        <v>679</v>
      </c>
      <c r="F269" s="23">
        <v>611</v>
      </c>
      <c r="G269" s="110"/>
      <c r="H269" s="28"/>
      <c r="I269" s="125"/>
      <c r="J269" s="34"/>
      <c r="K269" s="34"/>
      <c r="L269" s="34"/>
      <c r="M269" s="125"/>
      <c r="N269" s="125">
        <v>0</v>
      </c>
      <c r="O269" s="125">
        <v>623.11599999999999</v>
      </c>
      <c r="P269" s="125">
        <f>O269</f>
        <v>623.11599999999999</v>
      </c>
      <c r="Q269" s="125">
        <f t="shared" si="136"/>
        <v>0</v>
      </c>
      <c r="R269" s="125">
        <f>'6'!N222</f>
        <v>623.11599999999999</v>
      </c>
      <c r="S269" s="170"/>
      <c r="T269" s="170"/>
    </row>
    <row r="270" spans="1:22" s="24" customFormat="1" ht="15.75" customHeight="1" x14ac:dyDescent="0.25">
      <c r="A270" s="114" t="str">
        <f>'6'!A212</f>
        <v>Субсидии бюджетным учреждениям на иные цели</v>
      </c>
      <c r="B270" s="20">
        <v>7</v>
      </c>
      <c r="C270" s="18">
        <v>7</v>
      </c>
      <c r="D270" s="18">
        <v>2</v>
      </c>
      <c r="E270" s="29" t="s">
        <v>471</v>
      </c>
      <c r="F270" s="20"/>
      <c r="G270" s="109">
        <f>SUM(G271:G276)</f>
        <v>92502</v>
      </c>
      <c r="H270" s="109">
        <f t="shared" ref="H270" si="165">SUM(H271:H276)</f>
        <v>-720.4</v>
      </c>
      <c r="I270" s="109">
        <f>SUM(I271:I276)</f>
        <v>92737.5</v>
      </c>
      <c r="J270" s="109">
        <f t="shared" ref="J270:M270" si="166">SUM(J271:J276)</f>
        <v>0</v>
      </c>
      <c r="K270" s="109">
        <f t="shared" si="166"/>
        <v>0</v>
      </c>
      <c r="L270" s="109">
        <f t="shared" si="166"/>
        <v>0</v>
      </c>
      <c r="M270" s="109">
        <f t="shared" si="166"/>
        <v>1968.4</v>
      </c>
      <c r="N270" s="109">
        <f>SUM(N271:N276)</f>
        <v>94705.9</v>
      </c>
      <c r="O270" s="109">
        <f t="shared" ref="O270:R270" si="167">SUM(O271:O276)</f>
        <v>382.30000000000007</v>
      </c>
      <c r="P270" s="109">
        <f t="shared" si="167"/>
        <v>95088.200000000012</v>
      </c>
      <c r="Q270" s="109">
        <f t="shared" si="167"/>
        <v>3962.172190000214</v>
      </c>
      <c r="R270" s="109">
        <f t="shared" si="167"/>
        <v>99050.372190000227</v>
      </c>
      <c r="S270" s="170"/>
      <c r="T270" s="170"/>
      <c r="U270" s="143"/>
      <c r="V270" s="143"/>
    </row>
    <row r="271" spans="1:22" ht="63.75" customHeight="1" x14ac:dyDescent="0.25">
      <c r="A271" s="73" t="str">
        <f>'6'!A213</f>
        <v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v>
      </c>
      <c r="B271" s="23">
        <v>4</v>
      </c>
      <c r="C271" s="21">
        <v>7</v>
      </c>
      <c r="D271" s="21">
        <v>2</v>
      </c>
      <c r="E271" s="46" t="s">
        <v>361</v>
      </c>
      <c r="F271" s="23">
        <v>612</v>
      </c>
      <c r="G271" s="110">
        <f>'6'!F213</f>
        <v>45716</v>
      </c>
      <c r="H271" s="28"/>
      <c r="I271" s="125">
        <f t="shared" ref="I271:I276" si="168">G271+H271</f>
        <v>45716</v>
      </c>
      <c r="J271" s="34"/>
      <c r="K271" s="34"/>
      <c r="L271" s="34"/>
      <c r="M271" s="125"/>
      <c r="N271" s="125">
        <f t="shared" si="163"/>
        <v>45716</v>
      </c>
      <c r="O271" s="125">
        <f t="shared" si="138"/>
        <v>908</v>
      </c>
      <c r="P271" s="125">
        <f>'6'!L213</f>
        <v>46624</v>
      </c>
      <c r="Q271" s="125">
        <f t="shared" si="136"/>
        <v>-759.83783999999287</v>
      </c>
      <c r="R271" s="125">
        <f>'6'!N213</f>
        <v>45864.162160000007</v>
      </c>
      <c r="S271" s="170"/>
      <c r="T271" s="170"/>
    </row>
    <row r="272" spans="1:22" ht="51" x14ac:dyDescent="0.25">
      <c r="A272" s="73" t="str">
        <f>'6'!A214</f>
        <v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v>
      </c>
      <c r="B272" s="23">
        <v>4</v>
      </c>
      <c r="C272" s="21">
        <v>7</v>
      </c>
      <c r="D272" s="21">
        <v>2</v>
      </c>
      <c r="E272" s="46" t="s">
        <v>362</v>
      </c>
      <c r="F272" s="23">
        <v>612</v>
      </c>
      <c r="G272" s="110">
        <f>'6'!F214</f>
        <v>40002</v>
      </c>
      <c r="H272" s="28"/>
      <c r="I272" s="125">
        <f t="shared" si="168"/>
        <v>40002</v>
      </c>
      <c r="J272" s="34"/>
      <c r="K272" s="34"/>
      <c r="L272" s="34"/>
      <c r="M272" s="125">
        <v>-1</v>
      </c>
      <c r="N272" s="125">
        <f t="shared" si="163"/>
        <v>40001</v>
      </c>
      <c r="O272" s="125">
        <f t="shared" si="138"/>
        <v>0</v>
      </c>
      <c r="P272" s="125">
        <f>'6'!L214</f>
        <v>40001</v>
      </c>
      <c r="Q272" s="125">
        <f t="shared" si="136"/>
        <v>5181.9069999999992</v>
      </c>
      <c r="R272" s="125">
        <f>'6'!N214</f>
        <v>45182.906999999999</v>
      </c>
      <c r="S272" s="170"/>
      <c r="T272" s="170"/>
    </row>
    <row r="273" spans="1:22" ht="41.25" customHeight="1" x14ac:dyDescent="0.25">
      <c r="A273" s="73" t="s">
        <v>650</v>
      </c>
      <c r="B273" s="23">
        <v>4</v>
      </c>
      <c r="C273" s="21">
        <v>7</v>
      </c>
      <c r="D273" s="21">
        <v>2</v>
      </c>
      <c r="E273" s="46" t="s">
        <v>661</v>
      </c>
      <c r="F273" s="23">
        <v>612</v>
      </c>
      <c r="G273" s="110"/>
      <c r="H273" s="28"/>
      <c r="I273" s="125">
        <v>0</v>
      </c>
      <c r="J273" s="34"/>
      <c r="K273" s="34"/>
      <c r="L273" s="34"/>
      <c r="M273" s="125">
        <v>1869.4</v>
      </c>
      <c r="N273" s="125">
        <f t="shared" si="163"/>
        <v>1869.4</v>
      </c>
      <c r="O273" s="125">
        <f t="shared" si="138"/>
        <v>-307.79999999999995</v>
      </c>
      <c r="P273" s="125">
        <f>'6'!L215</f>
        <v>1561.6000000000001</v>
      </c>
      <c r="Q273" s="125">
        <f t="shared" si="136"/>
        <v>-459.89696999979219</v>
      </c>
      <c r="R273" s="125">
        <f>'6'!N215</f>
        <v>1101.7030300002079</v>
      </c>
      <c r="S273" s="170"/>
      <c r="T273" s="170"/>
    </row>
    <row r="274" spans="1:22" ht="38.25" x14ac:dyDescent="0.25">
      <c r="A274" s="73" t="str">
        <f>'6'!A216</f>
        <v xml:space="preserve">На организацию бесплатного питания отдельным категориям учащихся государственных и муниципальных образовательных учреждений </v>
      </c>
      <c r="B274" s="23">
        <v>4</v>
      </c>
      <c r="C274" s="21">
        <v>7</v>
      </c>
      <c r="D274" s="21">
        <v>2</v>
      </c>
      <c r="E274" s="46" t="s">
        <v>476</v>
      </c>
      <c r="F274" s="23">
        <v>612</v>
      </c>
      <c r="G274" s="110">
        <f>'6'!F216</f>
        <v>5484</v>
      </c>
      <c r="H274" s="128">
        <v>-720.4</v>
      </c>
      <c r="I274" s="125">
        <f t="shared" si="168"/>
        <v>4763.6000000000004</v>
      </c>
      <c r="J274" s="34"/>
      <c r="K274" s="34"/>
      <c r="L274" s="34"/>
      <c r="M274" s="125"/>
      <c r="N274" s="125">
        <f t="shared" si="163"/>
        <v>4763.6000000000004</v>
      </c>
      <c r="O274" s="125">
        <f t="shared" si="138"/>
        <v>0</v>
      </c>
      <c r="P274" s="125">
        <f>'6'!L216</f>
        <v>4763.6000000000004</v>
      </c>
      <c r="Q274" s="125">
        <f t="shared" si="136"/>
        <v>0</v>
      </c>
      <c r="R274" s="125">
        <f>'6'!N216</f>
        <v>4763.6000000000004</v>
      </c>
      <c r="S274" s="170"/>
      <c r="T274" s="170"/>
    </row>
    <row r="275" spans="1:22" ht="69" customHeight="1" x14ac:dyDescent="0.25">
      <c r="A275" s="73" t="s">
        <v>652</v>
      </c>
      <c r="B275" s="23">
        <v>4</v>
      </c>
      <c r="C275" s="21">
        <v>7</v>
      </c>
      <c r="D275" s="21">
        <v>2</v>
      </c>
      <c r="E275" s="46" t="s">
        <v>651</v>
      </c>
      <c r="F275" s="23">
        <v>612</v>
      </c>
      <c r="G275" s="110"/>
      <c r="H275" s="128"/>
      <c r="I275" s="125">
        <v>955.9</v>
      </c>
      <c r="J275" s="34"/>
      <c r="K275" s="34"/>
      <c r="L275" s="34"/>
      <c r="M275" s="125">
        <v>0</v>
      </c>
      <c r="N275" s="125">
        <f t="shared" si="163"/>
        <v>955.9</v>
      </c>
      <c r="O275" s="125">
        <f t="shared" si="138"/>
        <v>-217.89999999999998</v>
      </c>
      <c r="P275" s="125">
        <f>'6'!L217</f>
        <v>738</v>
      </c>
      <c r="Q275" s="125">
        <f t="shared" si="136"/>
        <v>0</v>
      </c>
      <c r="R275" s="125">
        <f>'6'!N217</f>
        <v>738</v>
      </c>
      <c r="S275" s="170"/>
      <c r="T275" s="170"/>
    </row>
    <row r="276" spans="1:22" ht="44.25" customHeight="1" x14ac:dyDescent="0.25">
      <c r="A276" s="73" t="str">
        <f>'6'!A218</f>
        <v>На создание в общеобразовательных организациях, расположенных в сельской местности, условий для занятий физической культурой и спортом</v>
      </c>
      <c r="B276" s="23">
        <v>4</v>
      </c>
      <c r="C276" s="21">
        <v>7</v>
      </c>
      <c r="D276" s="21">
        <v>2</v>
      </c>
      <c r="E276" s="28" t="s">
        <v>475</v>
      </c>
      <c r="F276" s="23">
        <v>612</v>
      </c>
      <c r="G276" s="110">
        <f>'6'!F218</f>
        <v>1300</v>
      </c>
      <c r="H276" s="28"/>
      <c r="I276" s="125">
        <f t="shared" si="168"/>
        <v>1300</v>
      </c>
      <c r="J276" s="34"/>
      <c r="K276" s="34"/>
      <c r="L276" s="34"/>
      <c r="M276" s="125">
        <v>100</v>
      </c>
      <c r="N276" s="125">
        <f t="shared" si="163"/>
        <v>1400</v>
      </c>
      <c r="O276" s="125">
        <f t="shared" si="138"/>
        <v>0</v>
      </c>
      <c r="P276" s="125">
        <f>'6'!L218</f>
        <v>1400</v>
      </c>
      <c r="Q276" s="125">
        <f t="shared" si="136"/>
        <v>0</v>
      </c>
      <c r="R276" s="125">
        <f>'6'!N218</f>
        <v>1400</v>
      </c>
      <c r="S276" s="170"/>
      <c r="T276" s="170"/>
    </row>
    <row r="277" spans="1:22" s="24" customFormat="1" ht="44.25" customHeight="1" x14ac:dyDescent="0.25">
      <c r="A277" s="114" t="s">
        <v>674</v>
      </c>
      <c r="B277" s="20">
        <v>4</v>
      </c>
      <c r="C277" s="18">
        <v>7</v>
      </c>
      <c r="D277" s="18">
        <v>2</v>
      </c>
      <c r="E277" s="29"/>
      <c r="F277" s="20"/>
      <c r="G277" s="109"/>
      <c r="H277" s="29"/>
      <c r="I277" s="145"/>
      <c r="J277" s="168"/>
      <c r="K277" s="168"/>
      <c r="L277" s="168"/>
      <c r="M277" s="145"/>
      <c r="N277" s="145">
        <f>N278</f>
        <v>0</v>
      </c>
      <c r="O277" s="145">
        <f t="shared" ref="O277:R277" si="169">O278</f>
        <v>60</v>
      </c>
      <c r="P277" s="145">
        <f t="shared" si="169"/>
        <v>60</v>
      </c>
      <c r="Q277" s="145">
        <f t="shared" si="169"/>
        <v>0</v>
      </c>
      <c r="R277" s="145">
        <f t="shared" si="169"/>
        <v>60</v>
      </c>
      <c r="S277" s="170"/>
      <c r="T277" s="170"/>
      <c r="U277" s="143"/>
      <c r="V277" s="143"/>
    </row>
    <row r="278" spans="1:22" ht="55.5" customHeight="1" x14ac:dyDescent="0.25">
      <c r="A278" s="73" t="s">
        <v>98</v>
      </c>
      <c r="B278" s="23">
        <v>4</v>
      </c>
      <c r="C278" s="21">
        <v>7</v>
      </c>
      <c r="D278" s="21">
        <v>2</v>
      </c>
      <c r="E278" s="28" t="s">
        <v>675</v>
      </c>
      <c r="F278" s="23">
        <v>611</v>
      </c>
      <c r="G278" s="110"/>
      <c r="H278" s="28"/>
      <c r="I278" s="125"/>
      <c r="J278" s="34"/>
      <c r="K278" s="34"/>
      <c r="L278" s="34"/>
      <c r="M278" s="125"/>
      <c r="N278" s="125">
        <v>0</v>
      </c>
      <c r="O278" s="125">
        <v>60</v>
      </c>
      <c r="P278" s="125">
        <f>O278</f>
        <v>60</v>
      </c>
      <c r="Q278" s="125">
        <f t="shared" si="136"/>
        <v>0</v>
      </c>
      <c r="R278" s="125">
        <f>'6'!N220</f>
        <v>60</v>
      </c>
      <c r="S278" s="170"/>
      <c r="T278" s="170"/>
    </row>
    <row r="279" spans="1:22" s="24" customFormat="1" ht="18" customHeight="1" x14ac:dyDescent="0.25">
      <c r="A279" s="114" t="str">
        <f>'6'!A223</f>
        <v>Дополнительное образование детей</v>
      </c>
      <c r="B279" s="20">
        <v>4</v>
      </c>
      <c r="C279" s="18">
        <v>7</v>
      </c>
      <c r="D279" s="18">
        <v>3</v>
      </c>
      <c r="E279" s="29"/>
      <c r="F279" s="20"/>
      <c r="G279" s="109">
        <f>G280+G283</f>
        <v>16759.5</v>
      </c>
      <c r="H279" s="109">
        <f t="shared" ref="H279" si="170">H280+H283</f>
        <v>0</v>
      </c>
      <c r="I279" s="109">
        <f>I280+I283</f>
        <v>16759.5</v>
      </c>
      <c r="J279" s="109">
        <f t="shared" ref="J279:L279" si="171">J280+J283</f>
        <v>0</v>
      </c>
      <c r="K279" s="109">
        <f t="shared" si="171"/>
        <v>0</v>
      </c>
      <c r="L279" s="109">
        <f t="shared" si="171"/>
        <v>0</v>
      </c>
      <c r="M279" s="109">
        <f>SUM(M280:M283)</f>
        <v>-2.0000000000003126E-2</v>
      </c>
      <c r="N279" s="109">
        <f>SUM(N280:N283)</f>
        <v>16759.48</v>
      </c>
      <c r="O279" s="109">
        <f t="shared" ref="O279:R279" si="172">SUM(O280:O283)</f>
        <v>-24.620000000000282</v>
      </c>
      <c r="P279" s="109">
        <f t="shared" si="172"/>
        <v>16734.86</v>
      </c>
      <c r="Q279" s="109">
        <f t="shared" si="172"/>
        <v>-932.76872999999841</v>
      </c>
      <c r="R279" s="109">
        <f t="shared" si="172"/>
        <v>15802.091270000001</v>
      </c>
      <c r="S279" s="170"/>
      <c r="T279" s="170"/>
      <c r="U279" s="143"/>
      <c r="V279" s="143"/>
    </row>
    <row r="280" spans="1:22" ht="58.5" customHeight="1" x14ac:dyDescent="0.25">
      <c r="A280" s="73" t="str">
        <f>'6'!A224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80" s="23">
        <v>4</v>
      </c>
      <c r="C280" s="21">
        <v>7</v>
      </c>
      <c r="D280" s="21">
        <v>3</v>
      </c>
      <c r="E280" s="28" t="s">
        <v>107</v>
      </c>
      <c r="F280" s="23">
        <v>611</v>
      </c>
      <c r="G280" s="110">
        <v>16690.8</v>
      </c>
      <c r="H280" s="28"/>
      <c r="I280" s="125">
        <f t="shared" ref="I280:I283" si="173">G280+H280</f>
        <v>16690.8</v>
      </c>
      <c r="J280" s="34"/>
      <c r="K280" s="34"/>
      <c r="L280" s="34"/>
      <c r="M280" s="125">
        <v>-103.7</v>
      </c>
      <c r="N280" s="125">
        <f t="shared" si="163"/>
        <v>16587.099999999999</v>
      </c>
      <c r="O280" s="125">
        <f>P280-N280</f>
        <v>-32.180000000000291</v>
      </c>
      <c r="P280" s="125">
        <v>16554.919999999998</v>
      </c>
      <c r="Q280" s="125">
        <f t="shared" si="136"/>
        <v>-880.54592999999841</v>
      </c>
      <c r="R280" s="125">
        <v>15674.37407</v>
      </c>
      <c r="S280" s="170"/>
      <c r="T280" s="170"/>
      <c r="U280" s="143"/>
      <c r="V280" s="143"/>
    </row>
    <row r="281" spans="1:22" ht="57.75" customHeight="1" x14ac:dyDescent="0.25">
      <c r="A281" s="73" t="s">
        <v>100</v>
      </c>
      <c r="B281" s="23">
        <v>4</v>
      </c>
      <c r="C281" s="21">
        <v>7</v>
      </c>
      <c r="D281" s="21">
        <v>3</v>
      </c>
      <c r="E281" s="28" t="s">
        <v>653</v>
      </c>
      <c r="F281" s="23">
        <v>611</v>
      </c>
      <c r="G281" s="110"/>
      <c r="H281" s="28"/>
      <c r="I281" s="125">
        <v>0</v>
      </c>
      <c r="J281" s="34"/>
      <c r="K281" s="34"/>
      <c r="L281" s="34"/>
      <c r="M281" s="125">
        <v>62.68</v>
      </c>
      <c r="N281" s="125">
        <f t="shared" si="163"/>
        <v>62.68</v>
      </c>
      <c r="O281" s="125">
        <f t="shared" si="138"/>
        <v>5.3600000000000065</v>
      </c>
      <c r="P281" s="125">
        <f>'6'!L225</f>
        <v>68.040000000000006</v>
      </c>
      <c r="Q281" s="125">
        <f t="shared" si="136"/>
        <v>0</v>
      </c>
      <c r="R281" s="125">
        <v>68.040000000000006</v>
      </c>
      <c r="S281" s="170"/>
      <c r="T281" s="170"/>
      <c r="U281" s="143"/>
    </row>
    <row r="282" spans="1:22" ht="55.5" customHeight="1" x14ac:dyDescent="0.25">
      <c r="A282" s="73" t="s">
        <v>100</v>
      </c>
      <c r="B282" s="23">
        <v>4</v>
      </c>
      <c r="C282" s="21">
        <v>7</v>
      </c>
      <c r="D282" s="21">
        <v>3</v>
      </c>
      <c r="E282" s="28" t="s">
        <v>648</v>
      </c>
      <c r="F282" s="23">
        <v>611</v>
      </c>
      <c r="G282" s="110"/>
      <c r="H282" s="28"/>
      <c r="I282" s="125">
        <v>0</v>
      </c>
      <c r="J282" s="34"/>
      <c r="K282" s="34"/>
      <c r="L282" s="34"/>
      <c r="M282" s="125">
        <v>41</v>
      </c>
      <c r="N282" s="125">
        <f t="shared" si="163"/>
        <v>41</v>
      </c>
      <c r="O282" s="125">
        <f t="shared" si="138"/>
        <v>2.2000000000000028</v>
      </c>
      <c r="P282" s="125">
        <v>43.2</v>
      </c>
      <c r="Q282" s="125">
        <f t="shared" si="136"/>
        <v>0</v>
      </c>
      <c r="R282" s="125">
        <v>43.2</v>
      </c>
      <c r="S282" s="170"/>
      <c r="T282" s="170"/>
      <c r="U282" s="143"/>
    </row>
    <row r="283" spans="1:22" ht="51" x14ac:dyDescent="0.25">
      <c r="A283" s="73" t="str">
        <f>'6'!A228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83" s="23">
        <v>4</v>
      </c>
      <c r="C283" s="21">
        <v>7</v>
      </c>
      <c r="D283" s="21">
        <v>3</v>
      </c>
      <c r="E283" s="28" t="s">
        <v>470</v>
      </c>
      <c r="F283" s="23">
        <v>611</v>
      </c>
      <c r="G283" s="110">
        <v>68.7</v>
      </c>
      <c r="H283" s="28"/>
      <c r="I283" s="125">
        <f t="shared" si="173"/>
        <v>68.7</v>
      </c>
      <c r="J283" s="34"/>
      <c r="K283" s="34"/>
      <c r="L283" s="34"/>
      <c r="M283" s="125"/>
      <c r="N283" s="125">
        <f t="shared" si="163"/>
        <v>68.7</v>
      </c>
      <c r="O283" s="125">
        <f t="shared" si="138"/>
        <v>0</v>
      </c>
      <c r="P283" s="125">
        <v>68.7</v>
      </c>
      <c r="Q283" s="125">
        <f t="shared" si="136"/>
        <v>-52.222800000000007</v>
      </c>
      <c r="R283" s="125">
        <v>16.4772</v>
      </c>
      <c r="S283" s="170"/>
      <c r="T283" s="170"/>
      <c r="U283" s="143"/>
    </row>
    <row r="284" spans="1:22" s="24" customFormat="1" x14ac:dyDescent="0.25">
      <c r="A284" s="114" t="str">
        <f>'6'!A229</f>
        <v>Молодежная политика</v>
      </c>
      <c r="B284" s="20">
        <v>4</v>
      </c>
      <c r="C284" s="18">
        <v>7</v>
      </c>
      <c r="D284" s="18">
        <v>7</v>
      </c>
      <c r="E284" s="29"/>
      <c r="F284" s="20"/>
      <c r="G284" s="109">
        <f>G285</f>
        <v>3623.5</v>
      </c>
      <c r="H284" s="109">
        <f t="shared" ref="H284:R284" si="174">H285</f>
        <v>0</v>
      </c>
      <c r="I284" s="109">
        <f t="shared" si="174"/>
        <v>3623.5</v>
      </c>
      <c r="J284" s="109">
        <f t="shared" si="174"/>
        <v>0</v>
      </c>
      <c r="K284" s="109">
        <f t="shared" si="174"/>
        <v>0</v>
      </c>
      <c r="L284" s="109">
        <f t="shared" si="174"/>
        <v>0</v>
      </c>
      <c r="M284" s="109">
        <f t="shared" si="174"/>
        <v>867.90000000000009</v>
      </c>
      <c r="N284" s="109">
        <f t="shared" si="174"/>
        <v>4491.3999999999996</v>
      </c>
      <c r="O284" s="109">
        <f t="shared" si="174"/>
        <v>142.26477000000023</v>
      </c>
      <c r="P284" s="109">
        <f t="shared" si="174"/>
        <v>4633.6647700000003</v>
      </c>
      <c r="Q284" s="109">
        <f t="shared" si="174"/>
        <v>14.205999999999904</v>
      </c>
      <c r="R284" s="109">
        <f t="shared" si="174"/>
        <v>4647.8707699999995</v>
      </c>
      <c r="S284" s="170"/>
      <c r="T284" s="170"/>
      <c r="U284" s="143"/>
      <c r="V284" s="143"/>
    </row>
    <row r="285" spans="1:22" s="24" customFormat="1" x14ac:dyDescent="0.25">
      <c r="A285" s="114" t="str">
        <f>'6'!A230</f>
        <v>Молодежная политика (оздоровление детей)</v>
      </c>
      <c r="B285" s="20">
        <v>4</v>
      </c>
      <c r="C285" s="18">
        <v>7</v>
      </c>
      <c r="D285" s="18">
        <v>7</v>
      </c>
      <c r="E285" s="29" t="s">
        <v>110</v>
      </c>
      <c r="F285" s="20"/>
      <c r="G285" s="109">
        <f>G286+G287</f>
        <v>3623.5</v>
      </c>
      <c r="H285" s="109">
        <f t="shared" ref="H285:R285" si="175">H286+H287</f>
        <v>0</v>
      </c>
      <c r="I285" s="109">
        <f t="shared" si="175"/>
        <v>3623.5</v>
      </c>
      <c r="J285" s="109">
        <f t="shared" si="175"/>
        <v>0</v>
      </c>
      <c r="K285" s="109">
        <f t="shared" si="175"/>
        <v>0</v>
      </c>
      <c r="L285" s="109">
        <f t="shared" si="175"/>
        <v>0</v>
      </c>
      <c r="M285" s="109">
        <f t="shared" si="175"/>
        <v>867.90000000000009</v>
      </c>
      <c r="N285" s="109">
        <f t="shared" si="175"/>
        <v>4491.3999999999996</v>
      </c>
      <c r="O285" s="109">
        <f t="shared" si="175"/>
        <v>142.26477000000023</v>
      </c>
      <c r="P285" s="109">
        <f t="shared" si="175"/>
        <v>4633.6647700000003</v>
      </c>
      <c r="Q285" s="109">
        <f t="shared" si="175"/>
        <v>14.205999999999904</v>
      </c>
      <c r="R285" s="109">
        <f t="shared" si="175"/>
        <v>4647.8707699999995</v>
      </c>
      <c r="S285" s="170"/>
      <c r="T285" s="170"/>
      <c r="U285" s="143"/>
      <c r="V285" s="143"/>
    </row>
    <row r="286" spans="1:22" ht="61.5" customHeight="1" x14ac:dyDescent="0.25">
      <c r="A286" s="73" t="str">
        <f>'6'!A231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86" s="23">
        <v>4</v>
      </c>
      <c r="C286" s="21">
        <v>7</v>
      </c>
      <c r="D286" s="21">
        <v>7</v>
      </c>
      <c r="E286" s="28" t="s">
        <v>111</v>
      </c>
      <c r="F286" s="23">
        <v>611</v>
      </c>
      <c r="G286" s="110">
        <f>'6'!F231</f>
        <v>683.5</v>
      </c>
      <c r="H286" s="28"/>
      <c r="I286" s="125">
        <f t="shared" ref="I286:I287" si="176">G286+H286</f>
        <v>683.5</v>
      </c>
      <c r="J286" s="34"/>
      <c r="K286" s="34"/>
      <c r="L286" s="34"/>
      <c r="M286" s="125">
        <v>647.20000000000005</v>
      </c>
      <c r="N286" s="125">
        <f t="shared" si="163"/>
        <v>1330.7</v>
      </c>
      <c r="O286" s="125">
        <f t="shared" ref="O286:O351" si="177">P286-N286</f>
        <v>-14.185230000000047</v>
      </c>
      <c r="P286" s="125">
        <v>1316.51477</v>
      </c>
      <c r="Q286" s="125">
        <f t="shared" ref="Q286:Q351" si="178">R286-P286</f>
        <v>14.205999999999904</v>
      </c>
      <c r="R286" s="125">
        <v>1330.7207699999999</v>
      </c>
      <c r="S286" s="170"/>
      <c r="T286" s="170"/>
      <c r="U286" s="143"/>
    </row>
    <row r="287" spans="1:22" ht="57.75" customHeight="1" x14ac:dyDescent="0.25">
      <c r="A287" s="73" t="str">
        <f>'6'!A228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287" s="23">
        <v>4</v>
      </c>
      <c r="C287" s="21">
        <v>7</v>
      </c>
      <c r="D287" s="21">
        <v>7</v>
      </c>
      <c r="E287" s="28" t="s">
        <v>498</v>
      </c>
      <c r="F287" s="23">
        <v>611</v>
      </c>
      <c r="G287" s="110">
        <f>'6'!F232</f>
        <v>2940</v>
      </c>
      <c r="H287" s="28"/>
      <c r="I287" s="125">
        <f t="shared" si="176"/>
        <v>2940</v>
      </c>
      <c r="J287" s="34"/>
      <c r="K287" s="34"/>
      <c r="L287" s="34"/>
      <c r="M287" s="125">
        <v>220.7</v>
      </c>
      <c r="N287" s="125">
        <f t="shared" si="163"/>
        <v>3160.7</v>
      </c>
      <c r="O287" s="125">
        <f t="shared" si="177"/>
        <v>156.45000000000027</v>
      </c>
      <c r="P287" s="125">
        <v>3317.15</v>
      </c>
      <c r="Q287" s="125">
        <f t="shared" si="178"/>
        <v>0</v>
      </c>
      <c r="R287" s="125">
        <v>3317.15</v>
      </c>
      <c r="S287" s="170"/>
      <c r="T287" s="170"/>
      <c r="U287" s="143"/>
    </row>
    <row r="288" spans="1:22" s="24" customFormat="1" ht="18.75" customHeight="1" x14ac:dyDescent="0.25">
      <c r="A288" s="114" t="str">
        <f>'6'!A235</f>
        <v xml:space="preserve">Другие вопросы в области образования </v>
      </c>
      <c r="B288" s="20">
        <v>4</v>
      </c>
      <c r="C288" s="18">
        <v>7</v>
      </c>
      <c r="D288" s="18">
        <v>9</v>
      </c>
      <c r="E288" s="29"/>
      <c r="F288" s="20"/>
      <c r="G288" s="109">
        <f>G289+G300+G303+G306+G310</f>
        <v>29287.670000000002</v>
      </c>
      <c r="H288" s="109">
        <f t="shared" ref="H288:N288" si="179">H289+H300+H303+H306+H310</f>
        <v>0</v>
      </c>
      <c r="I288" s="109">
        <f t="shared" si="179"/>
        <v>29287.670000000002</v>
      </c>
      <c r="J288" s="109">
        <f t="shared" si="179"/>
        <v>0</v>
      </c>
      <c r="K288" s="109">
        <f t="shared" si="179"/>
        <v>0</v>
      </c>
      <c r="L288" s="109">
        <f t="shared" si="179"/>
        <v>0</v>
      </c>
      <c r="M288" s="109">
        <f t="shared" si="179"/>
        <v>-7004.9335799999999</v>
      </c>
      <c r="N288" s="109">
        <f t="shared" si="179"/>
        <v>22282.736419999997</v>
      </c>
      <c r="O288" s="109">
        <f>O289+O300+O303+O306+O310</f>
        <v>-589.58343000000002</v>
      </c>
      <c r="P288" s="109">
        <f>P289+P300+P303+P306+P310+P313</f>
        <v>21693.152990000002</v>
      </c>
      <c r="Q288" s="109">
        <f t="shared" ref="Q288:R288" si="180">Q289+Q300+Q303+Q306+Q310+Q313</f>
        <v>1511.0374000000004</v>
      </c>
      <c r="R288" s="109">
        <f t="shared" si="180"/>
        <v>23204.19039</v>
      </c>
      <c r="S288" s="170"/>
      <c r="T288" s="170"/>
      <c r="U288" s="143"/>
      <c r="V288" s="143"/>
    </row>
    <row r="289" spans="1:22" s="24" customFormat="1" ht="25.5" x14ac:dyDescent="0.25">
      <c r="A289" s="114" t="str">
        <f>'6'!A236</f>
        <v>Другие вопросы в области образования (центр.бухгалтерия)</v>
      </c>
      <c r="B289" s="20">
        <v>4</v>
      </c>
      <c r="C289" s="18">
        <v>7</v>
      </c>
      <c r="D289" s="18">
        <v>9</v>
      </c>
      <c r="E289" s="29" t="s">
        <v>115</v>
      </c>
      <c r="F289" s="20"/>
      <c r="G289" s="109">
        <f>SUM(G290:G299)</f>
        <v>17282.47</v>
      </c>
      <c r="H289" s="109">
        <f t="shared" ref="H289:R289" si="181">SUM(H290:H299)</f>
        <v>0</v>
      </c>
      <c r="I289" s="109">
        <f t="shared" si="181"/>
        <v>17282.47</v>
      </c>
      <c r="J289" s="109">
        <f t="shared" si="181"/>
        <v>0</v>
      </c>
      <c r="K289" s="109">
        <f t="shared" si="181"/>
        <v>0</v>
      </c>
      <c r="L289" s="109">
        <f t="shared" si="181"/>
        <v>0</v>
      </c>
      <c r="M289" s="109">
        <f t="shared" si="181"/>
        <v>-6554.9335799999999</v>
      </c>
      <c r="N289" s="109">
        <f t="shared" si="181"/>
        <v>10727.536419999999</v>
      </c>
      <c r="O289" s="109">
        <f t="shared" si="181"/>
        <v>-590.95136000000025</v>
      </c>
      <c r="P289" s="109">
        <f t="shared" si="181"/>
        <v>10136.585059999999</v>
      </c>
      <c r="Q289" s="109">
        <f t="shared" si="181"/>
        <v>287.62989000000078</v>
      </c>
      <c r="R289" s="109">
        <f t="shared" si="181"/>
        <v>10424.214950000001</v>
      </c>
      <c r="S289" s="170"/>
      <c r="T289" s="170"/>
      <c r="U289" s="143"/>
      <c r="V289" s="143"/>
    </row>
    <row r="290" spans="1:22" x14ac:dyDescent="0.25">
      <c r="A290" s="73" t="str">
        <f>'6'!A237</f>
        <v>Фонд оплаты труда учреждений</v>
      </c>
      <c r="B290" s="23">
        <v>4</v>
      </c>
      <c r="C290" s="21">
        <v>7</v>
      </c>
      <c r="D290" s="21">
        <v>9</v>
      </c>
      <c r="E290" s="28" t="s">
        <v>116</v>
      </c>
      <c r="F290" s="23">
        <v>111</v>
      </c>
      <c r="G290" s="110">
        <f>'6'!F237</f>
        <v>10484.4</v>
      </c>
      <c r="H290" s="28"/>
      <c r="I290" s="125">
        <f t="shared" ref="I290:I299" si="182">G290+H290</f>
        <v>10484.4</v>
      </c>
      <c r="J290" s="34"/>
      <c r="K290" s="34"/>
      <c r="L290" s="34"/>
      <c r="M290" s="125">
        <v>-4714.2335800000001</v>
      </c>
      <c r="N290" s="125">
        <f t="shared" si="163"/>
        <v>5770.1664199999996</v>
      </c>
      <c r="O290" s="125">
        <f t="shared" si="177"/>
        <v>100.83158000000003</v>
      </c>
      <c r="P290" s="125">
        <f>'6'!L237</f>
        <v>5870.9979999999996</v>
      </c>
      <c r="Q290" s="125">
        <f>R290-P290</f>
        <v>48.002850000000763</v>
      </c>
      <c r="R290" s="125">
        <v>5919.0008500000004</v>
      </c>
      <c r="S290" s="170"/>
      <c r="T290" s="170"/>
      <c r="U290" s="143"/>
    </row>
    <row r="291" spans="1:22" ht="38.25" x14ac:dyDescent="0.25">
      <c r="A291" s="73" t="str">
        <f>'6'!A238</f>
        <v>Взносы по обязательному социальному страхованию на выплаты по оплате труда работников и иные выплаты работникам учреждений</v>
      </c>
      <c r="B291" s="23">
        <v>4</v>
      </c>
      <c r="C291" s="21">
        <v>7</v>
      </c>
      <c r="D291" s="21">
        <v>9</v>
      </c>
      <c r="E291" s="28" t="s">
        <v>117</v>
      </c>
      <c r="F291" s="23">
        <v>119</v>
      </c>
      <c r="G291" s="110">
        <f>'6'!F238</f>
        <v>3166.3</v>
      </c>
      <c r="H291" s="28"/>
      <c r="I291" s="125">
        <f t="shared" si="182"/>
        <v>3166.3</v>
      </c>
      <c r="J291" s="34"/>
      <c r="K291" s="34"/>
      <c r="L291" s="34"/>
      <c r="M291" s="125">
        <v>-1340.7</v>
      </c>
      <c r="N291" s="125">
        <f t="shared" si="163"/>
        <v>1825.6000000000001</v>
      </c>
      <c r="O291" s="125">
        <f t="shared" si="177"/>
        <v>-76.29300000000012</v>
      </c>
      <c r="P291" s="125">
        <f>'6'!L238</f>
        <v>1749.307</v>
      </c>
      <c r="Q291" s="125">
        <f t="shared" ref="Q291:Q299" si="183">R291-P291</f>
        <v>22.239450000000033</v>
      </c>
      <c r="R291" s="125">
        <v>1771.54645</v>
      </c>
      <c r="S291" s="170"/>
      <c r="T291" s="170"/>
      <c r="U291" s="143"/>
    </row>
    <row r="292" spans="1:22" ht="25.5" x14ac:dyDescent="0.25">
      <c r="A292" s="73" t="str">
        <f>'6'!A239</f>
        <v>Иные выплаты персоналу учреждений, за исключением фонда оплаты труда</v>
      </c>
      <c r="B292" s="23">
        <v>4</v>
      </c>
      <c r="C292" s="21">
        <v>7</v>
      </c>
      <c r="D292" s="21">
        <v>9</v>
      </c>
      <c r="E292" s="28" t="s">
        <v>118</v>
      </c>
      <c r="F292" s="23">
        <v>112</v>
      </c>
      <c r="G292" s="110">
        <f>'6'!F239</f>
        <v>250</v>
      </c>
      <c r="H292" s="28"/>
      <c r="I292" s="125">
        <f t="shared" si="182"/>
        <v>250</v>
      </c>
      <c r="J292" s="34"/>
      <c r="K292" s="34"/>
      <c r="L292" s="34"/>
      <c r="M292" s="125"/>
      <c r="N292" s="125">
        <f t="shared" si="163"/>
        <v>250</v>
      </c>
      <c r="O292" s="125">
        <f t="shared" si="177"/>
        <v>-189.99</v>
      </c>
      <c r="P292" s="125">
        <f>'6'!L239</f>
        <v>60.01</v>
      </c>
      <c r="Q292" s="125">
        <f t="shared" si="183"/>
        <v>-4.2499999999989768E-3</v>
      </c>
      <c r="R292" s="125">
        <f>'6'!N239</f>
        <v>60.005749999999999</v>
      </c>
      <c r="S292" s="170"/>
      <c r="T292" s="170"/>
      <c r="U292" s="143"/>
    </row>
    <row r="293" spans="1:22" ht="25.5" x14ac:dyDescent="0.25">
      <c r="A293" s="73" t="str">
        <f>'6'!A240</f>
        <v>Закупка товаров, работ, услуг в сфере информационно-коммуникационных технологий</v>
      </c>
      <c r="B293" s="23">
        <v>4</v>
      </c>
      <c r="C293" s="21">
        <v>7</v>
      </c>
      <c r="D293" s="21">
        <v>9</v>
      </c>
      <c r="E293" s="28" t="s">
        <v>115</v>
      </c>
      <c r="F293" s="23">
        <v>242</v>
      </c>
      <c r="G293" s="110">
        <f>'6'!F240</f>
        <v>1089.3900000000001</v>
      </c>
      <c r="H293" s="28"/>
      <c r="I293" s="125">
        <f t="shared" si="182"/>
        <v>1089.3900000000001</v>
      </c>
      <c r="J293" s="34"/>
      <c r="K293" s="34"/>
      <c r="L293" s="34"/>
      <c r="M293" s="125"/>
      <c r="N293" s="125">
        <f t="shared" si="163"/>
        <v>1089.3900000000001</v>
      </c>
      <c r="O293" s="125">
        <f t="shared" si="177"/>
        <v>-242.85100000000011</v>
      </c>
      <c r="P293" s="125">
        <f>'6'!L240</f>
        <v>846.53899999999999</v>
      </c>
      <c r="Q293" s="125">
        <f t="shared" si="183"/>
        <v>23.898400000000038</v>
      </c>
      <c r="R293" s="125">
        <f>'6'!N240</f>
        <v>870.43740000000003</v>
      </c>
      <c r="S293" s="170"/>
      <c r="T293" s="170"/>
      <c r="U293" s="143"/>
    </row>
    <row r="294" spans="1:22" ht="25.5" x14ac:dyDescent="0.25">
      <c r="A294" s="73" t="str">
        <f>'6'!A241</f>
        <v>Прочая закупка товаров, работ и услуг для обеспечения государственных (муниципальных) нужд</v>
      </c>
      <c r="B294" s="23">
        <v>4</v>
      </c>
      <c r="C294" s="21">
        <v>7</v>
      </c>
      <c r="D294" s="21">
        <v>9</v>
      </c>
      <c r="E294" s="28" t="s">
        <v>115</v>
      </c>
      <c r="F294" s="23">
        <v>244</v>
      </c>
      <c r="G294" s="110">
        <f>'6'!F241</f>
        <v>1907.5</v>
      </c>
      <c r="H294" s="28"/>
      <c r="I294" s="125">
        <f t="shared" si="182"/>
        <v>1907.5</v>
      </c>
      <c r="J294" s="34"/>
      <c r="K294" s="34"/>
      <c r="L294" s="34"/>
      <c r="M294" s="125">
        <v>-500</v>
      </c>
      <c r="N294" s="125">
        <f t="shared" si="163"/>
        <v>1407.5</v>
      </c>
      <c r="O294" s="125">
        <f t="shared" si="177"/>
        <v>-188.7170000000001</v>
      </c>
      <c r="P294" s="125">
        <f>'6'!L241</f>
        <v>1218.7829999999999</v>
      </c>
      <c r="Q294" s="125">
        <f t="shared" si="183"/>
        <v>100.97443999999996</v>
      </c>
      <c r="R294" s="125">
        <f>'6'!N241</f>
        <v>1319.7574399999999</v>
      </c>
      <c r="S294" s="170"/>
      <c r="T294" s="170"/>
      <c r="U294" s="143"/>
    </row>
    <row r="295" spans="1:22" x14ac:dyDescent="0.25">
      <c r="A295" s="73" t="str">
        <f>'6'!A242</f>
        <v>Закупка энергетических ресурсов</v>
      </c>
      <c r="B295" s="23">
        <v>4</v>
      </c>
      <c r="C295" s="21">
        <v>7</v>
      </c>
      <c r="D295" s="21">
        <v>9</v>
      </c>
      <c r="E295" s="28" t="s">
        <v>115</v>
      </c>
      <c r="F295" s="23">
        <v>247</v>
      </c>
      <c r="G295" s="110">
        <f>'6'!F242</f>
        <v>364.88</v>
      </c>
      <c r="H295" s="28"/>
      <c r="I295" s="125">
        <f t="shared" si="182"/>
        <v>364.88</v>
      </c>
      <c r="J295" s="34"/>
      <c r="K295" s="34"/>
      <c r="L295" s="34"/>
      <c r="M295" s="125"/>
      <c r="N295" s="125">
        <f t="shared" si="163"/>
        <v>364.88</v>
      </c>
      <c r="O295" s="125">
        <f t="shared" si="177"/>
        <v>16.191059999999993</v>
      </c>
      <c r="P295" s="125">
        <f>'6'!L242</f>
        <v>381.07105999999999</v>
      </c>
      <c r="Q295" s="125">
        <f t="shared" si="183"/>
        <v>80</v>
      </c>
      <c r="R295" s="125">
        <f>'6'!N242</f>
        <v>461.07105999999999</v>
      </c>
      <c r="S295" s="170"/>
      <c r="T295" s="170"/>
      <c r="U295" s="143"/>
    </row>
    <row r="296" spans="1:22" x14ac:dyDescent="0.25">
      <c r="A296" s="73" t="s">
        <v>720</v>
      </c>
      <c r="B296" s="23">
        <v>4</v>
      </c>
      <c r="C296" s="21">
        <v>7</v>
      </c>
      <c r="D296" s="21">
        <v>9</v>
      </c>
      <c r="E296" s="28" t="s">
        <v>115</v>
      </c>
      <c r="F296" s="23">
        <v>831</v>
      </c>
      <c r="G296" s="110"/>
      <c r="H296" s="28"/>
      <c r="I296" s="125"/>
      <c r="J296" s="34"/>
      <c r="K296" s="34"/>
      <c r="L296" s="34"/>
      <c r="M296" s="125"/>
      <c r="N296" s="125"/>
      <c r="O296" s="125"/>
      <c r="P296" s="125"/>
      <c r="Q296" s="125">
        <f t="shared" si="183"/>
        <v>4.8390000000000004</v>
      </c>
      <c r="R296" s="125">
        <f>'6'!N243</f>
        <v>4.8390000000000004</v>
      </c>
      <c r="S296" s="170"/>
      <c r="T296" s="170"/>
      <c r="U296" s="143"/>
    </row>
    <row r="297" spans="1:22" ht="25.5" x14ac:dyDescent="0.25">
      <c r="A297" s="73" t="str">
        <f>'6'!A244</f>
        <v>Уплата налога на имущество орагнизаций и земельного налога</v>
      </c>
      <c r="B297" s="23">
        <v>4</v>
      </c>
      <c r="C297" s="21">
        <v>7</v>
      </c>
      <c r="D297" s="21">
        <v>9</v>
      </c>
      <c r="E297" s="28" t="s">
        <v>115</v>
      </c>
      <c r="F297" s="23">
        <v>851</v>
      </c>
      <c r="G297" s="110">
        <f>'6'!F244</f>
        <v>10</v>
      </c>
      <c r="H297" s="28"/>
      <c r="I297" s="125">
        <f t="shared" si="182"/>
        <v>10</v>
      </c>
      <c r="J297" s="34"/>
      <c r="K297" s="34"/>
      <c r="L297" s="34"/>
      <c r="M297" s="125"/>
      <c r="N297" s="125">
        <f t="shared" si="163"/>
        <v>10</v>
      </c>
      <c r="O297" s="125">
        <f t="shared" si="177"/>
        <v>-5.3319999999999999</v>
      </c>
      <c r="P297" s="125">
        <f>'6'!L244</f>
        <v>4.6680000000000001</v>
      </c>
      <c r="Q297" s="125">
        <f t="shared" si="183"/>
        <v>2.3339999999999996</v>
      </c>
      <c r="R297" s="125">
        <f>'6'!N244</f>
        <v>7.0019999999999998</v>
      </c>
      <c r="S297" s="170"/>
      <c r="T297" s="170"/>
      <c r="U297" s="143"/>
    </row>
    <row r="298" spans="1:22" x14ac:dyDescent="0.25">
      <c r="A298" s="73" t="str">
        <f>'6'!A245</f>
        <v>Уплата прочих налогов, сборов</v>
      </c>
      <c r="B298" s="23">
        <v>4</v>
      </c>
      <c r="C298" s="21">
        <v>7</v>
      </c>
      <c r="D298" s="21">
        <v>9</v>
      </c>
      <c r="E298" s="28" t="s">
        <v>115</v>
      </c>
      <c r="F298" s="23">
        <v>852</v>
      </c>
      <c r="G298" s="110">
        <f>'6'!F245</f>
        <v>5</v>
      </c>
      <c r="H298" s="28"/>
      <c r="I298" s="125">
        <f t="shared" si="182"/>
        <v>5</v>
      </c>
      <c r="J298" s="34"/>
      <c r="K298" s="34"/>
      <c r="L298" s="34"/>
      <c r="M298" s="125"/>
      <c r="N298" s="125">
        <f t="shared" si="163"/>
        <v>5</v>
      </c>
      <c r="O298" s="125">
        <f t="shared" si="177"/>
        <v>-4.63</v>
      </c>
      <c r="P298" s="125">
        <f>'6'!L245</f>
        <v>0.37</v>
      </c>
      <c r="Q298" s="125">
        <f t="shared" si="183"/>
        <v>0.18500000000000005</v>
      </c>
      <c r="R298" s="125">
        <f>'6'!N245</f>
        <v>0.55500000000000005</v>
      </c>
      <c r="S298" s="170"/>
      <c r="T298" s="170"/>
      <c r="U298" s="143"/>
    </row>
    <row r="299" spans="1:22" x14ac:dyDescent="0.25">
      <c r="A299" s="73" t="str">
        <f>'6'!A246</f>
        <v>Уплата иных платежей</v>
      </c>
      <c r="B299" s="23">
        <v>4</v>
      </c>
      <c r="C299" s="21">
        <v>7</v>
      </c>
      <c r="D299" s="21">
        <v>9</v>
      </c>
      <c r="E299" s="28" t="s">
        <v>115</v>
      </c>
      <c r="F299" s="23">
        <v>853</v>
      </c>
      <c r="G299" s="110">
        <f>'6'!F246</f>
        <v>5</v>
      </c>
      <c r="H299" s="28"/>
      <c r="I299" s="125">
        <f t="shared" si="182"/>
        <v>5</v>
      </c>
      <c r="J299" s="34"/>
      <c r="K299" s="34"/>
      <c r="L299" s="34"/>
      <c r="M299" s="125"/>
      <c r="N299" s="125">
        <f t="shared" si="163"/>
        <v>5</v>
      </c>
      <c r="O299" s="125">
        <f t="shared" si="177"/>
        <v>-0.16099999999999959</v>
      </c>
      <c r="P299" s="125">
        <f>'6'!L246</f>
        <v>4.8390000000000004</v>
      </c>
      <c r="Q299" s="125">
        <f t="shared" si="183"/>
        <v>5.1609999999999996</v>
      </c>
      <c r="R299" s="125">
        <f>'6'!N246</f>
        <v>10</v>
      </c>
      <c r="S299" s="170"/>
      <c r="T299" s="170"/>
      <c r="U299" s="143"/>
    </row>
    <row r="300" spans="1:22" s="24" customFormat="1" x14ac:dyDescent="0.25">
      <c r="A300" s="114" t="str">
        <f>'6'!A250</f>
        <v>Другие вопросы в области образования (МК)</v>
      </c>
      <c r="B300" s="20">
        <v>4</v>
      </c>
      <c r="C300" s="18">
        <v>7</v>
      </c>
      <c r="D300" s="18">
        <v>9</v>
      </c>
      <c r="E300" s="29" t="s">
        <v>264</v>
      </c>
      <c r="F300" s="20"/>
      <c r="G300" s="109">
        <f>G301+G302</f>
        <v>3958</v>
      </c>
      <c r="H300" s="109">
        <f t="shared" ref="H300:R300" si="184">H301+H302</f>
        <v>0</v>
      </c>
      <c r="I300" s="109">
        <f t="shared" si="184"/>
        <v>3958</v>
      </c>
      <c r="J300" s="109">
        <f t="shared" si="184"/>
        <v>0</v>
      </c>
      <c r="K300" s="109">
        <f t="shared" si="184"/>
        <v>0</v>
      </c>
      <c r="L300" s="109">
        <f t="shared" si="184"/>
        <v>0</v>
      </c>
      <c r="M300" s="109">
        <f t="shared" si="184"/>
        <v>0</v>
      </c>
      <c r="N300" s="109">
        <f t="shared" si="184"/>
        <v>3958</v>
      </c>
      <c r="O300" s="109">
        <f t="shared" si="184"/>
        <v>54.402539999999931</v>
      </c>
      <c r="P300" s="109">
        <f t="shared" si="184"/>
        <v>4012.40254</v>
      </c>
      <c r="Q300" s="109">
        <f t="shared" si="184"/>
        <v>1385.4496199999994</v>
      </c>
      <c r="R300" s="109">
        <f t="shared" si="184"/>
        <v>5397.8521599999995</v>
      </c>
      <c r="S300" s="170"/>
      <c r="T300" s="170"/>
      <c r="U300" s="143"/>
      <c r="V300" s="143"/>
    </row>
    <row r="301" spans="1:22" x14ac:dyDescent="0.25">
      <c r="A301" s="73" t="str">
        <f>'6'!A251</f>
        <v>Фонд оплаты труда учреждений</v>
      </c>
      <c r="B301" s="23">
        <v>4</v>
      </c>
      <c r="C301" s="21">
        <v>7</v>
      </c>
      <c r="D301" s="21">
        <v>9</v>
      </c>
      <c r="E301" s="28" t="s">
        <v>262</v>
      </c>
      <c r="F301" s="23">
        <v>111</v>
      </c>
      <c r="G301" s="110">
        <f>'6'!F251</f>
        <v>3039.9</v>
      </c>
      <c r="H301" s="28"/>
      <c r="I301" s="125">
        <f t="shared" ref="I301:I302" si="185">G301+H301</f>
        <v>3039.9</v>
      </c>
      <c r="J301" s="34"/>
      <c r="K301" s="34"/>
      <c r="L301" s="34"/>
      <c r="M301" s="125"/>
      <c r="N301" s="125">
        <f t="shared" si="163"/>
        <v>3039.9</v>
      </c>
      <c r="O301" s="125">
        <f t="shared" si="177"/>
        <v>47.203539999999975</v>
      </c>
      <c r="P301" s="125">
        <v>3087.1035400000001</v>
      </c>
      <c r="Q301" s="125">
        <f t="shared" si="178"/>
        <v>1050.4642999999996</v>
      </c>
      <c r="R301" s="125">
        <f>'6'!N251</f>
        <v>4137.5678399999997</v>
      </c>
      <c r="S301" s="170"/>
      <c r="T301" s="170"/>
      <c r="U301" s="143"/>
    </row>
    <row r="302" spans="1:22" ht="38.25" x14ac:dyDescent="0.25">
      <c r="A302" s="73" t="str">
        <f>'6'!A252</f>
        <v>Взносы по обязательному социальному страхованию на выплаты по оплате труда работников и иные выплаты работникам учреждений</v>
      </c>
      <c r="B302" s="23">
        <v>4</v>
      </c>
      <c r="C302" s="21">
        <v>7</v>
      </c>
      <c r="D302" s="21">
        <v>9</v>
      </c>
      <c r="E302" s="28" t="s">
        <v>263</v>
      </c>
      <c r="F302" s="23">
        <v>119</v>
      </c>
      <c r="G302" s="110">
        <f>'6'!F252</f>
        <v>918.1</v>
      </c>
      <c r="H302" s="122"/>
      <c r="I302" s="125">
        <f t="shared" si="185"/>
        <v>918.1</v>
      </c>
      <c r="J302" s="34"/>
      <c r="K302" s="34"/>
      <c r="L302" s="34"/>
      <c r="M302" s="125"/>
      <c r="N302" s="125">
        <f t="shared" si="163"/>
        <v>918.1</v>
      </c>
      <c r="O302" s="125">
        <f t="shared" si="177"/>
        <v>7.1989999999999554</v>
      </c>
      <c r="P302" s="125">
        <v>925.29899999999998</v>
      </c>
      <c r="Q302" s="125">
        <f t="shared" si="178"/>
        <v>334.98531999999977</v>
      </c>
      <c r="R302" s="125">
        <f>'6'!N252</f>
        <v>1260.2843199999998</v>
      </c>
      <c r="S302" s="170"/>
      <c r="T302" s="170"/>
      <c r="U302" s="143"/>
    </row>
    <row r="303" spans="1:22" s="24" customFormat="1" x14ac:dyDescent="0.25">
      <c r="A303" s="114" t="str">
        <f>'6'!A253</f>
        <v>Другие вопросы в области образования (ХЭК)</v>
      </c>
      <c r="B303" s="20">
        <v>4</v>
      </c>
      <c r="C303" s="18">
        <v>7</v>
      </c>
      <c r="D303" s="18">
        <v>9</v>
      </c>
      <c r="E303" s="29" t="s">
        <v>268</v>
      </c>
      <c r="F303" s="20"/>
      <c r="G303" s="109">
        <f>G304+G305</f>
        <v>6665.2</v>
      </c>
      <c r="H303" s="109">
        <f t="shared" ref="H303:R303" si="186">H304+H305</f>
        <v>0</v>
      </c>
      <c r="I303" s="109">
        <f t="shared" si="186"/>
        <v>6665.2</v>
      </c>
      <c r="J303" s="109">
        <f t="shared" si="186"/>
        <v>0</v>
      </c>
      <c r="K303" s="109">
        <f t="shared" si="186"/>
        <v>0</v>
      </c>
      <c r="L303" s="109">
        <f t="shared" si="186"/>
        <v>0</v>
      </c>
      <c r="M303" s="109">
        <f t="shared" si="186"/>
        <v>-450</v>
      </c>
      <c r="N303" s="109">
        <f t="shared" si="186"/>
        <v>6215.2</v>
      </c>
      <c r="O303" s="109">
        <f t="shared" si="186"/>
        <v>-53.034609999999702</v>
      </c>
      <c r="P303" s="109">
        <f t="shared" si="186"/>
        <v>6162.1653900000001</v>
      </c>
      <c r="Q303" s="109">
        <f t="shared" si="186"/>
        <v>-609.40155000000004</v>
      </c>
      <c r="R303" s="109">
        <f t="shared" si="186"/>
        <v>5552.7638399999996</v>
      </c>
      <c r="S303" s="170"/>
      <c r="T303" s="170"/>
      <c r="U303" s="143"/>
      <c r="V303" s="143"/>
    </row>
    <row r="304" spans="1:22" x14ac:dyDescent="0.25">
      <c r="A304" s="73" t="str">
        <f>'6'!A254</f>
        <v>Фонд оплаты труда учреждений</v>
      </c>
      <c r="B304" s="23">
        <v>4</v>
      </c>
      <c r="C304" s="21">
        <v>7</v>
      </c>
      <c r="D304" s="21">
        <v>9</v>
      </c>
      <c r="E304" s="28" t="s">
        <v>266</v>
      </c>
      <c r="F304" s="23">
        <v>111</v>
      </c>
      <c r="G304" s="110">
        <f>'6'!F254</f>
        <v>5119.2</v>
      </c>
      <c r="H304" s="122"/>
      <c r="I304" s="125">
        <f t="shared" ref="I304:I305" si="187">G304+H304</f>
        <v>5119.2</v>
      </c>
      <c r="J304" s="34"/>
      <c r="K304" s="34"/>
      <c r="L304" s="34"/>
      <c r="M304" s="125">
        <v>-450</v>
      </c>
      <c r="N304" s="125">
        <f t="shared" si="163"/>
        <v>4669.2</v>
      </c>
      <c r="O304" s="125">
        <f t="shared" si="177"/>
        <v>-53.034609999999702</v>
      </c>
      <c r="P304" s="125">
        <v>4616.1653900000001</v>
      </c>
      <c r="Q304" s="125">
        <f t="shared" si="178"/>
        <v>-395.20640000000003</v>
      </c>
      <c r="R304" s="125">
        <f>'6'!N254</f>
        <v>4220.9589900000001</v>
      </c>
      <c r="S304" s="170"/>
      <c r="T304" s="170"/>
      <c r="U304" s="143"/>
    </row>
    <row r="305" spans="1:22" ht="38.25" x14ac:dyDescent="0.25">
      <c r="A305" s="73" t="str">
        <f>'6'!A255</f>
        <v>Взносы по обязательному социальному страхованию на выплаты по оплате труда работников и иные выплаты работникам учреждений</v>
      </c>
      <c r="B305" s="23">
        <v>4</v>
      </c>
      <c r="C305" s="21">
        <v>7</v>
      </c>
      <c r="D305" s="21">
        <v>9</v>
      </c>
      <c r="E305" s="28" t="s">
        <v>267</v>
      </c>
      <c r="F305" s="23">
        <v>119</v>
      </c>
      <c r="G305" s="110">
        <f>'6'!F255</f>
        <v>1546</v>
      </c>
      <c r="H305" s="122"/>
      <c r="I305" s="125">
        <f t="shared" si="187"/>
        <v>1546</v>
      </c>
      <c r="J305" s="34"/>
      <c r="K305" s="34"/>
      <c r="L305" s="34"/>
      <c r="M305" s="125"/>
      <c r="N305" s="125">
        <f t="shared" si="163"/>
        <v>1546</v>
      </c>
      <c r="O305" s="125">
        <f t="shared" si="177"/>
        <v>0</v>
      </c>
      <c r="P305" s="125">
        <v>1546</v>
      </c>
      <c r="Q305" s="125">
        <f t="shared" si="178"/>
        <v>-214.19515000000001</v>
      </c>
      <c r="R305" s="125">
        <f>'6'!N255</f>
        <v>1331.80485</v>
      </c>
      <c r="S305" s="170"/>
      <c r="T305" s="170"/>
      <c r="U305" s="143"/>
    </row>
    <row r="306" spans="1:22" s="24" customFormat="1" ht="25.5" x14ac:dyDescent="0.25">
      <c r="A306" s="114" t="str">
        <f>'6'!A256</f>
        <v>Другие вопросы в области образования (Мероприятия)</v>
      </c>
      <c r="B306" s="20">
        <v>7</v>
      </c>
      <c r="C306" s="18">
        <v>7</v>
      </c>
      <c r="D306" s="18">
        <v>9</v>
      </c>
      <c r="E306" s="29" t="s">
        <v>270</v>
      </c>
      <c r="F306" s="20"/>
      <c r="G306" s="109">
        <f>G308</f>
        <v>500</v>
      </c>
      <c r="H306" s="109">
        <f t="shared" ref="H306:M306" si="188">H308</f>
        <v>0</v>
      </c>
      <c r="I306" s="109">
        <f t="shared" si="188"/>
        <v>500</v>
      </c>
      <c r="J306" s="109">
        <f t="shared" si="188"/>
        <v>0</v>
      </c>
      <c r="K306" s="109">
        <f t="shared" si="188"/>
        <v>0</v>
      </c>
      <c r="L306" s="109">
        <f t="shared" si="188"/>
        <v>0</v>
      </c>
      <c r="M306" s="109">
        <f t="shared" si="188"/>
        <v>0</v>
      </c>
      <c r="N306" s="109">
        <f>N308</f>
        <v>500</v>
      </c>
      <c r="O306" s="109">
        <f>O307+O308+O309</f>
        <v>0</v>
      </c>
      <c r="P306" s="109">
        <f>P307+P308+P309</f>
        <v>500</v>
      </c>
      <c r="Q306" s="109">
        <f t="shared" ref="Q306:R306" si="189">Q307+Q308+Q309</f>
        <v>32.000000000000014</v>
      </c>
      <c r="R306" s="109">
        <f t="shared" si="189"/>
        <v>532</v>
      </c>
      <c r="S306" s="170"/>
      <c r="T306" s="170"/>
      <c r="U306" s="143"/>
      <c r="V306" s="143"/>
    </row>
    <row r="307" spans="1:22" s="24" customFormat="1" ht="25.5" x14ac:dyDescent="0.25">
      <c r="A307" s="73" t="s">
        <v>52</v>
      </c>
      <c r="B307" s="23">
        <v>4</v>
      </c>
      <c r="C307" s="21">
        <v>7</v>
      </c>
      <c r="D307" s="21">
        <v>9</v>
      </c>
      <c r="E307" s="28" t="s">
        <v>271</v>
      </c>
      <c r="F307" s="23">
        <v>242</v>
      </c>
      <c r="G307" s="109"/>
      <c r="H307" s="109"/>
      <c r="I307" s="109"/>
      <c r="J307" s="228"/>
      <c r="K307" s="228"/>
      <c r="L307" s="228"/>
      <c r="M307" s="109"/>
      <c r="N307" s="110">
        <v>0</v>
      </c>
      <c r="O307" s="125">
        <f t="shared" si="177"/>
        <v>4.38</v>
      </c>
      <c r="P307" s="110">
        <v>4.38</v>
      </c>
      <c r="Q307" s="125">
        <f t="shared" si="178"/>
        <v>0</v>
      </c>
      <c r="R307" s="125">
        <f>'6'!N257</f>
        <v>4.38</v>
      </c>
      <c r="S307" s="170"/>
      <c r="T307" s="170"/>
      <c r="U307" s="143"/>
      <c r="V307" s="143"/>
    </row>
    <row r="308" spans="1:22" ht="25.5" x14ac:dyDescent="0.25">
      <c r="A308" s="73" t="s">
        <v>53</v>
      </c>
      <c r="B308" s="23">
        <v>4</v>
      </c>
      <c r="C308" s="21">
        <v>7</v>
      </c>
      <c r="D308" s="21">
        <v>9</v>
      </c>
      <c r="E308" s="28" t="s">
        <v>271</v>
      </c>
      <c r="F308" s="23">
        <v>244</v>
      </c>
      <c r="G308" s="110">
        <f>'6'!F258</f>
        <v>500</v>
      </c>
      <c r="H308" s="122"/>
      <c r="I308" s="125">
        <f>G308+H308</f>
        <v>500</v>
      </c>
      <c r="J308" s="34"/>
      <c r="K308" s="34"/>
      <c r="L308" s="34"/>
      <c r="M308" s="125"/>
      <c r="N308" s="125">
        <f t="shared" si="163"/>
        <v>500</v>
      </c>
      <c r="O308" s="125">
        <f t="shared" si="177"/>
        <v>-75.990000000000009</v>
      </c>
      <c r="P308" s="125">
        <v>424.01</v>
      </c>
      <c r="Q308" s="125">
        <f t="shared" si="178"/>
        <v>0.61000000000001364</v>
      </c>
      <c r="R308" s="125">
        <f>'6'!N258</f>
        <v>424.62</v>
      </c>
      <c r="S308" s="170"/>
      <c r="T308" s="170"/>
      <c r="U308" s="143"/>
    </row>
    <row r="309" spans="1:22" x14ac:dyDescent="0.25">
      <c r="A309" s="73" t="s">
        <v>681</v>
      </c>
      <c r="B309" s="23">
        <v>4</v>
      </c>
      <c r="C309" s="21">
        <v>7</v>
      </c>
      <c r="D309" s="21">
        <v>9</v>
      </c>
      <c r="E309" s="28" t="s">
        <v>271</v>
      </c>
      <c r="F309" s="23">
        <v>350</v>
      </c>
      <c r="G309" s="110"/>
      <c r="H309" s="122"/>
      <c r="I309" s="125"/>
      <c r="J309" s="34"/>
      <c r="K309" s="34"/>
      <c r="L309" s="34"/>
      <c r="M309" s="125"/>
      <c r="N309" s="125">
        <v>0</v>
      </c>
      <c r="O309" s="125">
        <f t="shared" si="177"/>
        <v>71.61</v>
      </c>
      <c r="P309" s="125">
        <v>71.61</v>
      </c>
      <c r="Q309" s="125">
        <f t="shared" si="178"/>
        <v>31.39</v>
      </c>
      <c r="R309" s="125">
        <f>'6'!N259</f>
        <v>103</v>
      </c>
      <c r="S309" s="170"/>
      <c r="T309" s="170"/>
      <c r="U309" s="143"/>
    </row>
    <row r="310" spans="1:22" s="24" customFormat="1" x14ac:dyDescent="0.25">
      <c r="A310" s="114" t="str">
        <f>'6'!A264</f>
        <v>Другие вопросы в области образования (аппарат)</v>
      </c>
      <c r="B310" s="20">
        <v>4</v>
      </c>
      <c r="C310" s="18">
        <v>7</v>
      </c>
      <c r="D310" s="18">
        <v>9</v>
      </c>
      <c r="E310" s="29"/>
      <c r="F310" s="20"/>
      <c r="G310" s="109">
        <f>G311+G312</f>
        <v>882</v>
      </c>
      <c r="H310" s="109">
        <f t="shared" ref="H310:R310" si="190">H311+H312</f>
        <v>0</v>
      </c>
      <c r="I310" s="109">
        <f t="shared" si="190"/>
        <v>882</v>
      </c>
      <c r="J310" s="109">
        <f t="shared" si="190"/>
        <v>0</v>
      </c>
      <c r="K310" s="109">
        <f t="shared" si="190"/>
        <v>0</v>
      </c>
      <c r="L310" s="109">
        <f t="shared" si="190"/>
        <v>0</v>
      </c>
      <c r="M310" s="109">
        <f t="shared" si="190"/>
        <v>0</v>
      </c>
      <c r="N310" s="109">
        <f t="shared" si="190"/>
        <v>882</v>
      </c>
      <c r="O310" s="109">
        <f t="shared" si="190"/>
        <v>0</v>
      </c>
      <c r="P310" s="109">
        <f t="shared" si="190"/>
        <v>882</v>
      </c>
      <c r="Q310" s="109">
        <f t="shared" si="190"/>
        <v>81.47469000000018</v>
      </c>
      <c r="R310" s="109">
        <f t="shared" si="190"/>
        <v>963.47469000000012</v>
      </c>
      <c r="S310" s="170"/>
      <c r="T310" s="170"/>
      <c r="U310" s="143"/>
      <c r="V310" s="143"/>
    </row>
    <row r="311" spans="1:22" ht="25.5" x14ac:dyDescent="0.25">
      <c r="A311" s="73" t="str">
        <f>'6'!A265</f>
        <v>Фонд оплаты труда государственных (муниципальных) органов</v>
      </c>
      <c r="B311" s="23">
        <v>4</v>
      </c>
      <c r="C311" s="21">
        <v>7</v>
      </c>
      <c r="D311" s="21">
        <v>9</v>
      </c>
      <c r="E311" s="28" t="s">
        <v>122</v>
      </c>
      <c r="F311" s="23">
        <v>121</v>
      </c>
      <c r="G311" s="110">
        <v>677.4</v>
      </c>
      <c r="H311" s="28"/>
      <c r="I311" s="125">
        <f t="shared" ref="I311:I312" si="191">G311+H311</f>
        <v>677.4</v>
      </c>
      <c r="J311" s="34"/>
      <c r="K311" s="34"/>
      <c r="L311" s="34"/>
      <c r="M311" s="125"/>
      <c r="N311" s="125">
        <f t="shared" si="163"/>
        <v>677.4</v>
      </c>
      <c r="O311" s="125">
        <f t="shared" si="177"/>
        <v>0</v>
      </c>
      <c r="P311" s="125">
        <v>677.4</v>
      </c>
      <c r="Q311" s="125">
        <f t="shared" si="178"/>
        <v>62.562750000000165</v>
      </c>
      <c r="R311" s="125">
        <f>'6'!N265</f>
        <v>739.96275000000014</v>
      </c>
      <c r="S311" s="170"/>
      <c r="T311" s="170"/>
      <c r="U311" s="143"/>
    </row>
    <row r="312" spans="1:22" ht="54" customHeight="1" x14ac:dyDescent="0.25">
      <c r="A312" s="73" t="str">
        <f>'6'!A266</f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B312" s="23">
        <v>4</v>
      </c>
      <c r="C312" s="21">
        <v>7</v>
      </c>
      <c r="D312" s="21">
        <v>9</v>
      </c>
      <c r="E312" s="28" t="s">
        <v>123</v>
      </c>
      <c r="F312" s="23">
        <v>129</v>
      </c>
      <c r="G312" s="110">
        <v>204.6</v>
      </c>
      <c r="H312" s="28"/>
      <c r="I312" s="125">
        <f t="shared" si="191"/>
        <v>204.6</v>
      </c>
      <c r="J312" s="34"/>
      <c r="K312" s="34"/>
      <c r="L312" s="34"/>
      <c r="M312" s="125"/>
      <c r="N312" s="125">
        <f t="shared" si="163"/>
        <v>204.6</v>
      </c>
      <c r="O312" s="125">
        <f t="shared" si="177"/>
        <v>0</v>
      </c>
      <c r="P312" s="125">
        <v>204.6</v>
      </c>
      <c r="Q312" s="125">
        <f t="shared" si="178"/>
        <v>18.911940000000016</v>
      </c>
      <c r="R312" s="125">
        <f>'6'!N266</f>
        <v>223.51194000000001</v>
      </c>
      <c r="S312" s="170"/>
      <c r="T312" s="170"/>
      <c r="U312" s="143"/>
    </row>
    <row r="313" spans="1:22" s="24" customFormat="1" ht="36" customHeight="1" x14ac:dyDescent="0.25">
      <c r="A313" s="120" t="s">
        <v>365</v>
      </c>
      <c r="B313" s="20">
        <v>4</v>
      </c>
      <c r="C313" s="18">
        <v>7</v>
      </c>
      <c r="D313" s="18">
        <v>9</v>
      </c>
      <c r="E313" s="29" t="s">
        <v>154</v>
      </c>
      <c r="F313" s="20"/>
      <c r="G313" s="109"/>
      <c r="H313" s="29"/>
      <c r="I313" s="145"/>
      <c r="J313" s="168"/>
      <c r="K313" s="168"/>
      <c r="L313" s="168"/>
      <c r="M313" s="145"/>
      <c r="N313" s="145"/>
      <c r="O313" s="145"/>
      <c r="P313" s="145">
        <f>P314</f>
        <v>0</v>
      </c>
      <c r="Q313" s="145">
        <f t="shared" ref="Q313:R313" si="192">Q314</f>
        <v>333.88475</v>
      </c>
      <c r="R313" s="145">
        <f t="shared" si="192"/>
        <v>333.88475</v>
      </c>
      <c r="S313" s="170"/>
      <c r="T313" s="170"/>
      <c r="U313" s="143"/>
      <c r="V313" s="143"/>
    </row>
    <row r="314" spans="1:22" ht="71.25" customHeight="1" x14ac:dyDescent="0.25">
      <c r="A314" s="73" t="s">
        <v>541</v>
      </c>
      <c r="B314" s="23">
        <v>4</v>
      </c>
      <c r="C314" s="21">
        <v>7</v>
      </c>
      <c r="D314" s="21">
        <v>9</v>
      </c>
      <c r="E314" s="28" t="s">
        <v>154</v>
      </c>
      <c r="F314" s="23">
        <v>244</v>
      </c>
      <c r="G314" s="110"/>
      <c r="H314" s="28"/>
      <c r="I314" s="125"/>
      <c r="J314" s="34"/>
      <c r="K314" s="34"/>
      <c r="L314" s="34"/>
      <c r="M314" s="125"/>
      <c r="N314" s="125"/>
      <c r="O314" s="125"/>
      <c r="P314" s="125"/>
      <c r="Q314" s="125">
        <f>R314-P314</f>
        <v>333.88475</v>
      </c>
      <c r="R314" s="125">
        <f>'6'!N274</f>
        <v>333.88475</v>
      </c>
      <c r="S314" s="170"/>
      <c r="T314" s="170"/>
      <c r="U314" s="143"/>
    </row>
    <row r="315" spans="1:22" s="24" customFormat="1" ht="25.5" x14ac:dyDescent="0.25">
      <c r="A315" s="114" t="str">
        <f>'6'!A356</f>
        <v>Охрана семьи иматеринства (компенсация род.платы)</v>
      </c>
      <c r="B315" s="20">
        <v>4</v>
      </c>
      <c r="C315" s="18">
        <v>10</v>
      </c>
      <c r="D315" s="18">
        <v>4</v>
      </c>
      <c r="E315" s="29" t="s">
        <v>154</v>
      </c>
      <c r="F315" s="20">
        <v>313</v>
      </c>
      <c r="G315" s="109">
        <f>G316</f>
        <v>14951</v>
      </c>
      <c r="H315" s="109">
        <f t="shared" ref="H315:M315" si="193">H316</f>
        <v>-1772.9</v>
      </c>
      <c r="I315" s="109">
        <f t="shared" si="193"/>
        <v>13178.1</v>
      </c>
      <c r="J315" s="109">
        <f t="shared" si="193"/>
        <v>0</v>
      </c>
      <c r="K315" s="109">
        <f t="shared" si="193"/>
        <v>0</v>
      </c>
      <c r="L315" s="109">
        <f t="shared" si="193"/>
        <v>0</v>
      </c>
      <c r="M315" s="109">
        <f t="shared" si="193"/>
        <v>0</v>
      </c>
      <c r="N315" s="109">
        <f>N316+N317</f>
        <v>13178.1</v>
      </c>
      <c r="O315" s="109">
        <f>O316+O317</f>
        <v>5550.4899999999989</v>
      </c>
      <c r="P315" s="109">
        <f t="shared" ref="P315:R315" si="194">P316+P317</f>
        <v>18728.59</v>
      </c>
      <c r="Q315" s="109">
        <f t="shared" si="194"/>
        <v>-133.84474999999992</v>
      </c>
      <c r="R315" s="109">
        <f t="shared" si="194"/>
        <v>18594.74525</v>
      </c>
      <c r="S315" s="170"/>
      <c r="T315" s="170"/>
      <c r="U315" s="143"/>
      <c r="V315" s="143"/>
    </row>
    <row r="316" spans="1:22" ht="25.5" x14ac:dyDescent="0.25">
      <c r="A316" s="121" t="s">
        <v>112</v>
      </c>
      <c r="B316" s="23">
        <v>4</v>
      </c>
      <c r="C316" s="21">
        <v>10</v>
      </c>
      <c r="D316" s="21">
        <v>4</v>
      </c>
      <c r="E316" s="28" t="s">
        <v>154</v>
      </c>
      <c r="F316" s="23">
        <v>321</v>
      </c>
      <c r="G316" s="110">
        <f>'6'!F357</f>
        <v>14951</v>
      </c>
      <c r="H316" s="128">
        <v>-1772.9</v>
      </c>
      <c r="I316" s="125">
        <f>G316+H316</f>
        <v>13178.1</v>
      </c>
      <c r="J316" s="34"/>
      <c r="K316" s="34"/>
      <c r="L316" s="34"/>
      <c r="M316" s="125"/>
      <c r="N316" s="125">
        <f t="shared" si="163"/>
        <v>13178.1</v>
      </c>
      <c r="O316" s="125">
        <f t="shared" si="177"/>
        <v>5533.1299999999992</v>
      </c>
      <c r="P316" s="125">
        <f>'6'!L357</f>
        <v>18711.23</v>
      </c>
      <c r="Q316" s="125">
        <f t="shared" si="178"/>
        <v>-153.16474999999991</v>
      </c>
      <c r="R316" s="125">
        <v>18558.06525</v>
      </c>
      <c r="S316" s="170"/>
      <c r="T316" s="170"/>
    </row>
    <row r="317" spans="1:22" ht="51" x14ac:dyDescent="0.25">
      <c r="A317" s="115" t="s">
        <v>684</v>
      </c>
      <c r="B317" s="23">
        <v>4</v>
      </c>
      <c r="C317" s="21">
        <v>10</v>
      </c>
      <c r="D317" s="21">
        <v>4</v>
      </c>
      <c r="E317" s="28" t="s">
        <v>154</v>
      </c>
      <c r="F317" s="23">
        <v>811</v>
      </c>
      <c r="G317" s="110"/>
      <c r="H317" s="128"/>
      <c r="I317" s="125"/>
      <c r="J317" s="34"/>
      <c r="K317" s="34"/>
      <c r="L317" s="34"/>
      <c r="M317" s="125"/>
      <c r="N317" s="125">
        <v>0</v>
      </c>
      <c r="O317" s="125">
        <f t="shared" si="177"/>
        <v>17.36</v>
      </c>
      <c r="P317" s="125">
        <v>17.36</v>
      </c>
      <c r="Q317" s="125">
        <f t="shared" si="178"/>
        <v>19.32</v>
      </c>
      <c r="R317" s="125">
        <v>36.68</v>
      </c>
      <c r="S317" s="170"/>
      <c r="T317" s="170"/>
    </row>
    <row r="318" spans="1:22" x14ac:dyDescent="0.25">
      <c r="A318" s="120" t="s">
        <v>181</v>
      </c>
      <c r="B318" s="20">
        <v>5</v>
      </c>
      <c r="C318" s="18"/>
      <c r="D318" s="18"/>
      <c r="E318" s="29"/>
      <c r="F318" s="20"/>
      <c r="G318" s="109">
        <f>G319+G324</f>
        <v>156442.53</v>
      </c>
      <c r="H318" s="109">
        <f t="shared" ref="H318:R318" si="195">H319+H324</f>
        <v>100</v>
      </c>
      <c r="I318" s="109">
        <f t="shared" si="195"/>
        <v>156542.53</v>
      </c>
      <c r="J318" s="109">
        <f t="shared" si="195"/>
        <v>0</v>
      </c>
      <c r="K318" s="109">
        <f t="shared" si="195"/>
        <v>0</v>
      </c>
      <c r="L318" s="109">
        <f t="shared" si="195"/>
        <v>0</v>
      </c>
      <c r="M318" s="109">
        <f t="shared" si="195"/>
        <v>-1433.5797599999999</v>
      </c>
      <c r="N318" s="109">
        <f t="shared" si="195"/>
        <v>155108.95024000001</v>
      </c>
      <c r="O318" s="109">
        <f t="shared" si="195"/>
        <v>-5178.6037899999983</v>
      </c>
      <c r="P318" s="109">
        <f t="shared" si="195"/>
        <v>149930.34645000001</v>
      </c>
      <c r="Q318" s="109">
        <f t="shared" si="195"/>
        <v>2762.4000499999979</v>
      </c>
      <c r="R318" s="109">
        <f t="shared" si="195"/>
        <v>152692.74650000001</v>
      </c>
      <c r="S318" s="170"/>
      <c r="T318" s="170"/>
    </row>
    <row r="319" spans="1:22" x14ac:dyDescent="0.25">
      <c r="A319" s="114" t="s">
        <v>106</v>
      </c>
      <c r="B319" s="20">
        <v>5</v>
      </c>
      <c r="C319" s="18">
        <v>7</v>
      </c>
      <c r="D319" s="18">
        <v>3</v>
      </c>
      <c r="E319" s="29"/>
      <c r="F319" s="20"/>
      <c r="G319" s="109">
        <f>G320+G321+G323</f>
        <v>55952.98</v>
      </c>
      <c r="H319" s="109">
        <f t="shared" ref="H319" si="196">H320+H321+H323</f>
        <v>0</v>
      </c>
      <c r="I319" s="109">
        <f>SUM(I320:I323)</f>
        <v>55952.98</v>
      </c>
      <c r="J319" s="109">
        <f t="shared" ref="J319:O319" si="197">SUM(J320:J323)</f>
        <v>0</v>
      </c>
      <c r="K319" s="109">
        <f t="shared" si="197"/>
        <v>0</v>
      </c>
      <c r="L319" s="109">
        <f t="shared" si="197"/>
        <v>0</v>
      </c>
      <c r="M319" s="109">
        <f t="shared" si="197"/>
        <v>-14.700000000000003</v>
      </c>
      <c r="N319" s="109">
        <f t="shared" si="197"/>
        <v>55938.280000000006</v>
      </c>
      <c r="O319" s="109">
        <f t="shared" si="197"/>
        <v>-432.15306999999996</v>
      </c>
      <c r="P319" s="109">
        <f>SUM(P320:P323)</f>
        <v>55506.126930000006</v>
      </c>
      <c r="Q319" s="109">
        <f>SUM(Q320:Q323)</f>
        <v>-3360.7466800000007</v>
      </c>
      <c r="R319" s="109">
        <f t="shared" ref="R319" si="198">SUM(R320:R323)</f>
        <v>52145.380250000002</v>
      </c>
      <c r="S319" s="170"/>
      <c r="T319" s="170"/>
    </row>
    <row r="320" spans="1:22" ht="57" customHeight="1" x14ac:dyDescent="0.25">
      <c r="A320" s="116" t="s">
        <v>98</v>
      </c>
      <c r="B320" s="23">
        <v>5</v>
      </c>
      <c r="C320" s="21">
        <v>7</v>
      </c>
      <c r="D320" s="21">
        <v>3</v>
      </c>
      <c r="E320" s="28" t="s">
        <v>107</v>
      </c>
      <c r="F320" s="23">
        <v>611</v>
      </c>
      <c r="G320" s="110">
        <v>54747.904000000002</v>
      </c>
      <c r="H320" s="123"/>
      <c r="I320" s="125">
        <f t="shared" ref="I320:I323" si="199">G320+H320</f>
        <v>54747.904000000002</v>
      </c>
      <c r="J320" s="34"/>
      <c r="K320" s="34"/>
      <c r="L320" s="34"/>
      <c r="M320" s="125">
        <v>-74.400000000000006</v>
      </c>
      <c r="N320" s="125">
        <f t="shared" si="163"/>
        <v>54673.504000000001</v>
      </c>
      <c r="O320" s="125">
        <f t="shared" si="177"/>
        <v>-350</v>
      </c>
      <c r="P320" s="125">
        <v>54323.504000000001</v>
      </c>
      <c r="Q320" s="125">
        <f t="shared" si="178"/>
        <v>-3343.7591800000009</v>
      </c>
      <c r="R320" s="125">
        <v>50979.74482</v>
      </c>
      <c r="S320" s="170"/>
      <c r="T320" s="170"/>
    </row>
    <row r="321" spans="1:22" ht="81" customHeight="1" x14ac:dyDescent="0.25">
      <c r="A321" s="116" t="str">
        <f>'6'!A395</f>
        <v>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v>
      </c>
      <c r="B321" s="23">
        <v>5</v>
      </c>
      <c r="C321" s="21">
        <v>7</v>
      </c>
      <c r="D321" s="21">
        <v>3</v>
      </c>
      <c r="E321" s="28" t="s">
        <v>543</v>
      </c>
      <c r="F321" s="23">
        <v>611</v>
      </c>
      <c r="G321" s="110">
        <v>1056.2760000000001</v>
      </c>
      <c r="H321" s="123"/>
      <c r="I321" s="125">
        <f t="shared" si="199"/>
        <v>1056.2760000000001</v>
      </c>
      <c r="J321" s="34"/>
      <c r="K321" s="34"/>
      <c r="L321" s="34"/>
      <c r="M321" s="125">
        <v>-14.7</v>
      </c>
      <c r="N321" s="125">
        <f t="shared" si="163"/>
        <v>1041.576</v>
      </c>
      <c r="O321" s="125">
        <f t="shared" si="177"/>
        <v>-79.069070000000011</v>
      </c>
      <c r="P321" s="125">
        <v>962.50693000000001</v>
      </c>
      <c r="Q321" s="125">
        <f t="shared" si="178"/>
        <v>26.880789999999934</v>
      </c>
      <c r="R321" s="125">
        <v>989.38771999999994</v>
      </c>
      <c r="S321" s="170"/>
      <c r="T321" s="170"/>
    </row>
    <row r="322" spans="1:22" ht="57.75" customHeight="1" x14ac:dyDescent="0.25">
      <c r="A322" s="116" t="s">
        <v>100</v>
      </c>
      <c r="B322" s="23">
        <v>4</v>
      </c>
      <c r="C322" s="21">
        <v>7</v>
      </c>
      <c r="D322" s="21">
        <v>3</v>
      </c>
      <c r="E322" s="28" t="s">
        <v>648</v>
      </c>
      <c r="F322" s="23">
        <v>611</v>
      </c>
      <c r="G322" s="110"/>
      <c r="H322" s="123"/>
      <c r="I322" s="125">
        <v>0</v>
      </c>
      <c r="J322" s="34"/>
      <c r="K322" s="34"/>
      <c r="L322" s="34"/>
      <c r="M322" s="125">
        <v>74.400000000000006</v>
      </c>
      <c r="N322" s="125">
        <f t="shared" si="163"/>
        <v>74.400000000000006</v>
      </c>
      <c r="O322" s="125">
        <f t="shared" si="177"/>
        <v>15.099999999999994</v>
      </c>
      <c r="P322" s="125">
        <v>89.5</v>
      </c>
      <c r="Q322" s="125">
        <f t="shared" si="178"/>
        <v>0</v>
      </c>
      <c r="R322" s="125">
        <v>89.5</v>
      </c>
      <c r="S322" s="170"/>
      <c r="T322" s="170"/>
    </row>
    <row r="323" spans="1:22" ht="51" x14ac:dyDescent="0.25">
      <c r="A323" s="116" t="s">
        <v>98</v>
      </c>
      <c r="B323" s="23">
        <v>5</v>
      </c>
      <c r="C323" s="21">
        <v>7</v>
      </c>
      <c r="D323" s="21">
        <v>3</v>
      </c>
      <c r="E323" s="28" t="s">
        <v>470</v>
      </c>
      <c r="F323" s="23">
        <v>611</v>
      </c>
      <c r="G323" s="110">
        <v>148.80000000000001</v>
      </c>
      <c r="H323" s="123"/>
      <c r="I323" s="125">
        <f t="shared" si="199"/>
        <v>148.80000000000001</v>
      </c>
      <c r="J323" s="34"/>
      <c r="K323" s="34"/>
      <c r="L323" s="34"/>
      <c r="M323" s="125"/>
      <c r="N323" s="125">
        <f t="shared" si="163"/>
        <v>148.80000000000001</v>
      </c>
      <c r="O323" s="125">
        <f t="shared" si="177"/>
        <v>-18.183999999999997</v>
      </c>
      <c r="P323" s="125">
        <v>130.61600000000001</v>
      </c>
      <c r="Q323" s="125">
        <f t="shared" si="178"/>
        <v>-43.868290000000016</v>
      </c>
      <c r="R323" s="125">
        <v>86.747709999999998</v>
      </c>
      <c r="S323" s="170"/>
      <c r="T323" s="170"/>
    </row>
    <row r="324" spans="1:22" x14ac:dyDescent="0.25">
      <c r="A324" s="120" t="s">
        <v>124</v>
      </c>
      <c r="B324" s="20">
        <v>5</v>
      </c>
      <c r="C324" s="18">
        <v>8</v>
      </c>
      <c r="D324" s="18"/>
      <c r="E324" s="29"/>
      <c r="F324" s="20"/>
      <c r="G324" s="109">
        <f>G325+G339</f>
        <v>100489.54999999999</v>
      </c>
      <c r="H324" s="109">
        <f t="shared" ref="H324:R324" si="200">H325+H339</f>
        <v>100</v>
      </c>
      <c r="I324" s="109">
        <f t="shared" si="200"/>
        <v>100589.54999999999</v>
      </c>
      <c r="J324" s="109">
        <f t="shared" si="200"/>
        <v>0</v>
      </c>
      <c r="K324" s="109">
        <f t="shared" si="200"/>
        <v>0</v>
      </c>
      <c r="L324" s="109">
        <f t="shared" si="200"/>
        <v>0</v>
      </c>
      <c r="M324" s="109">
        <f t="shared" si="200"/>
        <v>-1418.8797599999998</v>
      </c>
      <c r="N324" s="109">
        <f t="shared" si="200"/>
        <v>99170.670239999992</v>
      </c>
      <c r="O324" s="109">
        <f t="shared" si="200"/>
        <v>-4746.450719999998</v>
      </c>
      <c r="P324" s="109">
        <f t="shared" si="200"/>
        <v>94424.219519999999</v>
      </c>
      <c r="Q324" s="109">
        <f t="shared" si="200"/>
        <v>6123.1467299999986</v>
      </c>
      <c r="R324" s="109">
        <f t="shared" si="200"/>
        <v>100547.36624999999</v>
      </c>
      <c r="S324" s="170"/>
      <c r="T324" s="170"/>
    </row>
    <row r="325" spans="1:22" x14ac:dyDescent="0.25">
      <c r="A325" s="120" t="s">
        <v>125</v>
      </c>
      <c r="B325" s="20">
        <v>5</v>
      </c>
      <c r="C325" s="18">
        <v>8</v>
      </c>
      <c r="D325" s="18">
        <v>1</v>
      </c>
      <c r="E325" s="29"/>
      <c r="F325" s="20"/>
      <c r="G325" s="109">
        <f>G326+G329+G331</f>
        <v>55308.18</v>
      </c>
      <c r="H325" s="109">
        <f t="shared" ref="H325" si="201">H326+H329+H331</f>
        <v>100</v>
      </c>
      <c r="I325" s="109">
        <f>I326+I329+I331+I336</f>
        <v>55408.18</v>
      </c>
      <c r="J325" s="109">
        <f t="shared" ref="J325:R325" si="202">J326+J329+J331+J336</f>
        <v>0</v>
      </c>
      <c r="K325" s="109">
        <f t="shared" si="202"/>
        <v>0</v>
      </c>
      <c r="L325" s="109">
        <f t="shared" si="202"/>
        <v>0</v>
      </c>
      <c r="M325" s="109">
        <f t="shared" si="202"/>
        <v>116.38623999999999</v>
      </c>
      <c r="N325" s="109">
        <f t="shared" si="202"/>
        <v>55524.566239999993</v>
      </c>
      <c r="O325" s="109">
        <f t="shared" si="202"/>
        <v>-479.01972000000001</v>
      </c>
      <c r="P325" s="109">
        <f t="shared" si="202"/>
        <v>55045.546519999996</v>
      </c>
      <c r="Q325" s="109">
        <f t="shared" si="202"/>
        <v>2907.1172700000002</v>
      </c>
      <c r="R325" s="109">
        <f t="shared" si="202"/>
        <v>57952.663789999999</v>
      </c>
      <c r="S325" s="170"/>
      <c r="T325" s="170"/>
    </row>
    <row r="326" spans="1:22" x14ac:dyDescent="0.25">
      <c r="A326" s="114" t="s">
        <v>126</v>
      </c>
      <c r="B326" s="20">
        <v>5</v>
      </c>
      <c r="C326" s="18">
        <v>8</v>
      </c>
      <c r="D326" s="18">
        <v>1</v>
      </c>
      <c r="E326" s="30" t="s">
        <v>127</v>
      </c>
      <c r="F326" s="20"/>
      <c r="G326" s="109">
        <f>G327+G328</f>
        <v>14444.091</v>
      </c>
      <c r="H326" s="109">
        <f t="shared" ref="H326:R326" si="203">H327+H328</f>
        <v>0</v>
      </c>
      <c r="I326" s="109">
        <f>I327+I328</f>
        <v>14444.091</v>
      </c>
      <c r="J326" s="109">
        <f t="shared" si="203"/>
        <v>0</v>
      </c>
      <c r="K326" s="109">
        <f t="shared" si="203"/>
        <v>0</v>
      </c>
      <c r="L326" s="109">
        <f t="shared" si="203"/>
        <v>0</v>
      </c>
      <c r="M326" s="109">
        <f t="shared" si="203"/>
        <v>-40.485759999999999</v>
      </c>
      <c r="N326" s="109">
        <f t="shared" si="203"/>
        <v>14403.605239999999</v>
      </c>
      <c r="O326" s="109">
        <f t="shared" si="203"/>
        <v>-433.89099999999962</v>
      </c>
      <c r="P326" s="109">
        <f t="shared" si="203"/>
        <v>13969.714239999999</v>
      </c>
      <c r="Q326" s="109">
        <f t="shared" si="203"/>
        <v>2865.7566300000008</v>
      </c>
      <c r="R326" s="109">
        <f t="shared" si="203"/>
        <v>16835.470870000001</v>
      </c>
      <c r="S326" s="170"/>
      <c r="T326" s="170"/>
    </row>
    <row r="327" spans="1:22" ht="51" x14ac:dyDescent="0.25">
      <c r="A327" s="116" t="s">
        <v>98</v>
      </c>
      <c r="B327" s="23">
        <v>5</v>
      </c>
      <c r="C327" s="21">
        <v>8</v>
      </c>
      <c r="D327" s="21">
        <v>1</v>
      </c>
      <c r="E327" s="25" t="s">
        <v>128</v>
      </c>
      <c r="F327" s="23">
        <v>611</v>
      </c>
      <c r="G327" s="110">
        <v>14078.891</v>
      </c>
      <c r="H327" s="123"/>
      <c r="I327" s="125">
        <f t="shared" ref="I327:I328" si="204">G327+H327</f>
        <v>14078.891</v>
      </c>
      <c r="J327" s="34"/>
      <c r="K327" s="34"/>
      <c r="L327" s="34"/>
      <c r="M327" s="125"/>
      <c r="N327" s="125">
        <f t="shared" si="163"/>
        <v>14078.891</v>
      </c>
      <c r="O327" s="125">
        <f t="shared" si="177"/>
        <v>-433.89099999999962</v>
      </c>
      <c r="P327" s="125">
        <f>'6'!L278</f>
        <v>13645</v>
      </c>
      <c r="Q327" s="125">
        <f t="shared" si="178"/>
        <v>2862.1805600000007</v>
      </c>
      <c r="R327" s="125">
        <f>'6'!N278</f>
        <v>16507.180560000001</v>
      </c>
      <c r="S327" s="170"/>
      <c r="T327" s="170"/>
    </row>
    <row r="328" spans="1:22" ht="51" x14ac:dyDescent="0.25">
      <c r="A328" s="73" t="s">
        <v>544</v>
      </c>
      <c r="B328" s="23">
        <v>5</v>
      </c>
      <c r="C328" s="21">
        <v>8</v>
      </c>
      <c r="D328" s="21">
        <v>1</v>
      </c>
      <c r="E328" s="25" t="s">
        <v>481</v>
      </c>
      <c r="F328" s="23">
        <v>611</v>
      </c>
      <c r="G328" s="110">
        <v>365.2</v>
      </c>
      <c r="H328" s="123"/>
      <c r="I328" s="125">
        <f t="shared" si="204"/>
        <v>365.2</v>
      </c>
      <c r="J328" s="34"/>
      <c r="K328" s="34"/>
      <c r="L328" s="34"/>
      <c r="M328" s="125">
        <v>-40.485759999999999</v>
      </c>
      <c r="N328" s="125">
        <f t="shared" si="163"/>
        <v>324.71424000000002</v>
      </c>
      <c r="O328" s="125">
        <f t="shared" si="177"/>
        <v>0</v>
      </c>
      <c r="P328" s="125">
        <f>'6'!L279</f>
        <v>324.71424000000002</v>
      </c>
      <c r="Q328" s="125">
        <f t="shared" si="178"/>
        <v>3.5760699999999588</v>
      </c>
      <c r="R328" s="125">
        <f>'6'!N279</f>
        <v>328.29030999999998</v>
      </c>
      <c r="S328" s="170"/>
      <c r="T328" s="170"/>
    </row>
    <row r="329" spans="1:22" s="24" customFormat="1" x14ac:dyDescent="0.25">
      <c r="A329" s="114" t="str">
        <f>'6'!A280</f>
        <v>Культура (драм.театр)</v>
      </c>
      <c r="B329" s="20">
        <v>5</v>
      </c>
      <c r="C329" s="18">
        <v>8</v>
      </c>
      <c r="D329" s="18">
        <v>1</v>
      </c>
      <c r="E329" s="30"/>
      <c r="F329" s="20"/>
      <c r="G329" s="109">
        <f>G330</f>
        <v>3094.1</v>
      </c>
      <c r="H329" s="109">
        <f t="shared" ref="H329:R329" si="205">H330</f>
        <v>0</v>
      </c>
      <c r="I329" s="109">
        <f t="shared" si="205"/>
        <v>3094.1</v>
      </c>
      <c r="J329" s="109">
        <f t="shared" si="205"/>
        <v>0</v>
      </c>
      <c r="K329" s="109">
        <f t="shared" si="205"/>
        <v>0</v>
      </c>
      <c r="L329" s="109">
        <f t="shared" si="205"/>
        <v>0</v>
      </c>
      <c r="M329" s="109">
        <f t="shared" si="205"/>
        <v>0</v>
      </c>
      <c r="N329" s="109">
        <f t="shared" si="205"/>
        <v>3094.1</v>
      </c>
      <c r="O329" s="109">
        <f t="shared" si="205"/>
        <v>9.9999999999909051E-2</v>
      </c>
      <c r="P329" s="109">
        <f t="shared" si="205"/>
        <v>3094.2</v>
      </c>
      <c r="Q329" s="109">
        <f t="shared" si="205"/>
        <v>817.81327999999985</v>
      </c>
      <c r="R329" s="109">
        <f t="shared" si="205"/>
        <v>3912.0132799999997</v>
      </c>
      <c r="S329" s="170"/>
      <c r="T329" s="170"/>
      <c r="U329" s="80"/>
      <c r="V329" s="143"/>
    </row>
    <row r="330" spans="1:22" ht="51" x14ac:dyDescent="0.25">
      <c r="A330" s="73" t="str">
        <f>'6'!A281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330" s="23">
        <v>5</v>
      </c>
      <c r="C330" s="21">
        <v>8</v>
      </c>
      <c r="D330" s="21">
        <v>1</v>
      </c>
      <c r="E330" s="25" t="s">
        <v>336</v>
      </c>
      <c r="F330" s="23">
        <v>611</v>
      </c>
      <c r="G330" s="110">
        <v>3094.1</v>
      </c>
      <c r="H330" s="123"/>
      <c r="I330" s="125">
        <f>G330+H330</f>
        <v>3094.1</v>
      </c>
      <c r="J330" s="34"/>
      <c r="K330" s="34"/>
      <c r="L330" s="34"/>
      <c r="M330" s="125"/>
      <c r="N330" s="125">
        <f t="shared" si="163"/>
        <v>3094.1</v>
      </c>
      <c r="O330" s="125">
        <f t="shared" si="177"/>
        <v>9.9999999999909051E-2</v>
      </c>
      <c r="P330" s="125">
        <v>3094.2</v>
      </c>
      <c r="Q330" s="125">
        <f t="shared" si="178"/>
        <v>817.81327999999985</v>
      </c>
      <c r="R330" s="125">
        <f>'6'!N281</f>
        <v>3912.0132799999997</v>
      </c>
      <c r="S330" s="170"/>
      <c r="T330" s="170"/>
    </row>
    <row r="331" spans="1:22" x14ac:dyDescent="0.25">
      <c r="A331" s="114" t="s">
        <v>482</v>
      </c>
      <c r="B331" s="20">
        <v>5</v>
      </c>
      <c r="C331" s="18">
        <v>8</v>
      </c>
      <c r="D331" s="18">
        <v>1</v>
      </c>
      <c r="E331" s="30" t="s">
        <v>129</v>
      </c>
      <c r="F331" s="20"/>
      <c r="G331" s="109">
        <f>SUM(G332:G335)</f>
        <v>37769.989000000001</v>
      </c>
      <c r="H331" s="109">
        <f t="shared" ref="H331:R331" si="206">SUM(H332:H335)</f>
        <v>100</v>
      </c>
      <c r="I331" s="109">
        <f t="shared" si="206"/>
        <v>37869.989000000001</v>
      </c>
      <c r="J331" s="109">
        <f t="shared" si="206"/>
        <v>0</v>
      </c>
      <c r="K331" s="109">
        <f t="shared" si="206"/>
        <v>0</v>
      </c>
      <c r="L331" s="109">
        <f t="shared" si="206"/>
        <v>0</v>
      </c>
      <c r="M331" s="109">
        <f t="shared" si="206"/>
        <v>-45.148400000000002</v>
      </c>
      <c r="N331" s="109">
        <f t="shared" si="206"/>
        <v>37824.840599999996</v>
      </c>
      <c r="O331" s="109">
        <f t="shared" si="206"/>
        <v>-105.22872000000029</v>
      </c>
      <c r="P331" s="109">
        <f t="shared" si="206"/>
        <v>37719.611879999997</v>
      </c>
      <c r="Q331" s="109">
        <f t="shared" si="206"/>
        <v>-776.45264000000032</v>
      </c>
      <c r="R331" s="109">
        <f t="shared" si="206"/>
        <v>36943.159239999994</v>
      </c>
      <c r="S331" s="170"/>
      <c r="T331" s="170"/>
    </row>
    <row r="332" spans="1:22" ht="51" x14ac:dyDescent="0.25">
      <c r="A332" s="116" t="s">
        <v>98</v>
      </c>
      <c r="B332" s="23">
        <v>5</v>
      </c>
      <c r="C332" s="21">
        <v>8</v>
      </c>
      <c r="D332" s="21">
        <v>1</v>
      </c>
      <c r="E332" s="25" t="s">
        <v>130</v>
      </c>
      <c r="F332" s="23">
        <v>611</v>
      </c>
      <c r="G332" s="110">
        <v>32317</v>
      </c>
      <c r="H332" s="122">
        <v>100</v>
      </c>
      <c r="I332" s="125">
        <f t="shared" ref="I332:I335" si="207">G332+H332</f>
        <v>32417</v>
      </c>
      <c r="J332" s="34"/>
      <c r="K332" s="34"/>
      <c r="L332" s="34"/>
      <c r="M332" s="125"/>
      <c r="N332" s="125">
        <f t="shared" si="163"/>
        <v>32417</v>
      </c>
      <c r="O332" s="125">
        <f t="shared" si="177"/>
        <v>-227</v>
      </c>
      <c r="P332" s="125">
        <f>'6'!L283</f>
        <v>32190</v>
      </c>
      <c r="Q332" s="125">
        <f t="shared" si="178"/>
        <v>-2407.6344900000004</v>
      </c>
      <c r="R332" s="125">
        <f>'6'!N283</f>
        <v>29782.36551</v>
      </c>
      <c r="S332" s="170"/>
      <c r="T332" s="170"/>
    </row>
    <row r="333" spans="1:22" ht="88.5" customHeight="1" x14ac:dyDescent="0.25">
      <c r="A333" s="115" t="s">
        <v>353</v>
      </c>
      <c r="B333" s="23">
        <v>5</v>
      </c>
      <c r="C333" s="21">
        <v>8</v>
      </c>
      <c r="D333" s="21">
        <v>1</v>
      </c>
      <c r="E333" s="25" t="s">
        <v>545</v>
      </c>
      <c r="F333" s="23">
        <v>611</v>
      </c>
      <c r="G333" s="110">
        <v>3868.0909999999999</v>
      </c>
      <c r="H333" s="123"/>
      <c r="I333" s="125">
        <f t="shared" si="207"/>
        <v>3868.0909999999999</v>
      </c>
      <c r="J333" s="34"/>
      <c r="K333" s="34"/>
      <c r="L333" s="34"/>
      <c r="M333" s="125"/>
      <c r="N333" s="125">
        <f t="shared" si="163"/>
        <v>3868.0909999999999</v>
      </c>
      <c r="O333" s="125">
        <f t="shared" si="177"/>
        <v>406.16617999999971</v>
      </c>
      <c r="P333" s="125">
        <f>'6'!L284</f>
        <v>4274.2571799999996</v>
      </c>
      <c r="Q333" s="125">
        <f t="shared" si="178"/>
        <v>1750.11985</v>
      </c>
      <c r="R333" s="125">
        <f>'6'!N284</f>
        <v>6024.3770299999996</v>
      </c>
      <c r="S333" s="170"/>
      <c r="T333" s="170"/>
    </row>
    <row r="334" spans="1:22" ht="58.5" customHeight="1" x14ac:dyDescent="0.25">
      <c r="A334" s="115" t="s">
        <v>354</v>
      </c>
      <c r="B334" s="23">
        <v>5</v>
      </c>
      <c r="C334" s="21">
        <v>8</v>
      </c>
      <c r="D334" s="21">
        <v>1</v>
      </c>
      <c r="E334" s="25" t="s">
        <v>546</v>
      </c>
      <c r="F334" s="23">
        <v>611</v>
      </c>
      <c r="G334" s="110">
        <v>1357.798</v>
      </c>
      <c r="H334" s="123"/>
      <c r="I334" s="125">
        <f t="shared" si="207"/>
        <v>1357.798</v>
      </c>
      <c r="J334" s="34"/>
      <c r="K334" s="34"/>
      <c r="L334" s="34"/>
      <c r="M334" s="125">
        <f>-43.7684-1.38</f>
        <v>-45.148400000000002</v>
      </c>
      <c r="N334" s="125">
        <f t="shared" si="163"/>
        <v>1312.6496</v>
      </c>
      <c r="O334" s="125">
        <f t="shared" si="177"/>
        <v>-284.39490000000001</v>
      </c>
      <c r="P334" s="125">
        <f>'6'!L285</f>
        <v>1028.2547</v>
      </c>
      <c r="Q334" s="125">
        <f t="shared" si="178"/>
        <v>0</v>
      </c>
      <c r="R334" s="125">
        <f>'6'!N285</f>
        <v>1028.2547</v>
      </c>
      <c r="S334" s="170"/>
      <c r="T334" s="170"/>
    </row>
    <row r="335" spans="1:22" ht="55.5" customHeight="1" x14ac:dyDescent="0.25">
      <c r="A335" s="115" t="str">
        <f>'6'!A286</f>
        <v>Субсидии бюджетным учреждениям на финансовое обеспечение государственного (муниципального) задания на оказание государственных (выполнение работ)(муниципальных) услуг</v>
      </c>
      <c r="B335" s="23">
        <v>5</v>
      </c>
      <c r="C335" s="21">
        <v>8</v>
      </c>
      <c r="D335" s="21">
        <v>1</v>
      </c>
      <c r="E335" s="28" t="s">
        <v>470</v>
      </c>
      <c r="F335" s="23">
        <v>611</v>
      </c>
      <c r="G335" s="110">
        <v>227.1</v>
      </c>
      <c r="H335" s="123"/>
      <c r="I335" s="125">
        <f t="shared" si="207"/>
        <v>227.1</v>
      </c>
      <c r="J335" s="34"/>
      <c r="K335" s="34"/>
      <c r="L335" s="34"/>
      <c r="M335" s="125"/>
      <c r="N335" s="125">
        <f t="shared" si="163"/>
        <v>227.1</v>
      </c>
      <c r="O335" s="125">
        <f t="shared" si="177"/>
        <v>0</v>
      </c>
      <c r="P335" s="125">
        <f>'6'!L286</f>
        <v>227.1</v>
      </c>
      <c r="Q335" s="125">
        <f t="shared" si="178"/>
        <v>-118.93799999999999</v>
      </c>
      <c r="R335" s="125">
        <f>'6'!N286</f>
        <v>108.16200000000001</v>
      </c>
      <c r="S335" s="170"/>
      <c r="T335" s="170"/>
    </row>
    <row r="336" spans="1:22" s="24" customFormat="1" ht="12.75" customHeight="1" x14ac:dyDescent="0.25">
      <c r="A336" s="114" t="s">
        <v>294</v>
      </c>
      <c r="B336" s="20">
        <v>5</v>
      </c>
      <c r="C336" s="18">
        <v>8</v>
      </c>
      <c r="D336" s="18">
        <v>1</v>
      </c>
      <c r="E336" s="29"/>
      <c r="F336" s="20"/>
      <c r="G336" s="109"/>
      <c r="H336" s="123"/>
      <c r="I336" s="145">
        <f>I337</f>
        <v>0</v>
      </c>
      <c r="J336" s="145">
        <f t="shared" ref="J336:M336" si="208">J337</f>
        <v>0</v>
      </c>
      <c r="K336" s="145">
        <f t="shared" si="208"/>
        <v>0</v>
      </c>
      <c r="L336" s="145">
        <f t="shared" si="208"/>
        <v>0</v>
      </c>
      <c r="M336" s="145">
        <f t="shared" si="208"/>
        <v>202.0204</v>
      </c>
      <c r="N336" s="145">
        <f>N337+N338</f>
        <v>202.0204</v>
      </c>
      <c r="O336" s="145">
        <f t="shared" ref="O336:R336" si="209">O337+O338</f>
        <v>60</v>
      </c>
      <c r="P336" s="145">
        <f t="shared" si="209"/>
        <v>262.0204</v>
      </c>
      <c r="Q336" s="145">
        <f t="shared" si="209"/>
        <v>0</v>
      </c>
      <c r="R336" s="145">
        <f t="shared" si="209"/>
        <v>262.0204</v>
      </c>
      <c r="S336" s="170"/>
      <c r="T336" s="170"/>
      <c r="U336" s="80"/>
      <c r="V336" s="143"/>
    </row>
    <row r="337" spans="1:20" ht="51" x14ac:dyDescent="0.25">
      <c r="A337" s="116" t="s">
        <v>98</v>
      </c>
      <c r="B337" s="23">
        <v>5</v>
      </c>
      <c r="C337" s="21">
        <v>8</v>
      </c>
      <c r="D337" s="21">
        <v>1</v>
      </c>
      <c r="E337" s="28" t="s">
        <v>654</v>
      </c>
      <c r="F337" s="23">
        <v>611</v>
      </c>
      <c r="G337" s="110"/>
      <c r="H337" s="123"/>
      <c r="I337" s="125">
        <v>0</v>
      </c>
      <c r="J337" s="34"/>
      <c r="K337" s="34"/>
      <c r="L337" s="34"/>
      <c r="M337" s="125">
        <v>202.0204</v>
      </c>
      <c r="N337" s="125">
        <f>M337</f>
        <v>202.0204</v>
      </c>
      <c r="O337" s="125">
        <f t="shared" si="177"/>
        <v>0</v>
      </c>
      <c r="P337" s="125">
        <f>N337</f>
        <v>202.0204</v>
      </c>
      <c r="Q337" s="125">
        <f t="shared" si="178"/>
        <v>0</v>
      </c>
      <c r="R337" s="125">
        <f>'6'!N288</f>
        <v>202.0204</v>
      </c>
      <c r="S337" s="170"/>
      <c r="T337" s="170"/>
    </row>
    <row r="338" spans="1:20" ht="38.25" x14ac:dyDescent="0.25">
      <c r="A338" s="116" t="s">
        <v>674</v>
      </c>
      <c r="B338" s="23">
        <v>5</v>
      </c>
      <c r="C338" s="21">
        <v>8</v>
      </c>
      <c r="D338" s="21">
        <v>1</v>
      </c>
      <c r="E338" s="25" t="s">
        <v>675</v>
      </c>
      <c r="F338" s="23">
        <v>611</v>
      </c>
      <c r="G338" s="110"/>
      <c r="H338" s="123"/>
      <c r="I338" s="125"/>
      <c r="J338" s="34"/>
      <c r="K338" s="34"/>
      <c r="L338" s="34"/>
      <c r="M338" s="125"/>
      <c r="N338" s="125">
        <v>0</v>
      </c>
      <c r="O338" s="125">
        <v>60</v>
      </c>
      <c r="P338" s="125">
        <f>O338</f>
        <v>60</v>
      </c>
      <c r="Q338" s="125">
        <f t="shared" si="178"/>
        <v>0</v>
      </c>
      <c r="R338" s="125">
        <f>'6'!N289</f>
        <v>60</v>
      </c>
      <c r="S338" s="170"/>
      <c r="T338" s="170"/>
    </row>
    <row r="339" spans="1:20" ht="25.5" x14ac:dyDescent="0.25">
      <c r="A339" s="114" t="s">
        <v>131</v>
      </c>
      <c r="B339" s="20">
        <v>5</v>
      </c>
      <c r="C339" s="18">
        <v>8</v>
      </c>
      <c r="D339" s="18">
        <v>4</v>
      </c>
      <c r="E339" s="25"/>
      <c r="F339" s="23"/>
      <c r="G339" s="109">
        <f t="shared" ref="G339:O339" si="210">G340+G344+G352+G355</f>
        <v>45181.369999999995</v>
      </c>
      <c r="H339" s="109">
        <f t="shared" si="210"/>
        <v>0</v>
      </c>
      <c r="I339" s="109">
        <f t="shared" si="210"/>
        <v>45181.369999999995</v>
      </c>
      <c r="J339" s="109">
        <f t="shared" si="210"/>
        <v>0</v>
      </c>
      <c r="K339" s="109">
        <f t="shared" si="210"/>
        <v>0</v>
      </c>
      <c r="L339" s="109">
        <f t="shared" si="210"/>
        <v>0</v>
      </c>
      <c r="M339" s="109">
        <f t="shared" si="210"/>
        <v>-1535.2659999999998</v>
      </c>
      <c r="N339" s="109">
        <f t="shared" si="210"/>
        <v>43646.103999999999</v>
      </c>
      <c r="O339" s="109">
        <f t="shared" si="210"/>
        <v>-4267.4309999999978</v>
      </c>
      <c r="P339" s="109">
        <f>P340+P344+P352+P355+P358</f>
        <v>39378.673000000003</v>
      </c>
      <c r="Q339" s="109">
        <f t="shared" ref="Q339:R339" si="211">Q340+Q344+Q352+Q355+Q358</f>
        <v>3216.0294599999988</v>
      </c>
      <c r="R339" s="109">
        <f t="shared" si="211"/>
        <v>42594.70246</v>
      </c>
      <c r="S339" s="170"/>
      <c r="T339" s="170"/>
    </row>
    <row r="340" spans="1:20" ht="25.5" x14ac:dyDescent="0.25">
      <c r="A340" s="114" t="s">
        <v>132</v>
      </c>
      <c r="B340" s="20">
        <v>5</v>
      </c>
      <c r="C340" s="18">
        <v>8</v>
      </c>
      <c r="D340" s="18">
        <v>4</v>
      </c>
      <c r="E340" s="30" t="s">
        <v>133</v>
      </c>
      <c r="F340" s="20"/>
      <c r="G340" s="109">
        <f>G343+G341</f>
        <v>892.1</v>
      </c>
      <c r="H340" s="109">
        <f t="shared" ref="H340" si="212">H343+H341</f>
        <v>0</v>
      </c>
      <c r="I340" s="109">
        <f>I343+I341+I342</f>
        <v>892.1</v>
      </c>
      <c r="J340" s="109">
        <f t="shared" ref="J340:R340" si="213">J343+J341+J342</f>
        <v>0</v>
      </c>
      <c r="K340" s="109">
        <f t="shared" si="213"/>
        <v>0</v>
      </c>
      <c r="L340" s="109">
        <f t="shared" si="213"/>
        <v>0</v>
      </c>
      <c r="M340" s="109">
        <f t="shared" si="213"/>
        <v>27.134</v>
      </c>
      <c r="N340" s="109">
        <f t="shared" si="213"/>
        <v>919.23400000000004</v>
      </c>
      <c r="O340" s="109">
        <f t="shared" si="213"/>
        <v>356.24135000000001</v>
      </c>
      <c r="P340" s="109">
        <f t="shared" si="213"/>
        <v>1275.4753500000002</v>
      </c>
      <c r="Q340" s="109">
        <f t="shared" si="213"/>
        <v>-65.919910000000087</v>
      </c>
      <c r="R340" s="109">
        <f t="shared" si="213"/>
        <v>1209.5554400000001</v>
      </c>
      <c r="S340" s="170"/>
      <c r="T340" s="170"/>
    </row>
    <row r="341" spans="1:20" ht="25.5" x14ac:dyDescent="0.25">
      <c r="A341" s="115" t="s">
        <v>40</v>
      </c>
      <c r="B341" s="23">
        <v>5</v>
      </c>
      <c r="C341" s="21">
        <v>8</v>
      </c>
      <c r="D341" s="21">
        <v>4</v>
      </c>
      <c r="E341" s="25" t="s">
        <v>272</v>
      </c>
      <c r="F341" s="23">
        <v>121</v>
      </c>
      <c r="G341" s="110">
        <f>'6'!F292</f>
        <v>685.2</v>
      </c>
      <c r="H341" s="28"/>
      <c r="I341" s="125">
        <f t="shared" ref="I341:I343" si="214">G341+H341</f>
        <v>685.2</v>
      </c>
      <c r="J341" s="34"/>
      <c r="K341" s="34"/>
      <c r="L341" s="34"/>
      <c r="M341" s="125"/>
      <c r="N341" s="125">
        <f t="shared" ref="N341:N414" si="215">I341+M341</f>
        <v>685.2</v>
      </c>
      <c r="O341" s="125">
        <f t="shared" si="177"/>
        <v>205.87824000000001</v>
      </c>
      <c r="P341" s="125">
        <v>891.07824000000005</v>
      </c>
      <c r="Q341" s="125">
        <f t="shared" si="178"/>
        <v>5.9249999999999545</v>
      </c>
      <c r="R341" s="125">
        <f>'6'!N292</f>
        <v>897.00324000000001</v>
      </c>
      <c r="S341" s="170"/>
      <c r="T341" s="170"/>
    </row>
    <row r="342" spans="1:20" ht="25.5" x14ac:dyDescent="0.25">
      <c r="A342" s="73" t="s">
        <v>50</v>
      </c>
      <c r="B342" s="23">
        <v>5</v>
      </c>
      <c r="C342" s="21">
        <v>8</v>
      </c>
      <c r="D342" s="21">
        <v>4</v>
      </c>
      <c r="E342" s="25" t="s">
        <v>655</v>
      </c>
      <c r="F342" s="23">
        <v>122</v>
      </c>
      <c r="G342" s="110"/>
      <c r="H342" s="28"/>
      <c r="I342" s="125">
        <v>0</v>
      </c>
      <c r="J342" s="34"/>
      <c r="K342" s="34"/>
      <c r="L342" s="34"/>
      <c r="M342" s="125">
        <v>27.134</v>
      </c>
      <c r="N342" s="125">
        <f t="shared" si="215"/>
        <v>27.134</v>
      </c>
      <c r="O342" s="125">
        <f t="shared" si="177"/>
        <v>-4.0000000000013358E-3</v>
      </c>
      <c r="P342" s="125">
        <v>27.13</v>
      </c>
      <c r="Q342" s="125">
        <f t="shared" si="178"/>
        <v>4.0000000000013358E-3</v>
      </c>
      <c r="R342" s="125">
        <f>'6'!N293</f>
        <v>27.134</v>
      </c>
      <c r="S342" s="170"/>
      <c r="T342" s="170"/>
    </row>
    <row r="343" spans="1:20" ht="51" x14ac:dyDescent="0.25">
      <c r="A343" s="116" t="s">
        <v>42</v>
      </c>
      <c r="B343" s="23">
        <v>5</v>
      </c>
      <c r="C343" s="21">
        <v>8</v>
      </c>
      <c r="D343" s="21">
        <v>4</v>
      </c>
      <c r="E343" s="25" t="s">
        <v>273</v>
      </c>
      <c r="F343" s="23">
        <v>129</v>
      </c>
      <c r="G343" s="110">
        <f>'6'!F294</f>
        <v>206.9</v>
      </c>
      <c r="H343" s="28"/>
      <c r="I343" s="125">
        <f t="shared" si="214"/>
        <v>206.9</v>
      </c>
      <c r="J343" s="34"/>
      <c r="K343" s="34"/>
      <c r="L343" s="34"/>
      <c r="M343" s="125"/>
      <c r="N343" s="125">
        <f t="shared" si="215"/>
        <v>206.9</v>
      </c>
      <c r="O343" s="125">
        <f t="shared" si="177"/>
        <v>150.36711</v>
      </c>
      <c r="P343" s="125">
        <v>357.26711</v>
      </c>
      <c r="Q343" s="125">
        <f t="shared" si="178"/>
        <v>-71.848910000000046</v>
      </c>
      <c r="R343" s="125">
        <f>'6'!N294</f>
        <v>285.41819999999996</v>
      </c>
      <c r="S343" s="170"/>
      <c r="T343" s="170"/>
    </row>
    <row r="344" spans="1:20" ht="25.5" x14ac:dyDescent="0.25">
      <c r="A344" s="114" t="s">
        <v>274</v>
      </c>
      <c r="B344" s="20">
        <v>5</v>
      </c>
      <c r="C344" s="29" t="s">
        <v>134</v>
      </c>
      <c r="D344" s="29" t="s">
        <v>135</v>
      </c>
      <c r="E344" s="29" t="s">
        <v>136</v>
      </c>
      <c r="F344" s="20"/>
      <c r="G344" s="109">
        <f t="shared" ref="G344:R344" si="216">SUM(G345:G351)</f>
        <v>5817.57</v>
      </c>
      <c r="H344" s="109">
        <f t="shared" si="216"/>
        <v>0</v>
      </c>
      <c r="I344" s="109">
        <f t="shared" si="216"/>
        <v>5817.57</v>
      </c>
      <c r="J344" s="109">
        <f t="shared" si="216"/>
        <v>0</v>
      </c>
      <c r="K344" s="109">
        <f t="shared" si="216"/>
        <v>0</v>
      </c>
      <c r="L344" s="109">
        <f t="shared" si="216"/>
        <v>0</v>
      </c>
      <c r="M344" s="109">
        <f t="shared" si="216"/>
        <v>-1562.3999999999999</v>
      </c>
      <c r="N344" s="109">
        <f t="shared" si="216"/>
        <v>4255.17</v>
      </c>
      <c r="O344" s="109">
        <f t="shared" si="216"/>
        <v>-379.71934999999991</v>
      </c>
      <c r="P344" s="109">
        <f t="shared" si="216"/>
        <v>3875.4506499999993</v>
      </c>
      <c r="Q344" s="109">
        <f t="shared" si="216"/>
        <v>-141.64830000000006</v>
      </c>
      <c r="R344" s="109">
        <f t="shared" si="216"/>
        <v>3733.8023499999999</v>
      </c>
      <c r="S344" s="170"/>
      <c r="T344" s="170"/>
    </row>
    <row r="345" spans="1:20" x14ac:dyDescent="0.25">
      <c r="A345" s="73" t="s">
        <v>83</v>
      </c>
      <c r="B345" s="23">
        <v>5</v>
      </c>
      <c r="C345" s="28" t="s">
        <v>134</v>
      </c>
      <c r="D345" s="28" t="s">
        <v>135</v>
      </c>
      <c r="E345" s="28" t="s">
        <v>139</v>
      </c>
      <c r="F345" s="28" t="s">
        <v>137</v>
      </c>
      <c r="G345" s="110">
        <f>'6'!F296</f>
        <v>3550.1</v>
      </c>
      <c r="H345" s="28"/>
      <c r="I345" s="125">
        <f t="shared" ref="I345:I351" si="217">G345+H345</f>
        <v>3550.1</v>
      </c>
      <c r="J345" s="34"/>
      <c r="K345" s="34"/>
      <c r="L345" s="34"/>
      <c r="M345" s="125">
        <v>-1200</v>
      </c>
      <c r="N345" s="125">
        <f t="shared" si="215"/>
        <v>2350.1</v>
      </c>
      <c r="O345" s="125">
        <f t="shared" si="177"/>
        <v>-205.87824000000001</v>
      </c>
      <c r="P345" s="125">
        <f>'6'!L296</f>
        <v>2144.2217599999999</v>
      </c>
      <c r="Q345" s="125">
        <f t="shared" si="178"/>
        <v>-1.602429999999913</v>
      </c>
      <c r="R345" s="125">
        <f>'6'!N296</f>
        <v>2142.61933</v>
      </c>
      <c r="S345" s="170"/>
      <c r="T345" s="170"/>
    </row>
    <row r="346" spans="1:20" ht="38.25" x14ac:dyDescent="0.25">
      <c r="A346" s="116" t="s">
        <v>85</v>
      </c>
      <c r="B346" s="23">
        <v>5</v>
      </c>
      <c r="C346" s="28" t="s">
        <v>134</v>
      </c>
      <c r="D346" s="28" t="s">
        <v>135</v>
      </c>
      <c r="E346" s="28" t="s">
        <v>136</v>
      </c>
      <c r="F346" s="28" t="s">
        <v>138</v>
      </c>
      <c r="G346" s="110">
        <f>'6'!F297</f>
        <v>1072.0999999999999</v>
      </c>
      <c r="H346" s="28"/>
      <c r="I346" s="125">
        <f t="shared" si="217"/>
        <v>1072.0999999999999</v>
      </c>
      <c r="J346" s="34"/>
      <c r="K346" s="34"/>
      <c r="L346" s="34"/>
      <c r="M346" s="125">
        <v>-350</v>
      </c>
      <c r="N346" s="125">
        <f t="shared" si="215"/>
        <v>722.09999999999991</v>
      </c>
      <c r="O346" s="125">
        <f t="shared" si="177"/>
        <v>-150.36710999999991</v>
      </c>
      <c r="P346" s="125">
        <f>'6'!L297</f>
        <v>571.73289</v>
      </c>
      <c r="Q346" s="125">
        <f t="shared" si="178"/>
        <v>-13.938980000000015</v>
      </c>
      <c r="R346" s="125">
        <f>'6'!N297</f>
        <v>557.79390999999998</v>
      </c>
      <c r="S346" s="170"/>
      <c r="T346" s="170"/>
    </row>
    <row r="347" spans="1:20" ht="25.5" x14ac:dyDescent="0.25">
      <c r="A347" s="116" t="s">
        <v>52</v>
      </c>
      <c r="B347" s="23">
        <v>5</v>
      </c>
      <c r="C347" s="21">
        <v>8</v>
      </c>
      <c r="D347" s="21">
        <v>4</v>
      </c>
      <c r="E347" s="25" t="s">
        <v>139</v>
      </c>
      <c r="F347" s="23">
        <v>242</v>
      </c>
      <c r="G347" s="110">
        <f>'6'!F298</f>
        <v>363.9</v>
      </c>
      <c r="H347" s="28"/>
      <c r="I347" s="125">
        <f t="shared" si="217"/>
        <v>363.9</v>
      </c>
      <c r="J347" s="34"/>
      <c r="K347" s="34"/>
      <c r="L347" s="34"/>
      <c r="M347" s="125">
        <v>-12.1</v>
      </c>
      <c r="N347" s="125">
        <f t="shared" si="215"/>
        <v>351.79999999999995</v>
      </c>
      <c r="O347" s="125">
        <f t="shared" si="177"/>
        <v>-141.27399999999994</v>
      </c>
      <c r="P347" s="125">
        <f>'6'!L298</f>
        <v>210.52600000000001</v>
      </c>
      <c r="Q347" s="125">
        <f t="shared" si="178"/>
        <v>48.669109999999989</v>
      </c>
      <c r="R347" s="125">
        <f>'6'!N298</f>
        <v>259.19511</v>
      </c>
      <c r="S347" s="170"/>
      <c r="T347" s="170"/>
    </row>
    <row r="348" spans="1:20" ht="25.5" x14ac:dyDescent="0.25">
      <c r="A348" s="73" t="s">
        <v>53</v>
      </c>
      <c r="B348" s="23">
        <v>5</v>
      </c>
      <c r="C348" s="21">
        <v>8</v>
      </c>
      <c r="D348" s="21">
        <v>4</v>
      </c>
      <c r="E348" s="25" t="s">
        <v>139</v>
      </c>
      <c r="F348" s="23">
        <v>244</v>
      </c>
      <c r="G348" s="110">
        <f>'6'!F299</f>
        <v>583.70000000000005</v>
      </c>
      <c r="H348" s="28"/>
      <c r="I348" s="125">
        <f t="shared" si="217"/>
        <v>583.70000000000005</v>
      </c>
      <c r="J348" s="34"/>
      <c r="K348" s="34"/>
      <c r="L348" s="34"/>
      <c r="M348" s="125">
        <v>-15</v>
      </c>
      <c r="N348" s="125">
        <f t="shared" si="215"/>
        <v>568.70000000000005</v>
      </c>
      <c r="O348" s="125">
        <f t="shared" si="177"/>
        <v>161.29999999999995</v>
      </c>
      <c r="P348" s="125">
        <f>'6'!L299</f>
        <v>730</v>
      </c>
      <c r="Q348" s="125">
        <f t="shared" si="178"/>
        <v>-181.99258000000009</v>
      </c>
      <c r="R348" s="125">
        <f>'6'!N299</f>
        <v>548.00741999999991</v>
      </c>
      <c r="S348" s="170"/>
      <c r="T348" s="170"/>
    </row>
    <row r="349" spans="1:20" x14ac:dyDescent="0.25">
      <c r="A349" s="115" t="str">
        <f>'6'!A300</f>
        <v>Закупка энергетических ресурсов</v>
      </c>
      <c r="B349" s="23">
        <v>5</v>
      </c>
      <c r="C349" s="21">
        <v>8</v>
      </c>
      <c r="D349" s="21">
        <v>4</v>
      </c>
      <c r="E349" s="25" t="s">
        <v>139</v>
      </c>
      <c r="F349" s="23">
        <v>247</v>
      </c>
      <c r="G349" s="110">
        <f>'6'!F300</f>
        <v>201.77</v>
      </c>
      <c r="H349" s="28"/>
      <c r="I349" s="125">
        <f t="shared" si="217"/>
        <v>201.77</v>
      </c>
      <c r="J349" s="34"/>
      <c r="K349" s="34"/>
      <c r="L349" s="34"/>
      <c r="M349" s="125">
        <v>14.7</v>
      </c>
      <c r="N349" s="125">
        <f t="shared" si="215"/>
        <v>216.47</v>
      </c>
      <c r="O349" s="125">
        <f t="shared" si="177"/>
        <v>0</v>
      </c>
      <c r="P349" s="125">
        <f>'6'!L300</f>
        <v>216.47</v>
      </c>
      <c r="Q349" s="125">
        <f t="shared" si="178"/>
        <v>4.3749999999988631E-2</v>
      </c>
      <c r="R349" s="125">
        <f>'6'!N300</f>
        <v>216.51374999999999</v>
      </c>
      <c r="S349" s="170"/>
      <c r="T349" s="170"/>
    </row>
    <row r="350" spans="1:20" ht="25.5" x14ac:dyDescent="0.25">
      <c r="A350" s="115" t="str">
        <f>'6'!A301</f>
        <v>Уплата налога на имущество организаций и земельного налога</v>
      </c>
      <c r="B350" s="23">
        <v>5</v>
      </c>
      <c r="C350" s="21">
        <v>8</v>
      </c>
      <c r="D350" s="21">
        <v>4</v>
      </c>
      <c r="E350" s="25" t="s">
        <v>140</v>
      </c>
      <c r="F350" s="23">
        <v>851</v>
      </c>
      <c r="G350" s="110">
        <f>'6'!F301</f>
        <v>36</v>
      </c>
      <c r="H350" s="28"/>
      <c r="I350" s="125">
        <f t="shared" si="217"/>
        <v>36</v>
      </c>
      <c r="J350" s="34"/>
      <c r="K350" s="34"/>
      <c r="L350" s="34"/>
      <c r="M350" s="125"/>
      <c r="N350" s="125">
        <f t="shared" si="215"/>
        <v>36</v>
      </c>
      <c r="O350" s="125">
        <f t="shared" si="177"/>
        <v>-36</v>
      </c>
      <c r="P350" s="125">
        <f>'6'!L301</f>
        <v>0</v>
      </c>
      <c r="Q350" s="125">
        <f t="shared" si="178"/>
        <v>2.41275</v>
      </c>
      <c r="R350" s="125">
        <f>'6'!N301</f>
        <v>2.41275</v>
      </c>
      <c r="S350" s="170"/>
      <c r="T350" s="170"/>
    </row>
    <row r="351" spans="1:20" x14ac:dyDescent="0.25">
      <c r="A351" s="115" t="str">
        <f>'6'!A302</f>
        <v>Уплата прочих налогов, сборов</v>
      </c>
      <c r="B351" s="23">
        <v>5</v>
      </c>
      <c r="C351" s="21">
        <v>8</v>
      </c>
      <c r="D351" s="21">
        <v>4</v>
      </c>
      <c r="E351" s="25" t="s">
        <v>140</v>
      </c>
      <c r="F351" s="23">
        <v>852</v>
      </c>
      <c r="G351" s="110">
        <v>10</v>
      </c>
      <c r="H351" s="28"/>
      <c r="I351" s="125">
        <f t="shared" si="217"/>
        <v>10</v>
      </c>
      <c r="J351" s="34"/>
      <c r="K351" s="34"/>
      <c r="L351" s="34"/>
      <c r="M351" s="125"/>
      <c r="N351" s="125">
        <f t="shared" si="215"/>
        <v>10</v>
      </c>
      <c r="O351" s="125">
        <f t="shared" si="177"/>
        <v>-7.5</v>
      </c>
      <c r="P351" s="125">
        <f>'6'!L302</f>
        <v>2.5</v>
      </c>
      <c r="Q351" s="125">
        <f t="shared" si="178"/>
        <v>4.7600800000000003</v>
      </c>
      <c r="R351" s="125">
        <f>'6'!N302</f>
        <v>7.2600800000000003</v>
      </c>
      <c r="S351" s="170"/>
      <c r="T351" s="170"/>
    </row>
    <row r="352" spans="1:20" ht="25.5" x14ac:dyDescent="0.25">
      <c r="A352" s="114" t="s">
        <v>286</v>
      </c>
      <c r="B352" s="20">
        <v>5</v>
      </c>
      <c r="C352" s="29" t="s">
        <v>134</v>
      </c>
      <c r="D352" s="29" t="s">
        <v>135</v>
      </c>
      <c r="E352" s="29" t="s">
        <v>275</v>
      </c>
      <c r="F352" s="20"/>
      <c r="G352" s="109">
        <f>G353+G354</f>
        <v>37971.699999999997</v>
      </c>
      <c r="H352" s="109">
        <f t="shared" ref="H352:R352" si="218">H353+H354</f>
        <v>0</v>
      </c>
      <c r="I352" s="109">
        <f t="shared" si="218"/>
        <v>37971.699999999997</v>
      </c>
      <c r="J352" s="109">
        <f t="shared" si="218"/>
        <v>0</v>
      </c>
      <c r="K352" s="109">
        <f t="shared" si="218"/>
        <v>0</v>
      </c>
      <c r="L352" s="109">
        <f t="shared" si="218"/>
        <v>0</v>
      </c>
      <c r="M352" s="109">
        <f t="shared" si="218"/>
        <v>0</v>
      </c>
      <c r="N352" s="109">
        <f t="shared" si="218"/>
        <v>37971.699999999997</v>
      </c>
      <c r="O352" s="109">
        <f t="shared" si="218"/>
        <v>-4243.9529999999977</v>
      </c>
      <c r="P352" s="109">
        <f t="shared" si="218"/>
        <v>33727.747000000003</v>
      </c>
      <c r="Q352" s="109">
        <f t="shared" si="218"/>
        <v>3383.5976699999992</v>
      </c>
      <c r="R352" s="109">
        <f t="shared" si="218"/>
        <v>37111.344669999999</v>
      </c>
      <c r="S352" s="170"/>
      <c r="T352" s="170"/>
    </row>
    <row r="353" spans="1:22" x14ac:dyDescent="0.25">
      <c r="A353" s="73" t="s">
        <v>83</v>
      </c>
      <c r="B353" s="23">
        <v>5</v>
      </c>
      <c r="C353" s="28" t="s">
        <v>134</v>
      </c>
      <c r="D353" s="28" t="s">
        <v>135</v>
      </c>
      <c r="E353" s="28" t="s">
        <v>275</v>
      </c>
      <c r="F353" s="28" t="s">
        <v>137</v>
      </c>
      <c r="G353" s="110">
        <f>'6'!F304</f>
        <v>29164.1</v>
      </c>
      <c r="H353" s="28"/>
      <c r="I353" s="125">
        <f t="shared" ref="I353:I354" si="219">G353+H353</f>
        <v>29164.1</v>
      </c>
      <c r="J353" s="34"/>
      <c r="K353" s="34"/>
      <c r="L353" s="34"/>
      <c r="M353" s="125"/>
      <c r="N353" s="125">
        <f t="shared" si="215"/>
        <v>29164.1</v>
      </c>
      <c r="O353" s="125">
        <f>P353-N353</f>
        <v>-3743.9529999999977</v>
      </c>
      <c r="P353" s="125">
        <f>'6'!L304</f>
        <v>25420.147000000001</v>
      </c>
      <c r="Q353" s="125">
        <f t="shared" ref="Q353:Q414" si="220">R353-P353</f>
        <v>3098.2661399999997</v>
      </c>
      <c r="R353" s="125">
        <f>'6'!N304</f>
        <v>28518.413140000001</v>
      </c>
      <c r="S353" s="170"/>
      <c r="T353" s="170"/>
    </row>
    <row r="354" spans="1:22" ht="38.25" x14ac:dyDescent="0.25">
      <c r="A354" s="116" t="s">
        <v>85</v>
      </c>
      <c r="B354" s="23">
        <v>5</v>
      </c>
      <c r="C354" s="28" t="s">
        <v>134</v>
      </c>
      <c r="D354" s="28" t="s">
        <v>135</v>
      </c>
      <c r="E354" s="28" t="s">
        <v>275</v>
      </c>
      <c r="F354" s="28" t="s">
        <v>138</v>
      </c>
      <c r="G354" s="110">
        <f>'6'!F305</f>
        <v>8807.6</v>
      </c>
      <c r="H354" s="28"/>
      <c r="I354" s="125">
        <f t="shared" si="219"/>
        <v>8807.6</v>
      </c>
      <c r="J354" s="34"/>
      <c r="K354" s="34"/>
      <c r="L354" s="34"/>
      <c r="M354" s="125"/>
      <c r="N354" s="125">
        <f t="shared" si="215"/>
        <v>8807.6</v>
      </c>
      <c r="O354" s="125">
        <f>P354-N354</f>
        <v>-500</v>
      </c>
      <c r="P354" s="125">
        <f>'6'!L305</f>
        <v>8307.6</v>
      </c>
      <c r="Q354" s="125">
        <f t="shared" si="220"/>
        <v>285.33152999999947</v>
      </c>
      <c r="R354" s="125">
        <f>'6'!N305</f>
        <v>8592.9315299999998</v>
      </c>
      <c r="S354" s="170"/>
      <c r="T354" s="170"/>
    </row>
    <row r="355" spans="1:22" s="24" customFormat="1" ht="25.5" x14ac:dyDescent="0.25">
      <c r="A355" s="114" t="s">
        <v>276</v>
      </c>
      <c r="B355" s="20">
        <v>5</v>
      </c>
      <c r="C355" s="18">
        <v>8</v>
      </c>
      <c r="D355" s="18">
        <v>4</v>
      </c>
      <c r="E355" s="29" t="s">
        <v>277</v>
      </c>
      <c r="F355" s="20"/>
      <c r="G355" s="109">
        <f>G356</f>
        <v>500</v>
      </c>
      <c r="H355" s="29"/>
      <c r="I355" s="145">
        <f>I356</f>
        <v>500</v>
      </c>
      <c r="J355" s="145">
        <f t="shared" ref="J355:M355" si="221">J356</f>
        <v>0</v>
      </c>
      <c r="K355" s="145">
        <f t="shared" si="221"/>
        <v>0</v>
      </c>
      <c r="L355" s="145">
        <f t="shared" si="221"/>
        <v>0</v>
      </c>
      <c r="M355" s="145">
        <f t="shared" si="221"/>
        <v>0</v>
      </c>
      <c r="N355" s="145">
        <f>N356+N357</f>
        <v>500</v>
      </c>
      <c r="O355" s="145">
        <f t="shared" ref="O355:R355" si="222">O356+O357</f>
        <v>0</v>
      </c>
      <c r="P355" s="145">
        <f t="shared" si="222"/>
        <v>500</v>
      </c>
      <c r="Q355" s="145">
        <f t="shared" si="222"/>
        <v>0</v>
      </c>
      <c r="R355" s="145">
        <f t="shared" si="222"/>
        <v>500</v>
      </c>
      <c r="S355" s="170"/>
      <c r="T355" s="170"/>
      <c r="U355" s="143"/>
      <c r="V355" s="143"/>
    </row>
    <row r="356" spans="1:22" ht="25.5" x14ac:dyDescent="0.25">
      <c r="A356" s="73" t="s">
        <v>53</v>
      </c>
      <c r="B356" s="23">
        <v>5</v>
      </c>
      <c r="C356" s="21">
        <v>8</v>
      </c>
      <c r="D356" s="21">
        <v>4</v>
      </c>
      <c r="E356" s="28" t="s">
        <v>277</v>
      </c>
      <c r="F356" s="23">
        <v>244</v>
      </c>
      <c r="G356" s="110">
        <f>'6'!F307</f>
        <v>500</v>
      </c>
      <c r="H356" s="28"/>
      <c r="I356" s="125">
        <v>500</v>
      </c>
      <c r="J356" s="34"/>
      <c r="K356" s="34"/>
      <c r="L356" s="34"/>
      <c r="M356" s="125"/>
      <c r="N356" s="125">
        <f t="shared" si="215"/>
        <v>500</v>
      </c>
      <c r="O356" s="125">
        <f t="shared" ref="O356:O414" si="223">P356-N356</f>
        <v>-191.5</v>
      </c>
      <c r="P356" s="125">
        <v>308.5</v>
      </c>
      <c r="Q356" s="125">
        <f t="shared" si="220"/>
        <v>23.5</v>
      </c>
      <c r="R356" s="125">
        <f>'6'!N307</f>
        <v>332</v>
      </c>
      <c r="S356" s="170"/>
      <c r="T356" s="170"/>
    </row>
    <row r="357" spans="1:22" x14ac:dyDescent="0.25">
      <c r="A357" s="73" t="s">
        <v>681</v>
      </c>
      <c r="B357" s="23">
        <v>5</v>
      </c>
      <c r="C357" s="21">
        <v>8</v>
      </c>
      <c r="D357" s="21">
        <v>4</v>
      </c>
      <c r="E357" s="28" t="s">
        <v>277</v>
      </c>
      <c r="F357" s="23">
        <v>350</v>
      </c>
      <c r="G357" s="110">
        <f>'[1]3'!F312</f>
        <v>0</v>
      </c>
      <c r="H357" s="28"/>
      <c r="I357" s="125"/>
      <c r="J357" s="34"/>
      <c r="K357" s="34"/>
      <c r="L357" s="34"/>
      <c r="M357" s="125"/>
      <c r="N357" s="125">
        <v>0</v>
      </c>
      <c r="O357" s="125">
        <f t="shared" si="223"/>
        <v>191.5</v>
      </c>
      <c r="P357" s="125">
        <v>191.5</v>
      </c>
      <c r="Q357" s="125">
        <f t="shared" si="220"/>
        <v>-23.5</v>
      </c>
      <c r="R357" s="125">
        <f>'6'!N308</f>
        <v>168</v>
      </c>
      <c r="S357" s="170"/>
      <c r="T357" s="170"/>
    </row>
    <row r="358" spans="1:22" s="24" customFormat="1" ht="38.25" x14ac:dyDescent="0.25">
      <c r="A358" s="118" t="s">
        <v>674</v>
      </c>
      <c r="B358" s="20">
        <v>5</v>
      </c>
      <c r="C358" s="18">
        <v>8</v>
      </c>
      <c r="D358" s="18">
        <v>4</v>
      </c>
      <c r="E358" s="29" t="s">
        <v>675</v>
      </c>
      <c r="F358" s="20"/>
      <c r="G358" s="109"/>
      <c r="H358" s="29"/>
      <c r="I358" s="145"/>
      <c r="J358" s="168"/>
      <c r="K358" s="168"/>
      <c r="L358" s="168"/>
      <c r="M358" s="145"/>
      <c r="N358" s="145"/>
      <c r="O358" s="145"/>
      <c r="P358" s="145">
        <f>P359+P360</f>
        <v>0</v>
      </c>
      <c r="Q358" s="145">
        <f t="shared" ref="Q358:R358" si="224">Q359+Q360</f>
        <v>40</v>
      </c>
      <c r="R358" s="145">
        <f t="shared" si="224"/>
        <v>40</v>
      </c>
      <c r="S358" s="170"/>
      <c r="T358" s="170"/>
      <c r="U358" s="143"/>
      <c r="V358" s="143"/>
    </row>
    <row r="359" spans="1:22" ht="25.5" x14ac:dyDescent="0.25">
      <c r="A359" s="115" t="s">
        <v>40</v>
      </c>
      <c r="B359" s="23">
        <v>5</v>
      </c>
      <c r="C359" s="21">
        <v>8</v>
      </c>
      <c r="D359" s="21">
        <v>4</v>
      </c>
      <c r="E359" s="28" t="s">
        <v>272</v>
      </c>
      <c r="F359" s="23">
        <v>121</v>
      </c>
      <c r="G359" s="110"/>
      <c r="H359" s="28"/>
      <c r="I359" s="125"/>
      <c r="J359" s="34"/>
      <c r="K359" s="34"/>
      <c r="L359" s="34"/>
      <c r="M359" s="125"/>
      <c r="N359" s="125"/>
      <c r="O359" s="125"/>
      <c r="P359" s="125">
        <v>0</v>
      </c>
      <c r="Q359" s="125">
        <f>R359-P359</f>
        <v>30.722000000000001</v>
      </c>
      <c r="R359" s="125">
        <f>'6'!N310</f>
        <v>30.722000000000001</v>
      </c>
      <c r="S359" s="170"/>
      <c r="T359" s="170"/>
    </row>
    <row r="360" spans="1:22" ht="25.5" x14ac:dyDescent="0.25">
      <c r="A360" s="73" t="s">
        <v>50</v>
      </c>
      <c r="B360" s="23">
        <v>5</v>
      </c>
      <c r="C360" s="21">
        <v>8</v>
      </c>
      <c r="D360" s="21">
        <v>4</v>
      </c>
      <c r="E360" s="28" t="s">
        <v>655</v>
      </c>
      <c r="F360" s="23">
        <v>129</v>
      </c>
      <c r="G360" s="110"/>
      <c r="H360" s="28"/>
      <c r="I360" s="125"/>
      <c r="J360" s="34"/>
      <c r="K360" s="34"/>
      <c r="L360" s="34"/>
      <c r="M360" s="125"/>
      <c r="N360" s="125"/>
      <c r="O360" s="125"/>
      <c r="P360" s="125"/>
      <c r="Q360" s="125">
        <f>R360-P360</f>
        <v>9.2780000000000005</v>
      </c>
      <c r="R360" s="125">
        <f>'6'!N311</f>
        <v>9.2780000000000005</v>
      </c>
      <c r="S360" s="170"/>
      <c r="T360" s="170"/>
    </row>
    <row r="361" spans="1:22" s="24" customFormat="1" ht="38.25" x14ac:dyDescent="0.25">
      <c r="A361" s="114" t="str">
        <f>'6'!A73</f>
        <v>Обеспечение деятельности финансовых, налоговых и таможенных органов и органов финансового надзора (КСО)</v>
      </c>
      <c r="B361" s="20">
        <v>6</v>
      </c>
      <c r="C361" s="18"/>
      <c r="D361" s="18"/>
      <c r="E361" s="29"/>
      <c r="F361" s="20"/>
      <c r="G361" s="109" t="e">
        <f>SUM(G362:G367)</f>
        <v>#REF!</v>
      </c>
      <c r="H361" s="109">
        <f t="shared" ref="H361:O361" si="225">SUM(H362:H367)</f>
        <v>190</v>
      </c>
      <c r="I361" s="109" t="e">
        <f t="shared" si="225"/>
        <v>#REF!</v>
      </c>
      <c r="J361" s="109">
        <f t="shared" si="225"/>
        <v>0</v>
      </c>
      <c r="K361" s="109">
        <f t="shared" si="225"/>
        <v>0</v>
      </c>
      <c r="L361" s="109">
        <f t="shared" si="225"/>
        <v>0</v>
      </c>
      <c r="M361" s="109">
        <f t="shared" si="225"/>
        <v>0</v>
      </c>
      <c r="N361" s="109" t="e">
        <f t="shared" si="225"/>
        <v>#REF!</v>
      </c>
      <c r="O361" s="109" t="e">
        <f t="shared" si="225"/>
        <v>#REF!</v>
      </c>
      <c r="P361" s="109">
        <f>SUM(P362:P367)</f>
        <v>2831.5998500000001</v>
      </c>
      <c r="Q361" s="109">
        <f t="shared" ref="Q361:R361" si="226">SUM(Q362:Q367)</f>
        <v>1.500000002181423E-4</v>
      </c>
      <c r="R361" s="109">
        <f t="shared" si="226"/>
        <v>2831.6</v>
      </c>
      <c r="S361" s="170"/>
      <c r="T361" s="170"/>
      <c r="U361" s="143"/>
      <c r="V361" s="143"/>
    </row>
    <row r="362" spans="1:22" ht="25.5" x14ac:dyDescent="0.25">
      <c r="A362" s="73" t="str">
        <f>'6'!A74</f>
        <v>Фонд оплаты труда государственных (муниципальных) органов</v>
      </c>
      <c r="B362" s="23">
        <v>6</v>
      </c>
      <c r="C362" s="21">
        <v>1</v>
      </c>
      <c r="D362" s="21">
        <v>6</v>
      </c>
      <c r="E362" s="22" t="s">
        <v>69</v>
      </c>
      <c r="F362" s="23">
        <v>121</v>
      </c>
      <c r="G362" s="110">
        <f>'6'!F74</f>
        <v>1734.1</v>
      </c>
      <c r="H362" s="28"/>
      <c r="I362" s="125">
        <f t="shared" ref="I362:I367" si="227">G362+H362</f>
        <v>1734.1</v>
      </c>
      <c r="J362" s="34"/>
      <c r="K362" s="34"/>
      <c r="L362" s="34"/>
      <c r="M362" s="125"/>
      <c r="N362" s="125">
        <f t="shared" si="215"/>
        <v>1734.1</v>
      </c>
      <c r="O362" s="125">
        <f t="shared" si="223"/>
        <v>0</v>
      </c>
      <c r="P362" s="125">
        <v>1734.1</v>
      </c>
      <c r="Q362" s="125">
        <f t="shared" si="220"/>
        <v>31.566380000000208</v>
      </c>
      <c r="R362" s="125">
        <f>'6'!N74</f>
        <v>1765.6663800000001</v>
      </c>
      <c r="S362" s="170"/>
      <c r="T362" s="170"/>
    </row>
    <row r="363" spans="1:22" ht="51" x14ac:dyDescent="0.25">
      <c r="A363" s="73" t="str">
        <f>'6'!A75</f>
        <v>Взносы по обязательному социальному страхованию на выплаты денежного содержания и иные выплаты работникам государственных (муниципальных) органов</v>
      </c>
      <c r="B363" s="23">
        <v>6</v>
      </c>
      <c r="C363" s="21">
        <v>1</v>
      </c>
      <c r="D363" s="21">
        <v>6</v>
      </c>
      <c r="E363" s="22" t="s">
        <v>69</v>
      </c>
      <c r="F363" s="23">
        <v>129</v>
      </c>
      <c r="G363" s="110">
        <f>'6'!F75</f>
        <v>523.70000000000005</v>
      </c>
      <c r="H363" s="28"/>
      <c r="I363" s="125">
        <f t="shared" si="227"/>
        <v>523.70000000000005</v>
      </c>
      <c r="J363" s="34"/>
      <c r="K363" s="34"/>
      <c r="L363" s="34"/>
      <c r="M363" s="125"/>
      <c r="N363" s="125">
        <f t="shared" si="215"/>
        <v>523.70000000000005</v>
      </c>
      <c r="O363" s="125">
        <f t="shared" si="223"/>
        <v>0</v>
      </c>
      <c r="P363" s="125">
        <v>523.70000000000005</v>
      </c>
      <c r="Q363" s="125">
        <f t="shared" si="220"/>
        <v>-49.789380000000051</v>
      </c>
      <c r="R363" s="125">
        <f>'6'!N75</f>
        <v>473.91061999999999</v>
      </c>
      <c r="S363" s="170"/>
      <c r="T363" s="170"/>
    </row>
    <row r="364" spans="1:22" ht="38.25" x14ac:dyDescent="0.25">
      <c r="A364" s="73" t="s">
        <v>721</v>
      </c>
      <c r="B364" s="23">
        <v>6</v>
      </c>
      <c r="C364" s="21">
        <v>1</v>
      </c>
      <c r="D364" s="21">
        <v>6</v>
      </c>
      <c r="E364" s="22" t="s">
        <v>69</v>
      </c>
      <c r="F364" s="23">
        <v>122</v>
      </c>
      <c r="G364" s="110" t="e">
        <f>'6'!#REF!</f>
        <v>#REF!</v>
      </c>
      <c r="H364" s="28"/>
      <c r="I364" s="125" t="e">
        <f t="shared" si="227"/>
        <v>#REF!</v>
      </c>
      <c r="J364" s="34"/>
      <c r="K364" s="34"/>
      <c r="L364" s="34"/>
      <c r="M364" s="125"/>
      <c r="N364" s="125" t="e">
        <f t="shared" si="215"/>
        <v>#REF!</v>
      </c>
      <c r="O364" s="125" t="e">
        <f t="shared" si="223"/>
        <v>#REF!</v>
      </c>
      <c r="P364" s="125">
        <v>325.39684999999997</v>
      </c>
      <c r="Q364" s="125">
        <f t="shared" si="220"/>
        <v>-0.59884999999997035</v>
      </c>
      <c r="R364" s="125">
        <f>'6'!N76</f>
        <v>324.798</v>
      </c>
      <c r="S364" s="170"/>
      <c r="T364" s="170"/>
    </row>
    <row r="365" spans="1:22" ht="25.5" x14ac:dyDescent="0.25">
      <c r="A365" s="73" t="str">
        <f>'6'!A76</f>
        <v>Закупка товаров, работ, услуг в сфере информационно-коммуникационных технологий</v>
      </c>
      <c r="B365" s="23">
        <v>6</v>
      </c>
      <c r="C365" s="21">
        <v>1</v>
      </c>
      <c r="D365" s="21">
        <v>6</v>
      </c>
      <c r="E365" s="25" t="s">
        <v>69</v>
      </c>
      <c r="F365" s="23">
        <v>242</v>
      </c>
      <c r="G365" s="110">
        <f>'6'!F76</f>
        <v>210</v>
      </c>
      <c r="H365" s="28"/>
      <c r="I365" s="125">
        <f t="shared" si="227"/>
        <v>210</v>
      </c>
      <c r="J365" s="34"/>
      <c r="K365" s="34"/>
      <c r="L365" s="34"/>
      <c r="M365" s="125"/>
      <c r="N365" s="125">
        <f t="shared" si="215"/>
        <v>210</v>
      </c>
      <c r="O365" s="125">
        <f t="shared" si="223"/>
        <v>35.402999999999992</v>
      </c>
      <c r="P365" s="125">
        <v>245.40299999999999</v>
      </c>
      <c r="Q365" s="125">
        <f t="shared" si="220"/>
        <v>18.822000000000031</v>
      </c>
      <c r="R365" s="125">
        <f>'6'!N77</f>
        <v>264.22500000000002</v>
      </c>
      <c r="S365" s="170"/>
      <c r="T365" s="170"/>
    </row>
    <row r="366" spans="1:22" ht="25.5" x14ac:dyDescent="0.25">
      <c r="A366" s="73" t="str">
        <f>'6'!A77</f>
        <v>Прочая закупка товаров, работ и услуг для обеспечения государственных (муниципальных) нужд</v>
      </c>
      <c r="B366" s="23">
        <v>6</v>
      </c>
      <c r="C366" s="21">
        <v>1</v>
      </c>
      <c r="D366" s="21">
        <v>6</v>
      </c>
      <c r="E366" s="22" t="s">
        <v>69</v>
      </c>
      <c r="F366" s="23">
        <v>244</v>
      </c>
      <c r="G366" s="110">
        <f>'6'!F77</f>
        <v>298.3</v>
      </c>
      <c r="H366" s="128">
        <v>190</v>
      </c>
      <c r="I366" s="125">
        <f t="shared" si="227"/>
        <v>488.3</v>
      </c>
      <c r="J366" s="34"/>
      <c r="K366" s="34"/>
      <c r="L366" s="34"/>
      <c r="M366" s="125"/>
      <c r="N366" s="125">
        <f t="shared" si="215"/>
        <v>488.3</v>
      </c>
      <c r="O366" s="125">
        <f t="shared" si="223"/>
        <v>-485.3</v>
      </c>
      <c r="P366" s="125">
        <v>3</v>
      </c>
      <c r="Q366" s="125">
        <f t="shared" si="220"/>
        <v>0</v>
      </c>
      <c r="R366" s="125">
        <f>'6'!N78</f>
        <v>3</v>
      </c>
      <c r="S366" s="170"/>
      <c r="T366" s="170"/>
    </row>
    <row r="367" spans="1:22" x14ac:dyDescent="0.25">
      <c r="A367" s="73" t="str">
        <f>'6'!A78</f>
        <v>Уплата прочих налогов, сборов</v>
      </c>
      <c r="B367" s="23">
        <v>6</v>
      </c>
      <c r="C367" s="21">
        <v>1</v>
      </c>
      <c r="D367" s="21">
        <v>6</v>
      </c>
      <c r="E367" s="22" t="s">
        <v>69</v>
      </c>
      <c r="F367" s="23">
        <v>852</v>
      </c>
      <c r="G367" s="110">
        <f>'6'!F78</f>
        <v>3</v>
      </c>
      <c r="H367" s="28"/>
      <c r="I367" s="125">
        <f t="shared" si="227"/>
        <v>3</v>
      </c>
      <c r="J367" s="34"/>
      <c r="K367" s="34"/>
      <c r="L367" s="34"/>
      <c r="M367" s="125"/>
      <c r="N367" s="125">
        <f t="shared" si="215"/>
        <v>3</v>
      </c>
      <c r="O367" s="125">
        <f t="shared" si="223"/>
        <v>-3</v>
      </c>
      <c r="P367" s="125">
        <v>0</v>
      </c>
      <c r="Q367" s="125">
        <f t="shared" si="220"/>
        <v>0</v>
      </c>
      <c r="R367" s="125">
        <v>0</v>
      </c>
      <c r="S367" s="170"/>
      <c r="T367" s="170"/>
    </row>
    <row r="368" spans="1:22" s="24" customFormat="1" ht="25.5" x14ac:dyDescent="0.25">
      <c r="A368" s="120" t="s">
        <v>182</v>
      </c>
      <c r="B368" s="20">
        <v>7</v>
      </c>
      <c r="C368" s="18"/>
      <c r="D368" s="18"/>
      <c r="E368" s="29"/>
      <c r="F368" s="20"/>
      <c r="G368" s="107" t="e">
        <f>G369+G372</f>
        <v>#REF!</v>
      </c>
      <c r="H368" s="107" t="e">
        <f t="shared" ref="H368:R368" si="228">H369+H372</f>
        <v>#REF!</v>
      </c>
      <c r="I368" s="107" t="e">
        <f t="shared" si="228"/>
        <v>#REF!</v>
      </c>
      <c r="J368" s="107" t="e">
        <f t="shared" si="228"/>
        <v>#REF!</v>
      </c>
      <c r="K368" s="107" t="e">
        <f t="shared" si="228"/>
        <v>#REF!</v>
      </c>
      <c r="L368" s="107" t="e">
        <f t="shared" si="228"/>
        <v>#REF!</v>
      </c>
      <c r="M368" s="107" t="e">
        <f t="shared" si="228"/>
        <v>#REF!</v>
      </c>
      <c r="N368" s="107">
        <f t="shared" si="228"/>
        <v>362947.24599999998</v>
      </c>
      <c r="O368" s="107">
        <f t="shared" si="228"/>
        <v>-3448.9500000000107</v>
      </c>
      <c r="P368" s="107">
        <f t="shared" si="228"/>
        <v>359498.29599999997</v>
      </c>
      <c r="Q368" s="107">
        <f t="shared" si="228"/>
        <v>-21936.373879999974</v>
      </c>
      <c r="R368" s="107">
        <f t="shared" si="228"/>
        <v>337561.92212</v>
      </c>
      <c r="S368" s="170"/>
      <c r="T368" s="170"/>
      <c r="U368" s="143"/>
      <c r="V368" s="143"/>
    </row>
    <row r="369" spans="1:22" s="24" customFormat="1" x14ac:dyDescent="0.25">
      <c r="A369" s="114" t="s">
        <v>547</v>
      </c>
      <c r="B369" s="20">
        <v>7</v>
      </c>
      <c r="C369" s="18">
        <v>7</v>
      </c>
      <c r="D369" s="18">
        <v>9</v>
      </c>
      <c r="E369" s="29" t="s">
        <v>115</v>
      </c>
      <c r="F369" s="20"/>
      <c r="G369" s="109">
        <f>G370+G371</f>
        <v>467</v>
      </c>
      <c r="H369" s="109">
        <f t="shared" ref="H369:R369" si="229">H370+H371</f>
        <v>0</v>
      </c>
      <c r="I369" s="109">
        <f t="shared" si="229"/>
        <v>467</v>
      </c>
      <c r="J369" s="109">
        <f t="shared" si="229"/>
        <v>0</v>
      </c>
      <c r="K369" s="109">
        <f t="shared" si="229"/>
        <v>0</v>
      </c>
      <c r="L369" s="109">
        <f t="shared" si="229"/>
        <v>0</v>
      </c>
      <c r="M369" s="109">
        <f t="shared" si="229"/>
        <v>0</v>
      </c>
      <c r="N369" s="109">
        <f t="shared" si="229"/>
        <v>467</v>
      </c>
      <c r="O369" s="109">
        <f t="shared" si="229"/>
        <v>0</v>
      </c>
      <c r="P369" s="109">
        <f t="shared" si="229"/>
        <v>467</v>
      </c>
      <c r="Q369" s="109">
        <f t="shared" si="229"/>
        <v>22.153030000000015</v>
      </c>
      <c r="R369" s="109">
        <f t="shared" si="229"/>
        <v>489.15303</v>
      </c>
      <c r="S369" s="170"/>
      <c r="T369" s="170"/>
      <c r="U369" s="143"/>
      <c r="V369" s="143"/>
    </row>
    <row r="370" spans="1:22" s="24" customFormat="1" x14ac:dyDescent="0.25">
      <c r="A370" s="73" t="s">
        <v>83</v>
      </c>
      <c r="B370" s="23">
        <v>7</v>
      </c>
      <c r="C370" s="21">
        <v>7</v>
      </c>
      <c r="D370" s="21">
        <v>9</v>
      </c>
      <c r="E370" s="28" t="s">
        <v>116</v>
      </c>
      <c r="F370" s="23">
        <v>111</v>
      </c>
      <c r="G370" s="110">
        <f>'6'!F268</f>
        <v>358.7</v>
      </c>
      <c r="H370" s="82"/>
      <c r="I370" s="125">
        <f t="shared" ref="I370:I371" si="230">G370+H370</f>
        <v>358.7</v>
      </c>
      <c r="J370" s="168"/>
      <c r="K370" s="168"/>
      <c r="L370" s="168"/>
      <c r="M370" s="145"/>
      <c r="N370" s="125">
        <f t="shared" si="215"/>
        <v>358.7</v>
      </c>
      <c r="O370" s="125">
        <f t="shared" si="223"/>
        <v>0</v>
      </c>
      <c r="P370" s="125">
        <v>358.7</v>
      </c>
      <c r="Q370" s="125">
        <f t="shared" si="220"/>
        <v>12.687000000000012</v>
      </c>
      <c r="R370" s="125">
        <v>371.387</v>
      </c>
      <c r="S370" s="170"/>
      <c r="T370" s="170"/>
      <c r="U370" s="143"/>
      <c r="V370" s="143"/>
    </row>
    <row r="371" spans="1:22" s="24" customFormat="1" ht="38.25" x14ac:dyDescent="0.25">
      <c r="A371" s="116" t="s">
        <v>85</v>
      </c>
      <c r="B371" s="23">
        <v>7</v>
      </c>
      <c r="C371" s="21">
        <v>7</v>
      </c>
      <c r="D371" s="21">
        <v>9</v>
      </c>
      <c r="E371" s="28" t="s">
        <v>117</v>
      </c>
      <c r="F371" s="23">
        <v>119</v>
      </c>
      <c r="G371" s="110">
        <f>'6'!F269</f>
        <v>108.3</v>
      </c>
      <c r="H371" s="82"/>
      <c r="I371" s="125">
        <f t="shared" si="230"/>
        <v>108.3</v>
      </c>
      <c r="J371" s="168"/>
      <c r="K371" s="168"/>
      <c r="L371" s="168"/>
      <c r="M371" s="145"/>
      <c r="N371" s="125">
        <f t="shared" si="215"/>
        <v>108.3</v>
      </c>
      <c r="O371" s="125">
        <f t="shared" si="223"/>
        <v>0</v>
      </c>
      <c r="P371" s="125">
        <v>108.3</v>
      </c>
      <c r="Q371" s="125">
        <f t="shared" si="220"/>
        <v>9.4660300000000035</v>
      </c>
      <c r="R371" s="125">
        <v>117.76603</v>
      </c>
      <c r="S371" s="170"/>
      <c r="T371" s="170"/>
      <c r="U371" s="143"/>
      <c r="V371" s="143"/>
    </row>
    <row r="372" spans="1:22" s="24" customFormat="1" x14ac:dyDescent="0.25">
      <c r="A372" s="120" t="s">
        <v>142</v>
      </c>
      <c r="B372" s="20">
        <v>7</v>
      </c>
      <c r="C372" s="18">
        <v>10</v>
      </c>
      <c r="D372" s="18"/>
      <c r="E372" s="29"/>
      <c r="F372" s="20"/>
      <c r="G372" s="107" t="e">
        <f t="shared" ref="G372:R372" si="231">G373+G375+G399+G402</f>
        <v>#REF!</v>
      </c>
      <c r="H372" s="107" t="e">
        <f t="shared" si="231"/>
        <v>#REF!</v>
      </c>
      <c r="I372" s="107" t="e">
        <f t="shared" si="231"/>
        <v>#REF!</v>
      </c>
      <c r="J372" s="107" t="e">
        <f t="shared" si="231"/>
        <v>#REF!</v>
      </c>
      <c r="K372" s="107" t="e">
        <f t="shared" si="231"/>
        <v>#REF!</v>
      </c>
      <c r="L372" s="107" t="e">
        <f t="shared" si="231"/>
        <v>#REF!</v>
      </c>
      <c r="M372" s="107" t="e">
        <f t="shared" si="231"/>
        <v>#REF!</v>
      </c>
      <c r="N372" s="107">
        <f t="shared" si="231"/>
        <v>362480.24599999998</v>
      </c>
      <c r="O372" s="107">
        <f t="shared" si="231"/>
        <v>-3448.9500000000107</v>
      </c>
      <c r="P372" s="107">
        <f t="shared" si="231"/>
        <v>359031.29599999997</v>
      </c>
      <c r="Q372" s="107">
        <f t="shared" si="231"/>
        <v>-21958.526909999975</v>
      </c>
      <c r="R372" s="107">
        <f t="shared" si="231"/>
        <v>337072.76909000002</v>
      </c>
      <c r="S372" s="170"/>
      <c r="T372" s="170"/>
      <c r="U372" s="143"/>
      <c r="V372" s="143"/>
    </row>
    <row r="373" spans="1:22" x14ac:dyDescent="0.25">
      <c r="A373" s="114" t="s">
        <v>143</v>
      </c>
      <c r="B373" s="20">
        <v>7</v>
      </c>
      <c r="C373" s="18">
        <v>10</v>
      </c>
      <c r="D373" s="18">
        <v>1</v>
      </c>
      <c r="E373" s="29"/>
      <c r="F373" s="20"/>
      <c r="G373" s="107">
        <f>+G374</f>
        <v>783.8</v>
      </c>
      <c r="H373" s="107">
        <f t="shared" ref="H373:R373" si="232">+H374</f>
        <v>0</v>
      </c>
      <c r="I373" s="107">
        <f t="shared" si="232"/>
        <v>783.8</v>
      </c>
      <c r="J373" s="107">
        <f t="shared" si="232"/>
        <v>0</v>
      </c>
      <c r="K373" s="107">
        <f t="shared" si="232"/>
        <v>0</v>
      </c>
      <c r="L373" s="107">
        <f t="shared" si="232"/>
        <v>0</v>
      </c>
      <c r="M373" s="107">
        <f t="shared" si="232"/>
        <v>0</v>
      </c>
      <c r="N373" s="107">
        <f t="shared" si="232"/>
        <v>783.8</v>
      </c>
      <c r="O373" s="107">
        <f t="shared" si="232"/>
        <v>0</v>
      </c>
      <c r="P373" s="107">
        <f t="shared" si="232"/>
        <v>783.8</v>
      </c>
      <c r="Q373" s="107">
        <f t="shared" si="232"/>
        <v>30.608000000000061</v>
      </c>
      <c r="R373" s="107">
        <f t="shared" si="232"/>
        <v>814.40800000000002</v>
      </c>
      <c r="S373" s="170"/>
      <c r="T373" s="170"/>
      <c r="U373" s="143"/>
    </row>
    <row r="374" spans="1:22" x14ac:dyDescent="0.25">
      <c r="A374" s="121" t="s">
        <v>144</v>
      </c>
      <c r="B374" s="23">
        <v>7</v>
      </c>
      <c r="C374" s="21">
        <v>10</v>
      </c>
      <c r="D374" s="21">
        <v>1</v>
      </c>
      <c r="E374" s="28" t="s">
        <v>145</v>
      </c>
      <c r="F374" s="23">
        <v>312</v>
      </c>
      <c r="G374" s="33">
        <f>'6'!F320</f>
        <v>783.8</v>
      </c>
      <c r="H374" s="40"/>
      <c r="I374" s="125">
        <f>G374+H374</f>
        <v>783.8</v>
      </c>
      <c r="J374" s="34"/>
      <c r="K374" s="34"/>
      <c r="L374" s="34"/>
      <c r="M374" s="125"/>
      <c r="N374" s="125">
        <f t="shared" si="215"/>
        <v>783.8</v>
      </c>
      <c r="O374" s="125">
        <f t="shared" si="223"/>
        <v>0</v>
      </c>
      <c r="P374" s="125">
        <f>N374</f>
        <v>783.8</v>
      </c>
      <c r="Q374" s="125">
        <f t="shared" si="220"/>
        <v>30.608000000000061</v>
      </c>
      <c r="R374" s="125">
        <f>'6'!N320</f>
        <v>814.40800000000002</v>
      </c>
      <c r="S374" s="170"/>
      <c r="T374" s="170"/>
      <c r="U374" s="143"/>
    </row>
    <row r="375" spans="1:22" x14ac:dyDescent="0.25">
      <c r="A375" s="120" t="s">
        <v>146</v>
      </c>
      <c r="B375" s="20">
        <v>7</v>
      </c>
      <c r="C375" s="18">
        <v>10</v>
      </c>
      <c r="D375" s="18">
        <v>3</v>
      </c>
      <c r="E375" s="29"/>
      <c r="F375" s="20"/>
      <c r="G375" s="107" t="e">
        <f>G376+G378+G380+G383+G386+G389+G393+G396</f>
        <v>#REF!</v>
      </c>
      <c r="H375" s="107" t="e">
        <f t="shared" ref="H375:L375" si="233">H376+H378+H380+H383+H386+H389+H393+H396</f>
        <v>#REF!</v>
      </c>
      <c r="I375" s="107" t="e">
        <f t="shared" si="233"/>
        <v>#REF!</v>
      </c>
      <c r="J375" s="107" t="e">
        <f t="shared" si="233"/>
        <v>#REF!</v>
      </c>
      <c r="K375" s="107" t="e">
        <f t="shared" si="233"/>
        <v>#REF!</v>
      </c>
      <c r="L375" s="107" t="e">
        <f t="shared" si="233"/>
        <v>#REF!</v>
      </c>
      <c r="M375" s="107" t="e">
        <f>M376+M378+M380+M383+M386+M389+M393+M396</f>
        <v>#REF!</v>
      </c>
      <c r="N375" s="107">
        <f>N376+N378+N380+N383+N386+N389+N393+N396</f>
        <v>30195.254000000001</v>
      </c>
      <c r="O375" s="107">
        <f t="shared" ref="O375:R375" si="234">O376+O378+O380+O383+O386+O389+O393+O396</f>
        <v>-3268.9500000000003</v>
      </c>
      <c r="P375" s="107">
        <f t="shared" si="234"/>
        <v>26926.304</v>
      </c>
      <c r="Q375" s="107">
        <f t="shared" si="234"/>
        <v>3490.2423000000008</v>
      </c>
      <c r="R375" s="107">
        <f t="shared" si="234"/>
        <v>30416.546300000002</v>
      </c>
      <c r="S375" s="170"/>
      <c r="T375" s="170"/>
      <c r="U375" s="143"/>
    </row>
    <row r="376" spans="1:22" ht="25.5" x14ac:dyDescent="0.25">
      <c r="A376" s="114" t="s">
        <v>301</v>
      </c>
      <c r="B376" s="20">
        <v>7</v>
      </c>
      <c r="C376" s="18">
        <v>10</v>
      </c>
      <c r="D376" s="18">
        <v>3</v>
      </c>
      <c r="E376" s="30" t="s">
        <v>147</v>
      </c>
      <c r="F376" s="20"/>
      <c r="G376" s="107">
        <f>+G377</f>
        <v>567</v>
      </c>
      <c r="H376" s="107">
        <f t="shared" ref="H376:R376" si="235">+H377</f>
        <v>0</v>
      </c>
      <c r="I376" s="107">
        <f t="shared" si="235"/>
        <v>567</v>
      </c>
      <c r="J376" s="107">
        <f t="shared" si="235"/>
        <v>0</v>
      </c>
      <c r="K376" s="107">
        <f t="shared" si="235"/>
        <v>0</v>
      </c>
      <c r="L376" s="107">
        <f t="shared" si="235"/>
        <v>0</v>
      </c>
      <c r="M376" s="107">
        <f t="shared" si="235"/>
        <v>0</v>
      </c>
      <c r="N376" s="107">
        <f t="shared" si="235"/>
        <v>567</v>
      </c>
      <c r="O376" s="107">
        <f t="shared" si="235"/>
        <v>71.950000000000045</v>
      </c>
      <c r="P376" s="107">
        <f t="shared" si="235"/>
        <v>638.95000000000005</v>
      </c>
      <c r="Q376" s="107">
        <f t="shared" si="235"/>
        <v>-69.172500000000014</v>
      </c>
      <c r="R376" s="107">
        <f t="shared" si="235"/>
        <v>569.77750000000003</v>
      </c>
      <c r="S376" s="170"/>
      <c r="T376" s="170"/>
      <c r="U376" s="143"/>
    </row>
    <row r="377" spans="1:22" ht="25.5" x14ac:dyDescent="0.25">
      <c r="A377" s="121" t="s">
        <v>112</v>
      </c>
      <c r="B377" s="23">
        <v>7</v>
      </c>
      <c r="C377" s="21">
        <v>10</v>
      </c>
      <c r="D377" s="21">
        <v>3</v>
      </c>
      <c r="E377" s="25" t="s">
        <v>147</v>
      </c>
      <c r="F377" s="23">
        <v>313</v>
      </c>
      <c r="G377" s="33">
        <f>'6'!F325</f>
        <v>567</v>
      </c>
      <c r="H377" s="40"/>
      <c r="I377" s="125">
        <f>G377+H377</f>
        <v>567</v>
      </c>
      <c r="J377" s="34"/>
      <c r="K377" s="34"/>
      <c r="L377" s="34"/>
      <c r="M377" s="125"/>
      <c r="N377" s="125">
        <f t="shared" si="215"/>
        <v>567</v>
      </c>
      <c r="O377" s="125">
        <f t="shared" si="223"/>
        <v>71.950000000000045</v>
      </c>
      <c r="P377" s="125">
        <f>'6'!L325</f>
        <v>638.95000000000005</v>
      </c>
      <c r="Q377" s="125">
        <f t="shared" si="220"/>
        <v>-69.172500000000014</v>
      </c>
      <c r="R377" s="125">
        <f>'6'!N325</f>
        <v>569.77750000000003</v>
      </c>
      <c r="S377" s="170"/>
      <c r="T377" s="170"/>
      <c r="U377" s="143"/>
    </row>
    <row r="378" spans="1:22" ht="25.5" x14ac:dyDescent="0.25">
      <c r="A378" s="114" t="s">
        <v>302</v>
      </c>
      <c r="B378" s="20">
        <v>7</v>
      </c>
      <c r="C378" s="18">
        <v>10</v>
      </c>
      <c r="D378" s="18">
        <v>3</v>
      </c>
      <c r="E378" s="29" t="s">
        <v>148</v>
      </c>
      <c r="F378" s="20"/>
      <c r="G378" s="107">
        <f>G379</f>
        <v>279</v>
      </c>
      <c r="H378" s="107">
        <f>H379</f>
        <v>0</v>
      </c>
      <c r="I378" s="107">
        <f>I379</f>
        <v>279</v>
      </c>
      <c r="J378" s="107">
        <f t="shared" ref="J378:R378" si="236">J379</f>
        <v>0</v>
      </c>
      <c r="K378" s="107">
        <f t="shared" si="236"/>
        <v>0</v>
      </c>
      <c r="L378" s="107">
        <f t="shared" si="236"/>
        <v>0</v>
      </c>
      <c r="M378" s="107">
        <f t="shared" si="236"/>
        <v>803.52</v>
      </c>
      <c r="N378" s="107">
        <f t="shared" si="236"/>
        <v>1082.52</v>
      </c>
      <c r="O378" s="107">
        <f t="shared" si="236"/>
        <v>-700</v>
      </c>
      <c r="P378" s="107">
        <f t="shared" si="236"/>
        <v>382.52</v>
      </c>
      <c r="Q378" s="107">
        <f t="shared" si="236"/>
        <v>-103</v>
      </c>
      <c r="R378" s="107">
        <f t="shared" si="236"/>
        <v>279.52</v>
      </c>
      <c r="S378" s="170"/>
      <c r="T378" s="170"/>
      <c r="U378" s="143"/>
    </row>
    <row r="379" spans="1:22" ht="25.5" x14ac:dyDescent="0.25">
      <c r="A379" s="121" t="s">
        <v>112</v>
      </c>
      <c r="B379" s="23">
        <v>7</v>
      </c>
      <c r="C379" s="21">
        <v>10</v>
      </c>
      <c r="D379" s="21">
        <v>3</v>
      </c>
      <c r="E379" s="28" t="s">
        <v>148</v>
      </c>
      <c r="F379" s="23">
        <v>313</v>
      </c>
      <c r="G379" s="33">
        <f>'6'!F327</f>
        <v>279</v>
      </c>
      <c r="H379" s="40"/>
      <c r="I379" s="125">
        <f>G379+H379</f>
        <v>279</v>
      </c>
      <c r="J379" s="34"/>
      <c r="K379" s="34"/>
      <c r="L379" s="34"/>
      <c r="M379" s="125">
        <v>803.52</v>
      </c>
      <c r="N379" s="125">
        <f t="shared" si="215"/>
        <v>1082.52</v>
      </c>
      <c r="O379" s="125">
        <f t="shared" si="223"/>
        <v>-700</v>
      </c>
      <c r="P379" s="125">
        <f>'6'!L327</f>
        <v>382.52</v>
      </c>
      <c r="Q379" s="125">
        <f t="shared" si="220"/>
        <v>-103</v>
      </c>
      <c r="R379" s="125">
        <f>'6'!N327</f>
        <v>279.52</v>
      </c>
      <c r="S379" s="170"/>
      <c r="T379" s="170"/>
      <c r="U379" s="143"/>
    </row>
    <row r="380" spans="1:22" ht="25.5" x14ac:dyDescent="0.25">
      <c r="A380" s="114" t="s">
        <v>303</v>
      </c>
      <c r="B380" s="20">
        <v>7</v>
      </c>
      <c r="C380" s="18">
        <v>10</v>
      </c>
      <c r="D380" s="18">
        <v>3</v>
      </c>
      <c r="E380" s="29" t="s">
        <v>149</v>
      </c>
      <c r="F380" s="20"/>
      <c r="G380" s="107">
        <f>G382</f>
        <v>6771</v>
      </c>
      <c r="H380" s="107">
        <f>H382</f>
        <v>0</v>
      </c>
      <c r="I380" s="107">
        <f>I382</f>
        <v>6771</v>
      </c>
      <c r="J380" s="107">
        <f t="shared" ref="J380:M380" si="237">J382</f>
        <v>0</v>
      </c>
      <c r="K380" s="107">
        <f t="shared" si="237"/>
        <v>0</v>
      </c>
      <c r="L380" s="107">
        <f t="shared" si="237"/>
        <v>0</v>
      </c>
      <c r="M380" s="107">
        <f t="shared" si="237"/>
        <v>-6596.2659999999996</v>
      </c>
      <c r="N380" s="107">
        <f>N381+N382</f>
        <v>174.73400000000038</v>
      </c>
      <c r="O380" s="107">
        <f t="shared" ref="O380:R380" si="238">O381+O382</f>
        <v>-3.694822225952521E-13</v>
      </c>
      <c r="P380" s="107">
        <f t="shared" si="238"/>
        <v>174.73400000000001</v>
      </c>
      <c r="Q380" s="107">
        <f t="shared" si="238"/>
        <v>-99.216000000000008</v>
      </c>
      <c r="R380" s="107">
        <f t="shared" si="238"/>
        <v>75.518000000000001</v>
      </c>
      <c r="S380" s="170"/>
      <c r="T380" s="170"/>
      <c r="U380" s="143"/>
    </row>
    <row r="381" spans="1:22" ht="25.5" x14ac:dyDescent="0.25">
      <c r="A381" s="73" t="s">
        <v>53</v>
      </c>
      <c r="B381" s="23">
        <v>7</v>
      </c>
      <c r="C381" s="21">
        <v>10</v>
      </c>
      <c r="D381" s="21">
        <v>3</v>
      </c>
      <c r="E381" s="28" t="s">
        <v>149</v>
      </c>
      <c r="F381" s="23">
        <v>313</v>
      </c>
      <c r="G381" s="107"/>
      <c r="H381" s="107"/>
      <c r="I381" s="107"/>
      <c r="J381" s="170"/>
      <c r="K381" s="170"/>
      <c r="L381" s="170"/>
      <c r="M381" s="107"/>
      <c r="N381" s="33">
        <v>0</v>
      </c>
      <c r="O381" s="125">
        <f t="shared" si="223"/>
        <v>30</v>
      </c>
      <c r="P381" s="125">
        <v>30</v>
      </c>
      <c r="Q381" s="125">
        <f t="shared" si="220"/>
        <v>45.518000000000001</v>
      </c>
      <c r="R381" s="125">
        <f>'6'!N329</f>
        <v>75.518000000000001</v>
      </c>
      <c r="S381" s="170"/>
      <c r="T381" s="170"/>
      <c r="U381" s="143"/>
    </row>
    <row r="382" spans="1:22" s="24" customFormat="1" ht="25.5" x14ac:dyDescent="0.25">
      <c r="A382" s="121" t="s">
        <v>112</v>
      </c>
      <c r="B382" s="23">
        <v>7</v>
      </c>
      <c r="C382" s="21">
        <v>10</v>
      </c>
      <c r="D382" s="21">
        <v>3</v>
      </c>
      <c r="E382" s="28" t="s">
        <v>149</v>
      </c>
      <c r="F382" s="23">
        <v>244</v>
      </c>
      <c r="G382" s="33">
        <f>'6'!F329</f>
        <v>6771</v>
      </c>
      <c r="H382" s="82"/>
      <c r="I382" s="125">
        <f>G382+H382</f>
        <v>6771</v>
      </c>
      <c r="J382" s="168"/>
      <c r="K382" s="168"/>
      <c r="L382" s="168"/>
      <c r="M382" s="125">
        <v>-6596.2659999999996</v>
      </c>
      <c r="N382" s="125">
        <f t="shared" si="215"/>
        <v>174.73400000000038</v>
      </c>
      <c r="O382" s="125">
        <f t="shared" si="223"/>
        <v>-30.000000000000369</v>
      </c>
      <c r="P382" s="125">
        <v>144.73400000000001</v>
      </c>
      <c r="Q382" s="125">
        <f t="shared" si="220"/>
        <v>-144.73400000000001</v>
      </c>
      <c r="R382" s="125">
        <f>'6'!N330</f>
        <v>0</v>
      </c>
      <c r="S382" s="170"/>
      <c r="T382" s="170"/>
      <c r="U382" s="143"/>
      <c r="V382" s="143"/>
    </row>
    <row r="383" spans="1:22" ht="25.5" x14ac:dyDescent="0.25">
      <c r="A383" s="114" t="s">
        <v>304</v>
      </c>
      <c r="B383" s="20">
        <v>7</v>
      </c>
      <c r="C383" s="18">
        <v>10</v>
      </c>
      <c r="D383" s="18">
        <v>3</v>
      </c>
      <c r="E383" s="30" t="s">
        <v>150</v>
      </c>
      <c r="F383" s="20"/>
      <c r="G383" s="107">
        <f>G385</f>
        <v>13332</v>
      </c>
      <c r="H383" s="107">
        <f t="shared" ref="H383:M383" si="239">H385</f>
        <v>0</v>
      </c>
      <c r="I383" s="107">
        <f t="shared" si="239"/>
        <v>13332</v>
      </c>
      <c r="J383" s="107">
        <f t="shared" si="239"/>
        <v>0</v>
      </c>
      <c r="K383" s="107">
        <f t="shared" si="239"/>
        <v>0</v>
      </c>
      <c r="L383" s="107">
        <f t="shared" si="239"/>
        <v>0</v>
      </c>
      <c r="M383" s="107">
        <f t="shared" si="239"/>
        <v>0</v>
      </c>
      <c r="N383" s="107">
        <f>N384+N385</f>
        <v>13332</v>
      </c>
      <c r="O383" s="107">
        <f t="shared" ref="O383:R383" si="240">O384+O385</f>
        <v>-541.5</v>
      </c>
      <c r="P383" s="107">
        <f t="shared" si="240"/>
        <v>12790.5</v>
      </c>
      <c r="Q383" s="107">
        <f t="shared" si="240"/>
        <v>82.025000000000347</v>
      </c>
      <c r="R383" s="107">
        <f t="shared" si="240"/>
        <v>12872.525</v>
      </c>
      <c r="S383" s="170"/>
      <c r="T383" s="170"/>
      <c r="U383" s="143"/>
    </row>
    <row r="384" spans="1:22" ht="25.5" x14ac:dyDescent="0.25">
      <c r="A384" s="73" t="s">
        <v>53</v>
      </c>
      <c r="B384" s="23">
        <v>7</v>
      </c>
      <c r="C384" s="21">
        <v>10</v>
      </c>
      <c r="D384" s="21">
        <v>3</v>
      </c>
      <c r="E384" s="25" t="s">
        <v>150</v>
      </c>
      <c r="F384" s="23">
        <v>244</v>
      </c>
      <c r="G384" s="107"/>
      <c r="H384" s="107"/>
      <c r="I384" s="107"/>
      <c r="J384" s="170"/>
      <c r="K384" s="170"/>
      <c r="L384" s="170"/>
      <c r="M384" s="107"/>
      <c r="N384" s="33">
        <v>180</v>
      </c>
      <c r="O384" s="125">
        <f t="shared" si="223"/>
        <v>0</v>
      </c>
      <c r="P384" s="125">
        <f>'6'!L333</f>
        <v>180</v>
      </c>
      <c r="Q384" s="125">
        <f t="shared" si="220"/>
        <v>5.5557599999999923</v>
      </c>
      <c r="R384" s="125">
        <f>'6'!N333</f>
        <v>185.55575999999999</v>
      </c>
      <c r="S384" s="170"/>
      <c r="T384" s="170"/>
      <c r="U384" s="143"/>
    </row>
    <row r="385" spans="1:22" ht="25.5" x14ac:dyDescent="0.25">
      <c r="A385" s="121" t="s">
        <v>112</v>
      </c>
      <c r="B385" s="23">
        <v>7</v>
      </c>
      <c r="C385" s="21">
        <v>10</v>
      </c>
      <c r="D385" s="21">
        <v>3</v>
      </c>
      <c r="E385" s="25" t="s">
        <v>150</v>
      </c>
      <c r="F385" s="23">
        <v>313</v>
      </c>
      <c r="G385" s="33">
        <f>'6'!F332</f>
        <v>13332</v>
      </c>
      <c r="H385" s="40"/>
      <c r="I385" s="125">
        <f>G385+H385</f>
        <v>13332</v>
      </c>
      <c r="J385" s="34"/>
      <c r="K385" s="34"/>
      <c r="L385" s="34"/>
      <c r="M385" s="125"/>
      <c r="N385" s="125">
        <v>13152</v>
      </c>
      <c r="O385" s="125">
        <f t="shared" si="223"/>
        <v>-541.5</v>
      </c>
      <c r="P385" s="125">
        <f>'6'!L332</f>
        <v>12610.5</v>
      </c>
      <c r="Q385" s="125">
        <f t="shared" si="220"/>
        <v>76.469240000000354</v>
      </c>
      <c r="R385" s="125">
        <f>'6'!N332</f>
        <v>12686.96924</v>
      </c>
      <c r="S385" s="170"/>
      <c r="T385" s="170"/>
      <c r="U385" s="143"/>
    </row>
    <row r="386" spans="1:22" ht="25.5" x14ac:dyDescent="0.25">
      <c r="A386" s="114" t="s">
        <v>305</v>
      </c>
      <c r="B386" s="20">
        <v>7</v>
      </c>
      <c r="C386" s="18">
        <v>10</v>
      </c>
      <c r="D386" s="18">
        <v>3</v>
      </c>
      <c r="E386" s="30" t="s">
        <v>151</v>
      </c>
      <c r="F386" s="20"/>
      <c r="G386" s="107">
        <f>G388</f>
        <v>94</v>
      </c>
      <c r="H386" s="107">
        <f t="shared" ref="H386:M386" si="241">H388</f>
        <v>0</v>
      </c>
      <c r="I386" s="107">
        <f t="shared" si="241"/>
        <v>94</v>
      </c>
      <c r="J386" s="107">
        <f t="shared" si="241"/>
        <v>0</v>
      </c>
      <c r="K386" s="107">
        <f t="shared" si="241"/>
        <v>0</v>
      </c>
      <c r="L386" s="107">
        <f t="shared" si="241"/>
        <v>0</v>
      </c>
      <c r="M386" s="107">
        <f t="shared" si="241"/>
        <v>0</v>
      </c>
      <c r="N386" s="107">
        <f>N387+N388</f>
        <v>94</v>
      </c>
      <c r="O386" s="107">
        <f t="shared" ref="O386:R386" si="242">O387+O388</f>
        <v>-18.400000000000006</v>
      </c>
      <c r="P386" s="107">
        <f t="shared" si="242"/>
        <v>75.599999999999994</v>
      </c>
      <c r="Q386" s="107">
        <f t="shared" si="242"/>
        <v>0.10580000000000489</v>
      </c>
      <c r="R386" s="107">
        <f t="shared" si="242"/>
        <v>75.705799999999996</v>
      </c>
      <c r="S386" s="170"/>
      <c r="T386" s="170"/>
      <c r="U386" s="143"/>
    </row>
    <row r="387" spans="1:22" ht="25.5" x14ac:dyDescent="0.25">
      <c r="A387" s="73" t="s">
        <v>53</v>
      </c>
      <c r="B387" s="23">
        <v>7</v>
      </c>
      <c r="C387" s="21">
        <v>10</v>
      </c>
      <c r="D387" s="21">
        <v>3</v>
      </c>
      <c r="E387" s="25" t="s">
        <v>151</v>
      </c>
      <c r="F387" s="23">
        <v>244</v>
      </c>
      <c r="G387" s="107"/>
      <c r="H387" s="107"/>
      <c r="I387" s="107"/>
      <c r="J387" s="170"/>
      <c r="K387" s="170"/>
      <c r="L387" s="170"/>
      <c r="M387" s="107"/>
      <c r="N387" s="33">
        <v>0</v>
      </c>
      <c r="O387" s="125">
        <f t="shared" si="223"/>
        <v>0.75</v>
      </c>
      <c r="P387" s="125">
        <f>'6'!L335</f>
        <v>0.75</v>
      </c>
      <c r="Q387" s="125">
        <f t="shared" si="220"/>
        <v>5.3939999999999988E-2</v>
      </c>
      <c r="R387" s="125">
        <f>'6'!N335</f>
        <v>0.80393999999999999</v>
      </c>
      <c r="S387" s="170"/>
      <c r="T387" s="170"/>
      <c r="U387" s="143"/>
    </row>
    <row r="388" spans="1:22" ht="25.5" x14ac:dyDescent="0.25">
      <c r="A388" s="121" t="s">
        <v>112</v>
      </c>
      <c r="B388" s="23">
        <v>7</v>
      </c>
      <c r="C388" s="21">
        <v>10</v>
      </c>
      <c r="D388" s="21">
        <v>3</v>
      </c>
      <c r="E388" s="25" t="s">
        <v>151</v>
      </c>
      <c r="F388" s="23">
        <v>313</v>
      </c>
      <c r="G388" s="33">
        <f>'6'!F336</f>
        <v>94</v>
      </c>
      <c r="H388" s="40"/>
      <c r="I388" s="125">
        <f>G388+H388</f>
        <v>94</v>
      </c>
      <c r="J388" s="34"/>
      <c r="K388" s="34"/>
      <c r="L388" s="34"/>
      <c r="M388" s="125"/>
      <c r="N388" s="125">
        <f t="shared" si="215"/>
        <v>94</v>
      </c>
      <c r="O388" s="125">
        <f t="shared" si="223"/>
        <v>-19.150000000000006</v>
      </c>
      <c r="P388" s="125">
        <f>'6'!L336</f>
        <v>74.849999999999994</v>
      </c>
      <c r="Q388" s="125">
        <f t="shared" si="220"/>
        <v>5.1860000000004902E-2</v>
      </c>
      <c r="R388" s="125">
        <f>'6'!N336</f>
        <v>74.901859999999999</v>
      </c>
      <c r="S388" s="170"/>
      <c r="T388" s="170"/>
      <c r="U388" s="143"/>
    </row>
    <row r="389" spans="1:22" s="24" customFormat="1" ht="25.5" x14ac:dyDescent="0.25">
      <c r="A389" s="114" t="s">
        <v>306</v>
      </c>
      <c r="B389" s="20">
        <v>7</v>
      </c>
      <c r="C389" s="18">
        <v>10</v>
      </c>
      <c r="D389" s="18">
        <v>3</v>
      </c>
      <c r="E389" s="29" t="s">
        <v>152</v>
      </c>
      <c r="F389" s="20"/>
      <c r="G389" s="107">
        <f>G391</f>
        <v>4331</v>
      </c>
      <c r="H389" s="107">
        <f t="shared" ref="H389:M389" si="243">H391</f>
        <v>0</v>
      </c>
      <c r="I389" s="107">
        <f t="shared" si="243"/>
        <v>4331</v>
      </c>
      <c r="J389" s="107">
        <f t="shared" si="243"/>
        <v>0</v>
      </c>
      <c r="K389" s="107">
        <f t="shared" si="243"/>
        <v>0</v>
      </c>
      <c r="L389" s="107">
        <f t="shared" si="243"/>
        <v>0</v>
      </c>
      <c r="M389" s="107">
        <f t="shared" si="243"/>
        <v>0</v>
      </c>
      <c r="N389" s="107">
        <f>N390+N391</f>
        <v>4331</v>
      </c>
      <c r="O389" s="107">
        <f t="shared" ref="O389" si="244">O390+O391</f>
        <v>-2481</v>
      </c>
      <c r="P389" s="107">
        <f>P390+P391+P392</f>
        <v>1850</v>
      </c>
      <c r="Q389" s="107">
        <f t="shared" ref="Q389:R389" si="245">Q390+Q391+Q392</f>
        <v>-230.50000000000011</v>
      </c>
      <c r="R389" s="107">
        <f t="shared" si="245"/>
        <v>1619.4999999999998</v>
      </c>
      <c r="S389" s="170"/>
      <c r="T389" s="170"/>
      <c r="U389" s="143"/>
      <c r="V389" s="143"/>
    </row>
    <row r="390" spans="1:22" ht="25.5" x14ac:dyDescent="0.25">
      <c r="A390" s="121" t="s">
        <v>691</v>
      </c>
      <c r="B390" s="23">
        <v>7</v>
      </c>
      <c r="C390" s="21">
        <v>10</v>
      </c>
      <c r="D390" s="21">
        <v>3</v>
      </c>
      <c r="E390" s="28" t="s">
        <v>152</v>
      </c>
      <c r="F390" s="23">
        <v>323</v>
      </c>
      <c r="G390" s="107"/>
      <c r="H390" s="107"/>
      <c r="I390" s="107"/>
      <c r="J390" s="170"/>
      <c r="K390" s="170"/>
      <c r="L390" s="170"/>
      <c r="M390" s="107"/>
      <c r="N390" s="33">
        <v>1231</v>
      </c>
      <c r="O390" s="125">
        <f t="shared" si="223"/>
        <v>0</v>
      </c>
      <c r="P390" s="125">
        <f>'6'!L338</f>
        <v>1231</v>
      </c>
      <c r="Q390" s="125">
        <f t="shared" si="220"/>
        <v>-701.97928000000002</v>
      </c>
      <c r="R390" s="125">
        <f>'6'!N338</f>
        <v>529.02071999999998</v>
      </c>
      <c r="S390" s="170"/>
      <c r="T390" s="170"/>
      <c r="U390" s="143"/>
    </row>
    <row r="391" spans="1:22" s="24" customFormat="1" ht="25.5" x14ac:dyDescent="0.25">
      <c r="A391" s="121" t="s">
        <v>112</v>
      </c>
      <c r="B391" s="23">
        <v>7</v>
      </c>
      <c r="C391" s="21">
        <v>10</v>
      </c>
      <c r="D391" s="21">
        <v>3</v>
      </c>
      <c r="E391" s="28" t="s">
        <v>152</v>
      </c>
      <c r="F391" s="23">
        <v>321</v>
      </c>
      <c r="G391" s="33">
        <f>'6'!F339</f>
        <v>4331</v>
      </c>
      <c r="H391" s="82"/>
      <c r="I391" s="125">
        <f>G391+H391</f>
        <v>4331</v>
      </c>
      <c r="J391" s="168"/>
      <c r="K391" s="168"/>
      <c r="L391" s="168"/>
      <c r="M391" s="145"/>
      <c r="N391" s="125">
        <v>3100</v>
      </c>
      <c r="O391" s="125">
        <f t="shared" si="223"/>
        <v>-2481</v>
      </c>
      <c r="P391" s="125">
        <f>'6'!L339</f>
        <v>619</v>
      </c>
      <c r="Q391" s="125">
        <f t="shared" si="220"/>
        <v>470.5160699999999</v>
      </c>
      <c r="R391" s="125">
        <f>'6'!N339</f>
        <v>1089.5160699999999</v>
      </c>
      <c r="S391" s="170"/>
      <c r="T391" s="170"/>
      <c r="U391" s="143"/>
      <c r="V391" s="143"/>
    </row>
    <row r="392" spans="1:22" s="24" customFormat="1" ht="34.5" customHeight="1" x14ac:dyDescent="0.25">
      <c r="A392" s="73" t="s">
        <v>53</v>
      </c>
      <c r="B392" s="23">
        <v>7</v>
      </c>
      <c r="C392" s="21">
        <v>10</v>
      </c>
      <c r="D392" s="21">
        <v>3</v>
      </c>
      <c r="E392" s="28" t="s">
        <v>152</v>
      </c>
      <c r="F392" s="23">
        <v>244</v>
      </c>
      <c r="G392" s="33"/>
      <c r="H392" s="82"/>
      <c r="I392" s="125"/>
      <c r="J392" s="168"/>
      <c r="K392" s="168"/>
      <c r="L392" s="168"/>
      <c r="M392" s="145"/>
      <c r="N392" s="125"/>
      <c r="O392" s="125"/>
      <c r="P392" s="125">
        <v>0</v>
      </c>
      <c r="Q392" s="125">
        <f t="shared" si="220"/>
        <v>0.96321000000000001</v>
      </c>
      <c r="R392" s="125">
        <f>'6'!N340</f>
        <v>0.96321000000000001</v>
      </c>
      <c r="S392" s="170"/>
      <c r="T392" s="170"/>
      <c r="U392" s="143"/>
      <c r="V392" s="143"/>
    </row>
    <row r="393" spans="1:22" s="24" customFormat="1" ht="25.5" x14ac:dyDescent="0.25">
      <c r="A393" s="114" t="s">
        <v>307</v>
      </c>
      <c r="B393" s="20">
        <v>7</v>
      </c>
      <c r="C393" s="18">
        <v>10</v>
      </c>
      <c r="D393" s="18">
        <v>3</v>
      </c>
      <c r="E393" s="29" t="s">
        <v>280</v>
      </c>
      <c r="F393" s="20"/>
      <c r="G393" s="107">
        <f>G395</f>
        <v>10465</v>
      </c>
      <c r="H393" s="107">
        <f t="shared" ref="H393:M393" si="246">H395</f>
        <v>0</v>
      </c>
      <c r="I393" s="107">
        <f t="shared" si="246"/>
        <v>10465</v>
      </c>
      <c r="J393" s="107">
        <f t="shared" si="246"/>
        <v>0</v>
      </c>
      <c r="K393" s="107">
        <f t="shared" si="246"/>
        <v>0</v>
      </c>
      <c r="L393" s="107">
        <f t="shared" si="246"/>
        <v>0</v>
      </c>
      <c r="M393" s="107">
        <f t="shared" si="246"/>
        <v>0</v>
      </c>
      <c r="N393" s="107">
        <f>N394+N395</f>
        <v>10465</v>
      </c>
      <c r="O393" s="107">
        <f t="shared" ref="O393:R393" si="247">O394+O395</f>
        <v>400</v>
      </c>
      <c r="P393" s="107">
        <f t="shared" si="247"/>
        <v>10865</v>
      </c>
      <c r="Q393" s="107">
        <f t="shared" si="247"/>
        <v>3910.0000000000005</v>
      </c>
      <c r="R393" s="107">
        <f t="shared" si="247"/>
        <v>14775</v>
      </c>
      <c r="S393" s="170"/>
      <c r="T393" s="170"/>
      <c r="U393" s="143"/>
      <c r="V393" s="143"/>
    </row>
    <row r="394" spans="1:22" s="24" customFormat="1" ht="25.5" x14ac:dyDescent="0.25">
      <c r="A394" s="73" t="s">
        <v>53</v>
      </c>
      <c r="B394" s="23">
        <v>7</v>
      </c>
      <c r="C394" s="21">
        <v>10</v>
      </c>
      <c r="D394" s="21">
        <v>3</v>
      </c>
      <c r="E394" s="28" t="s">
        <v>280</v>
      </c>
      <c r="F394" s="23">
        <v>244</v>
      </c>
      <c r="G394" s="107"/>
      <c r="H394" s="107"/>
      <c r="I394" s="107"/>
      <c r="J394" s="170"/>
      <c r="K394" s="170"/>
      <c r="L394" s="170"/>
      <c r="M394" s="107"/>
      <c r="N394" s="33">
        <v>165</v>
      </c>
      <c r="O394" s="125">
        <f t="shared" si="223"/>
        <v>0</v>
      </c>
      <c r="P394" s="125">
        <f>'6'!L342</f>
        <v>165</v>
      </c>
      <c r="Q394" s="125">
        <f t="shared" si="220"/>
        <v>-13.116129999999998</v>
      </c>
      <c r="R394" s="125">
        <f>'6'!N342</f>
        <v>151.88387</v>
      </c>
      <c r="S394" s="170"/>
      <c r="T394" s="170"/>
      <c r="U394" s="143"/>
      <c r="V394" s="143"/>
    </row>
    <row r="395" spans="1:22" s="24" customFormat="1" ht="25.5" x14ac:dyDescent="0.25">
      <c r="A395" s="121" t="s">
        <v>112</v>
      </c>
      <c r="B395" s="23">
        <v>7</v>
      </c>
      <c r="C395" s="21">
        <v>10</v>
      </c>
      <c r="D395" s="21">
        <v>3</v>
      </c>
      <c r="E395" s="28" t="s">
        <v>280</v>
      </c>
      <c r="F395" s="23">
        <v>321</v>
      </c>
      <c r="G395" s="33">
        <f>'6'!F343</f>
        <v>10465</v>
      </c>
      <c r="H395" s="82"/>
      <c r="I395" s="125">
        <f>G395+H395</f>
        <v>10465</v>
      </c>
      <c r="J395" s="168"/>
      <c r="K395" s="168"/>
      <c r="L395" s="168"/>
      <c r="M395" s="145"/>
      <c r="N395" s="125">
        <v>10300</v>
      </c>
      <c r="O395" s="125">
        <f t="shared" si="223"/>
        <v>400</v>
      </c>
      <c r="P395" s="125">
        <v>10700</v>
      </c>
      <c r="Q395" s="125">
        <f t="shared" si="220"/>
        <v>3923.1161300000003</v>
      </c>
      <c r="R395" s="125">
        <f>'6'!N343</f>
        <v>14623.11613</v>
      </c>
      <c r="S395" s="170"/>
      <c r="T395" s="170"/>
      <c r="U395" s="143"/>
      <c r="V395" s="143"/>
    </row>
    <row r="396" spans="1:22" ht="38.25" x14ac:dyDescent="0.25">
      <c r="A396" s="113" t="str">
        <f>'6'!A344</f>
        <v>МП "Социальная поддержка отдельных категорий граждан на территории Кызылского кожууна на 2021-2023 гг."</v>
      </c>
      <c r="B396" s="20">
        <v>7</v>
      </c>
      <c r="C396" s="18">
        <v>10</v>
      </c>
      <c r="D396" s="18">
        <v>3</v>
      </c>
      <c r="E396" s="25"/>
      <c r="F396" s="20"/>
      <c r="G396" s="107" t="e">
        <f>G397+G398+#REF!</f>
        <v>#REF!</v>
      </c>
      <c r="H396" s="107" t="e">
        <f>H397+H398+#REF!</f>
        <v>#REF!</v>
      </c>
      <c r="I396" s="107" t="e">
        <f>I397+I398+#REF!</f>
        <v>#REF!</v>
      </c>
      <c r="J396" s="107" t="e">
        <f>J397+J398+#REF!</f>
        <v>#REF!</v>
      </c>
      <c r="K396" s="107" t="e">
        <f>K397+K398+#REF!</f>
        <v>#REF!</v>
      </c>
      <c r="L396" s="107" t="e">
        <f>L397+L398+#REF!</f>
        <v>#REF!</v>
      </c>
      <c r="M396" s="107" t="e">
        <f>M397+M398+#REF!</f>
        <v>#REF!</v>
      </c>
      <c r="N396" s="107">
        <f>N397+N398</f>
        <v>149</v>
      </c>
      <c r="O396" s="107">
        <f t="shared" ref="O396:R396" si="248">O397+O398</f>
        <v>0</v>
      </c>
      <c r="P396" s="107">
        <f t="shared" si="248"/>
        <v>149</v>
      </c>
      <c r="Q396" s="107">
        <f t="shared" si="248"/>
        <v>0</v>
      </c>
      <c r="R396" s="107">
        <f t="shared" si="248"/>
        <v>149</v>
      </c>
      <c r="S396" s="170"/>
      <c r="T396" s="170"/>
      <c r="U396" s="143"/>
    </row>
    <row r="397" spans="1:22" x14ac:dyDescent="0.25">
      <c r="A397" s="73" t="str">
        <f>'6'!A345</f>
        <v>ПП "Старшее поколение"</v>
      </c>
      <c r="B397" s="23">
        <v>7</v>
      </c>
      <c r="C397" s="21">
        <v>10</v>
      </c>
      <c r="D397" s="21">
        <v>3</v>
      </c>
      <c r="E397" s="25" t="s">
        <v>523</v>
      </c>
      <c r="F397" s="23">
        <v>244</v>
      </c>
      <c r="G397" s="33">
        <f>'6'!F345</f>
        <v>50</v>
      </c>
      <c r="H397" s="40"/>
      <c r="I397" s="125">
        <f t="shared" ref="I397:I398" si="249">G397+H397</f>
        <v>50</v>
      </c>
      <c r="J397" s="34"/>
      <c r="K397" s="34"/>
      <c r="L397" s="34"/>
      <c r="M397" s="125">
        <v>-7.6</v>
      </c>
      <c r="N397" s="125">
        <f t="shared" si="215"/>
        <v>42.4</v>
      </c>
      <c r="O397" s="125">
        <f t="shared" si="223"/>
        <v>8</v>
      </c>
      <c r="P397" s="125">
        <f>'6'!L345</f>
        <v>50.4</v>
      </c>
      <c r="Q397" s="125">
        <f t="shared" si="220"/>
        <v>0</v>
      </c>
      <c r="R397" s="125">
        <f>'6'!N345</f>
        <v>50.4</v>
      </c>
      <c r="S397" s="170"/>
      <c r="T397" s="170"/>
      <c r="U397" s="143"/>
    </row>
    <row r="398" spans="1:22" x14ac:dyDescent="0.25">
      <c r="A398" s="73" t="str">
        <f>'6'!A346</f>
        <v>ПП "Социальная поддержка инвалидов"</v>
      </c>
      <c r="B398" s="23">
        <v>7</v>
      </c>
      <c r="C398" s="21">
        <v>10</v>
      </c>
      <c r="D398" s="21">
        <v>3</v>
      </c>
      <c r="E398" s="25" t="s">
        <v>524</v>
      </c>
      <c r="F398" s="23">
        <v>244</v>
      </c>
      <c r="G398" s="33">
        <f>'6'!F346</f>
        <v>50</v>
      </c>
      <c r="H398" s="40"/>
      <c r="I398" s="125">
        <f t="shared" si="249"/>
        <v>50</v>
      </c>
      <c r="J398" s="34"/>
      <c r="K398" s="34"/>
      <c r="L398" s="34"/>
      <c r="M398" s="125">
        <v>56.6</v>
      </c>
      <c r="N398" s="125">
        <f t="shared" si="215"/>
        <v>106.6</v>
      </c>
      <c r="O398" s="125">
        <f t="shared" si="223"/>
        <v>-8</v>
      </c>
      <c r="P398" s="125">
        <f>'6'!L346</f>
        <v>98.6</v>
      </c>
      <c r="Q398" s="125">
        <f t="shared" si="220"/>
        <v>0</v>
      </c>
      <c r="R398" s="125">
        <f>'6'!N346</f>
        <v>98.6</v>
      </c>
      <c r="S398" s="170"/>
      <c r="T398" s="170"/>
      <c r="U398" s="143"/>
    </row>
    <row r="399" spans="1:22" x14ac:dyDescent="0.25">
      <c r="A399" s="114" t="s">
        <v>153</v>
      </c>
      <c r="B399" s="20">
        <v>7</v>
      </c>
      <c r="C399" s="18">
        <v>10</v>
      </c>
      <c r="D399" s="18">
        <v>4</v>
      </c>
      <c r="E399" s="25"/>
      <c r="F399" s="23"/>
      <c r="G399" s="107">
        <f>G400+G401</f>
        <v>309995</v>
      </c>
      <c r="H399" s="107">
        <f t="shared" ref="H399:R399" si="250">H400+H401</f>
        <v>-21017.9</v>
      </c>
      <c r="I399" s="107">
        <f t="shared" si="250"/>
        <v>288977.09999999998</v>
      </c>
      <c r="J399" s="107">
        <f t="shared" si="250"/>
        <v>0</v>
      </c>
      <c r="K399" s="107">
        <f t="shared" si="250"/>
        <v>0</v>
      </c>
      <c r="L399" s="107">
        <f t="shared" si="250"/>
        <v>0</v>
      </c>
      <c r="M399" s="107">
        <f t="shared" si="250"/>
        <v>34513.292000000001</v>
      </c>
      <c r="N399" s="107">
        <f t="shared" si="250"/>
        <v>323490.39199999999</v>
      </c>
      <c r="O399" s="107">
        <f t="shared" si="250"/>
        <v>9.9999998928979039E-4</v>
      </c>
      <c r="P399" s="107">
        <f t="shared" si="250"/>
        <v>323490.39299999998</v>
      </c>
      <c r="Q399" s="107">
        <f t="shared" si="250"/>
        <v>-25179.747569999978</v>
      </c>
      <c r="R399" s="107">
        <f t="shared" si="250"/>
        <v>298310.64543000003</v>
      </c>
      <c r="S399" s="170"/>
      <c r="T399" s="170"/>
      <c r="U399" s="143"/>
    </row>
    <row r="400" spans="1:22" ht="25.5" x14ac:dyDescent="0.25">
      <c r="A400" s="121" t="str">
        <f>'6'!A354</f>
        <v>Субвенции на осуществление ежемесячных выплат на детей в возрасте от трех до семи лет включительно</v>
      </c>
      <c r="B400" s="23">
        <v>7</v>
      </c>
      <c r="C400" s="21">
        <v>10</v>
      </c>
      <c r="D400" s="21">
        <v>4</v>
      </c>
      <c r="E400" s="46" t="s">
        <v>363</v>
      </c>
      <c r="F400" s="23">
        <v>313</v>
      </c>
      <c r="G400" s="110">
        <f>'6'!F354</f>
        <v>154369</v>
      </c>
      <c r="H400" s="40"/>
      <c r="I400" s="125">
        <f t="shared" ref="I400:I401" si="251">G400+H400</f>
        <v>154369</v>
      </c>
      <c r="J400" s="34"/>
      <c r="K400" s="34"/>
      <c r="L400" s="34"/>
      <c r="M400" s="125">
        <v>34513.311999999998</v>
      </c>
      <c r="N400" s="125">
        <f t="shared" si="215"/>
        <v>188882.31200000001</v>
      </c>
      <c r="O400" s="125">
        <f t="shared" si="223"/>
        <v>9.9999998928979039E-4</v>
      </c>
      <c r="P400" s="125">
        <v>188882.31299999999</v>
      </c>
      <c r="Q400" s="125">
        <f t="shared" si="220"/>
        <v>-19299.58554</v>
      </c>
      <c r="R400" s="125">
        <f>'6'!N354</f>
        <v>169582.72745999999</v>
      </c>
      <c r="S400" s="170"/>
      <c r="T400" s="170"/>
      <c r="U400" s="143"/>
    </row>
    <row r="401" spans="1:22" ht="51" x14ac:dyDescent="0.25">
      <c r="A401" s="121" t="str">
        <f>'6'!A355</f>
        <v xml:space="preserve">Субвенции 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</v>
      </c>
      <c r="B401" s="23">
        <v>7</v>
      </c>
      <c r="C401" s="21">
        <v>10</v>
      </c>
      <c r="D401" s="21">
        <v>4</v>
      </c>
      <c r="E401" s="28" t="s">
        <v>364</v>
      </c>
      <c r="F401" s="23">
        <v>313</v>
      </c>
      <c r="G401" s="110">
        <f>'6'!F355</f>
        <v>155626</v>
      </c>
      <c r="H401" s="40">
        <v>-21017.9</v>
      </c>
      <c r="I401" s="125">
        <f t="shared" si="251"/>
        <v>134608.1</v>
      </c>
      <c r="J401" s="34"/>
      <c r="K401" s="34"/>
      <c r="L401" s="34"/>
      <c r="M401" s="125">
        <v>-0.02</v>
      </c>
      <c r="N401" s="125">
        <f t="shared" si="215"/>
        <v>134608.08000000002</v>
      </c>
      <c r="O401" s="125">
        <f t="shared" si="223"/>
        <v>0</v>
      </c>
      <c r="P401" s="125">
        <v>134608.07999999999</v>
      </c>
      <c r="Q401" s="125">
        <f t="shared" si="220"/>
        <v>-5880.1620299999777</v>
      </c>
      <c r="R401" s="125">
        <f>'6'!N355</f>
        <v>128727.91797000001</v>
      </c>
      <c r="S401" s="170"/>
      <c r="T401" s="170"/>
      <c r="U401" s="143"/>
    </row>
    <row r="402" spans="1:22" x14ac:dyDescent="0.25">
      <c r="A402" s="120" t="s">
        <v>155</v>
      </c>
      <c r="B402" s="20">
        <v>7</v>
      </c>
      <c r="C402" s="18">
        <v>10</v>
      </c>
      <c r="D402" s="18">
        <v>6</v>
      </c>
      <c r="E402" s="29"/>
      <c r="F402" s="20"/>
      <c r="G402" s="109">
        <f>+G403+G408</f>
        <v>8306.7999999999993</v>
      </c>
      <c r="H402" s="109">
        <f t="shared" ref="H402:M402" si="252">+H403+H408</f>
        <v>0</v>
      </c>
      <c r="I402" s="109">
        <f t="shared" si="252"/>
        <v>8306.7999999999993</v>
      </c>
      <c r="J402" s="109">
        <f t="shared" si="252"/>
        <v>0</v>
      </c>
      <c r="K402" s="109">
        <f t="shared" si="252"/>
        <v>0</v>
      </c>
      <c r="L402" s="109">
        <f t="shared" si="252"/>
        <v>0</v>
      </c>
      <c r="M402" s="109">
        <f t="shared" si="252"/>
        <v>-296</v>
      </c>
      <c r="N402" s="109">
        <f>+N403+N408+N405</f>
        <v>8010.8</v>
      </c>
      <c r="O402" s="109">
        <f t="shared" ref="O402:R402" si="253">+O403+O408+O405</f>
        <v>-180.00099999999986</v>
      </c>
      <c r="P402" s="109">
        <f t="shared" si="253"/>
        <v>7830.799</v>
      </c>
      <c r="Q402" s="109">
        <f t="shared" si="253"/>
        <v>-299.62963999999994</v>
      </c>
      <c r="R402" s="109">
        <f t="shared" si="253"/>
        <v>7531.1693600000008</v>
      </c>
      <c r="S402" s="170"/>
      <c r="T402" s="170"/>
      <c r="U402" s="143"/>
    </row>
    <row r="403" spans="1:22" ht="25.5" x14ac:dyDescent="0.25">
      <c r="A403" s="114" t="s">
        <v>308</v>
      </c>
      <c r="B403" s="20">
        <v>7</v>
      </c>
      <c r="C403" s="18">
        <v>10</v>
      </c>
      <c r="D403" s="18">
        <v>6</v>
      </c>
      <c r="E403" s="29" t="s">
        <v>156</v>
      </c>
      <c r="F403" s="20"/>
      <c r="G403" s="107">
        <f>+G404</f>
        <v>1683</v>
      </c>
      <c r="H403" s="107">
        <f t="shared" ref="H403:R403" si="254">+H404</f>
        <v>0</v>
      </c>
      <c r="I403" s="107">
        <f t="shared" si="254"/>
        <v>1683</v>
      </c>
      <c r="J403" s="107">
        <f t="shared" si="254"/>
        <v>0</v>
      </c>
      <c r="K403" s="107">
        <f t="shared" si="254"/>
        <v>0</v>
      </c>
      <c r="L403" s="107">
        <f t="shared" si="254"/>
        <v>0</v>
      </c>
      <c r="M403" s="107">
        <f t="shared" si="254"/>
        <v>0</v>
      </c>
      <c r="N403" s="107">
        <f t="shared" si="254"/>
        <v>1683</v>
      </c>
      <c r="O403" s="107">
        <f t="shared" si="254"/>
        <v>0</v>
      </c>
      <c r="P403" s="107">
        <f t="shared" si="254"/>
        <v>1683</v>
      </c>
      <c r="Q403" s="107">
        <f t="shared" si="254"/>
        <v>0</v>
      </c>
      <c r="R403" s="107">
        <f t="shared" si="254"/>
        <v>1683</v>
      </c>
      <c r="S403" s="170"/>
      <c r="T403" s="170"/>
      <c r="U403" s="143"/>
    </row>
    <row r="404" spans="1:22" ht="25.5" x14ac:dyDescent="0.25">
      <c r="A404" s="73" t="s">
        <v>53</v>
      </c>
      <c r="B404" s="23">
        <v>7</v>
      </c>
      <c r="C404" s="21">
        <v>10</v>
      </c>
      <c r="D404" s="21">
        <v>6</v>
      </c>
      <c r="E404" s="28" t="s">
        <v>156</v>
      </c>
      <c r="F404" s="23">
        <v>244</v>
      </c>
      <c r="G404" s="33">
        <f>'6'!F370</f>
        <v>1683</v>
      </c>
      <c r="H404" s="40"/>
      <c r="I404" s="125">
        <f>G404+H404</f>
        <v>1683</v>
      </c>
      <c r="J404" s="34"/>
      <c r="K404" s="34"/>
      <c r="L404" s="34"/>
      <c r="M404" s="125"/>
      <c r="N404" s="125">
        <f t="shared" si="215"/>
        <v>1683</v>
      </c>
      <c r="O404" s="125">
        <f t="shared" si="223"/>
        <v>0</v>
      </c>
      <c r="P404" s="125">
        <f>N404</f>
        <v>1683</v>
      </c>
      <c r="Q404" s="125">
        <f t="shared" si="220"/>
        <v>0</v>
      </c>
      <c r="R404" s="125">
        <f>'6'!N370</f>
        <v>1683</v>
      </c>
      <c r="S404" s="170"/>
      <c r="T404" s="170"/>
      <c r="U404" s="143"/>
    </row>
    <row r="405" spans="1:22" s="24" customFormat="1" ht="38.25" x14ac:dyDescent="0.25">
      <c r="A405" s="117" t="s">
        <v>674</v>
      </c>
      <c r="B405" s="20">
        <v>7</v>
      </c>
      <c r="C405" s="18">
        <v>10</v>
      </c>
      <c r="D405" s="18">
        <v>6</v>
      </c>
      <c r="E405" s="29" t="s">
        <v>675</v>
      </c>
      <c r="F405" s="20"/>
      <c r="G405" s="107"/>
      <c r="H405" s="82"/>
      <c r="I405" s="145"/>
      <c r="J405" s="168"/>
      <c r="K405" s="168"/>
      <c r="L405" s="168"/>
      <c r="M405" s="145"/>
      <c r="N405" s="145">
        <f>N406+N407</f>
        <v>0</v>
      </c>
      <c r="O405" s="145">
        <f t="shared" ref="O405:R405" si="255">O406+O407</f>
        <v>60</v>
      </c>
      <c r="P405" s="145">
        <f t="shared" si="255"/>
        <v>60</v>
      </c>
      <c r="Q405" s="145">
        <f t="shared" si="255"/>
        <v>0</v>
      </c>
      <c r="R405" s="145">
        <f t="shared" si="255"/>
        <v>60</v>
      </c>
      <c r="S405" s="170"/>
      <c r="T405" s="170"/>
      <c r="U405" s="143"/>
      <c r="V405" s="143"/>
    </row>
    <row r="406" spans="1:22" ht="25.5" x14ac:dyDescent="0.25">
      <c r="A406" s="115" t="s">
        <v>40</v>
      </c>
      <c r="B406" s="23">
        <v>7</v>
      </c>
      <c r="C406" s="21">
        <v>10</v>
      </c>
      <c r="D406" s="21">
        <v>6</v>
      </c>
      <c r="E406" s="28" t="s">
        <v>675</v>
      </c>
      <c r="F406" s="23">
        <v>121</v>
      </c>
      <c r="G406" s="33"/>
      <c r="H406" s="40"/>
      <c r="I406" s="125"/>
      <c r="J406" s="34"/>
      <c r="K406" s="34"/>
      <c r="L406" s="34"/>
      <c r="M406" s="125"/>
      <c r="N406" s="125">
        <v>0</v>
      </c>
      <c r="O406" s="125">
        <v>46.082999999999998</v>
      </c>
      <c r="P406" s="125">
        <f>O406</f>
        <v>46.082999999999998</v>
      </c>
      <c r="Q406" s="125">
        <f t="shared" si="220"/>
        <v>0</v>
      </c>
      <c r="R406" s="125">
        <f>'6'!N372</f>
        <v>46.082999999999998</v>
      </c>
      <c r="S406" s="170"/>
      <c r="T406" s="170"/>
      <c r="U406" s="143"/>
    </row>
    <row r="407" spans="1:22" ht="51" x14ac:dyDescent="0.25">
      <c r="A407" s="116" t="s">
        <v>42</v>
      </c>
      <c r="B407" s="23">
        <v>7</v>
      </c>
      <c r="C407" s="21">
        <v>10</v>
      </c>
      <c r="D407" s="21">
        <v>6</v>
      </c>
      <c r="E407" s="28" t="s">
        <v>675</v>
      </c>
      <c r="F407" s="23">
        <v>129</v>
      </c>
      <c r="G407" s="33"/>
      <c r="H407" s="40"/>
      <c r="I407" s="125"/>
      <c r="J407" s="34"/>
      <c r="K407" s="34"/>
      <c r="L407" s="34"/>
      <c r="M407" s="125"/>
      <c r="N407" s="125">
        <v>0</v>
      </c>
      <c r="O407" s="125">
        <v>13.917</v>
      </c>
      <c r="P407" s="125">
        <f>O407</f>
        <v>13.917</v>
      </c>
      <c r="Q407" s="125">
        <f t="shared" si="220"/>
        <v>0</v>
      </c>
      <c r="R407" s="125">
        <f>'6'!N373</f>
        <v>13.917</v>
      </c>
      <c r="S407" s="170"/>
      <c r="T407" s="170"/>
      <c r="U407" s="143"/>
    </row>
    <row r="408" spans="1:22" ht="25.5" x14ac:dyDescent="0.25">
      <c r="A408" s="114" t="s">
        <v>309</v>
      </c>
      <c r="B408" s="20">
        <v>7</v>
      </c>
      <c r="C408" s="18">
        <v>10</v>
      </c>
      <c r="D408" s="18">
        <v>6</v>
      </c>
      <c r="E408" s="30" t="s">
        <v>157</v>
      </c>
      <c r="F408" s="20"/>
      <c r="G408" s="107">
        <f>SUM(G409:G414)</f>
        <v>6623.8</v>
      </c>
      <c r="H408" s="107">
        <f>SUM(H409:H414)</f>
        <v>0</v>
      </c>
      <c r="I408" s="107">
        <f>SUM(I409:I414)</f>
        <v>6623.8</v>
      </c>
      <c r="J408" s="107">
        <f t="shared" ref="J408:R408" si="256">SUM(J409:J414)</f>
        <v>0</v>
      </c>
      <c r="K408" s="107">
        <f t="shared" si="256"/>
        <v>0</v>
      </c>
      <c r="L408" s="107">
        <f t="shared" si="256"/>
        <v>0</v>
      </c>
      <c r="M408" s="107">
        <f t="shared" si="256"/>
        <v>-296</v>
      </c>
      <c r="N408" s="107">
        <f t="shared" si="256"/>
        <v>6327.8</v>
      </c>
      <c r="O408" s="107">
        <f t="shared" si="256"/>
        <v>-240.00099999999986</v>
      </c>
      <c r="P408" s="107">
        <f t="shared" si="256"/>
        <v>6087.799</v>
      </c>
      <c r="Q408" s="107">
        <f t="shared" si="256"/>
        <v>-299.62963999999994</v>
      </c>
      <c r="R408" s="107">
        <f t="shared" si="256"/>
        <v>5788.1693600000008</v>
      </c>
      <c r="S408" s="170"/>
      <c r="T408" s="170"/>
      <c r="U408" s="143"/>
    </row>
    <row r="409" spans="1:22" ht="25.5" x14ac:dyDescent="0.25">
      <c r="A409" s="115" t="s">
        <v>40</v>
      </c>
      <c r="B409" s="23">
        <v>7</v>
      </c>
      <c r="C409" s="21">
        <v>10</v>
      </c>
      <c r="D409" s="21">
        <v>6</v>
      </c>
      <c r="E409" s="25" t="s">
        <v>157</v>
      </c>
      <c r="F409" s="23">
        <v>121</v>
      </c>
      <c r="G409" s="33">
        <f>'6'!F363</f>
        <v>3443.2</v>
      </c>
      <c r="H409" s="40"/>
      <c r="I409" s="125">
        <f t="shared" ref="I409:I414" si="257">G409+H409</f>
        <v>3443.2</v>
      </c>
      <c r="J409" s="34"/>
      <c r="K409" s="34"/>
      <c r="L409" s="34"/>
      <c r="M409" s="125">
        <v>-150</v>
      </c>
      <c r="N409" s="125">
        <f t="shared" si="215"/>
        <v>3293.2</v>
      </c>
      <c r="O409" s="125">
        <f t="shared" si="223"/>
        <v>-7.9890000000000327</v>
      </c>
      <c r="P409" s="125">
        <f>'6'!L363</f>
        <v>3285.2109999999998</v>
      </c>
      <c r="Q409" s="125">
        <f t="shared" si="220"/>
        <v>219.86700000000019</v>
      </c>
      <c r="R409" s="125">
        <f>'6'!N363</f>
        <v>3505.078</v>
      </c>
      <c r="S409" s="170"/>
      <c r="T409" s="170"/>
    </row>
    <row r="410" spans="1:22" ht="51" x14ac:dyDescent="0.25">
      <c r="A410" s="116" t="s">
        <v>42</v>
      </c>
      <c r="B410" s="23">
        <v>7</v>
      </c>
      <c r="C410" s="21">
        <v>10</v>
      </c>
      <c r="D410" s="21">
        <v>6</v>
      </c>
      <c r="E410" s="25" t="s">
        <v>157</v>
      </c>
      <c r="F410" s="23">
        <v>129</v>
      </c>
      <c r="G410" s="33">
        <f>'6'!F364</f>
        <v>1039.8</v>
      </c>
      <c r="H410" s="40"/>
      <c r="I410" s="125">
        <f t="shared" si="257"/>
        <v>1039.8</v>
      </c>
      <c r="J410" s="34"/>
      <c r="K410" s="34"/>
      <c r="L410" s="34"/>
      <c r="M410" s="125">
        <v>-46</v>
      </c>
      <c r="N410" s="125">
        <f t="shared" si="215"/>
        <v>993.8</v>
      </c>
      <c r="O410" s="125">
        <f t="shared" si="223"/>
        <v>7.9880000000000564</v>
      </c>
      <c r="P410" s="125">
        <f>'6'!L364</f>
        <v>1001.788</v>
      </c>
      <c r="Q410" s="125">
        <f t="shared" si="220"/>
        <v>85.627729999999929</v>
      </c>
      <c r="R410" s="125">
        <f>'6'!N364</f>
        <v>1087.4157299999999</v>
      </c>
      <c r="S410" s="170"/>
      <c r="T410" s="170"/>
    </row>
    <row r="411" spans="1:22" ht="25.5" x14ac:dyDescent="0.25">
      <c r="A411" s="73" t="s">
        <v>50</v>
      </c>
      <c r="B411" s="23">
        <v>7</v>
      </c>
      <c r="C411" s="21">
        <v>10</v>
      </c>
      <c r="D411" s="21">
        <v>6</v>
      </c>
      <c r="E411" s="25" t="s">
        <v>157</v>
      </c>
      <c r="F411" s="23">
        <v>122</v>
      </c>
      <c r="G411" s="33">
        <f>'6'!F365</f>
        <v>50</v>
      </c>
      <c r="H411" s="40"/>
      <c r="I411" s="125">
        <f t="shared" si="257"/>
        <v>50</v>
      </c>
      <c r="J411" s="34"/>
      <c r="K411" s="34"/>
      <c r="L411" s="34"/>
      <c r="M411" s="125"/>
      <c r="N411" s="125">
        <f t="shared" si="215"/>
        <v>50</v>
      </c>
      <c r="O411" s="125">
        <f t="shared" si="223"/>
        <v>0</v>
      </c>
      <c r="P411" s="125">
        <f>'6'!L365</f>
        <v>50</v>
      </c>
      <c r="Q411" s="125">
        <f t="shared" si="220"/>
        <v>-14.82</v>
      </c>
      <c r="R411" s="125">
        <f>'6'!N365</f>
        <v>35.18</v>
      </c>
      <c r="S411" s="170"/>
      <c r="T411" s="170"/>
    </row>
    <row r="412" spans="1:22" ht="25.5" x14ac:dyDescent="0.25">
      <c r="A412" s="116" t="s">
        <v>52</v>
      </c>
      <c r="B412" s="23">
        <v>7</v>
      </c>
      <c r="C412" s="21">
        <v>10</v>
      </c>
      <c r="D412" s="21">
        <v>6</v>
      </c>
      <c r="E412" s="25" t="s">
        <v>157</v>
      </c>
      <c r="F412" s="23">
        <v>242</v>
      </c>
      <c r="G412" s="33">
        <f>'6'!F366</f>
        <v>1038.5999999999999</v>
      </c>
      <c r="H412" s="40"/>
      <c r="I412" s="125">
        <f t="shared" si="257"/>
        <v>1038.5999999999999</v>
      </c>
      <c r="J412" s="34"/>
      <c r="K412" s="34"/>
      <c r="L412" s="34"/>
      <c r="M412" s="125">
        <v>18.5</v>
      </c>
      <c r="N412" s="125">
        <f t="shared" si="215"/>
        <v>1057.0999999999999</v>
      </c>
      <c r="O412" s="125">
        <f t="shared" si="223"/>
        <v>-50.000999999999863</v>
      </c>
      <c r="P412" s="125">
        <f>'6'!L366</f>
        <v>1007.099</v>
      </c>
      <c r="Q412" s="125">
        <f t="shared" si="220"/>
        <v>-139.12737000000004</v>
      </c>
      <c r="R412" s="125">
        <f>'6'!N366</f>
        <v>867.97163</v>
      </c>
      <c r="S412" s="170"/>
      <c r="T412" s="170"/>
    </row>
    <row r="413" spans="1:22" ht="25.5" x14ac:dyDescent="0.25">
      <c r="A413" s="73" t="s">
        <v>53</v>
      </c>
      <c r="B413" s="23">
        <v>7</v>
      </c>
      <c r="C413" s="21">
        <v>10</v>
      </c>
      <c r="D413" s="21">
        <v>6</v>
      </c>
      <c r="E413" s="25" t="s">
        <v>157</v>
      </c>
      <c r="F413" s="23">
        <v>244</v>
      </c>
      <c r="G413" s="33">
        <f>'6'!F367</f>
        <v>1050.2</v>
      </c>
      <c r="H413" s="40"/>
      <c r="I413" s="125">
        <f t="shared" si="257"/>
        <v>1050.2</v>
      </c>
      <c r="J413" s="34"/>
      <c r="K413" s="34"/>
      <c r="L413" s="34"/>
      <c r="M413" s="125">
        <v>-118.5</v>
      </c>
      <c r="N413" s="125">
        <f t="shared" si="215"/>
        <v>931.7</v>
      </c>
      <c r="O413" s="125">
        <f t="shared" si="223"/>
        <v>-189.99900000000002</v>
      </c>
      <c r="P413" s="125">
        <f>'6'!L367</f>
        <v>741.70100000000002</v>
      </c>
      <c r="Q413" s="125">
        <f t="shared" si="220"/>
        <v>-449.17700000000002</v>
      </c>
      <c r="R413" s="125">
        <f>'6'!N367</f>
        <v>292.524</v>
      </c>
      <c r="S413" s="170"/>
      <c r="T413" s="170"/>
    </row>
    <row r="414" spans="1:22" x14ac:dyDescent="0.25">
      <c r="A414" s="73" t="str">
        <f>'6'!A368</f>
        <v>Уплата иных платежей</v>
      </c>
      <c r="B414" s="23">
        <v>7</v>
      </c>
      <c r="C414" s="21">
        <v>10</v>
      </c>
      <c r="D414" s="21">
        <v>6</v>
      </c>
      <c r="E414" s="25" t="s">
        <v>157</v>
      </c>
      <c r="F414" s="25" t="s">
        <v>548</v>
      </c>
      <c r="G414" s="33">
        <f>'6'!F368</f>
        <v>2</v>
      </c>
      <c r="H414" s="40"/>
      <c r="I414" s="125">
        <f t="shared" si="257"/>
        <v>2</v>
      </c>
      <c r="J414" s="34"/>
      <c r="K414" s="34"/>
      <c r="L414" s="34"/>
      <c r="M414" s="125"/>
      <c r="N414" s="125">
        <f t="shared" si="215"/>
        <v>2</v>
      </c>
      <c r="O414" s="125">
        <f t="shared" si="223"/>
        <v>0</v>
      </c>
      <c r="P414" s="125">
        <f>'6'!L368</f>
        <v>2</v>
      </c>
      <c r="Q414" s="125">
        <f t="shared" si="220"/>
        <v>-2</v>
      </c>
      <c r="R414" s="125">
        <f>'6'!N368</f>
        <v>0</v>
      </c>
      <c r="S414" s="170"/>
      <c r="T414" s="170"/>
    </row>
    <row r="415" spans="1:22" x14ac:dyDescent="0.25">
      <c r="A415" s="49"/>
      <c r="B415" s="50"/>
      <c r="C415" s="50"/>
      <c r="D415" s="50"/>
      <c r="E415" s="50"/>
      <c r="F415" s="50"/>
      <c r="G415" s="51"/>
      <c r="O415" s="38"/>
    </row>
    <row r="416" spans="1:22" x14ac:dyDescent="0.25">
      <c r="A416" s="49"/>
      <c r="B416" s="50"/>
      <c r="C416" s="50"/>
      <c r="D416" s="50"/>
      <c r="E416" s="50"/>
      <c r="F416" s="50"/>
      <c r="G416" s="51"/>
    </row>
    <row r="417" spans="1:7" x14ac:dyDescent="0.25">
      <c r="A417" s="49"/>
      <c r="B417" s="50"/>
      <c r="C417" s="50"/>
      <c r="D417" s="50"/>
      <c r="E417" s="50"/>
      <c r="F417" s="50"/>
      <c r="G417" s="51"/>
    </row>
    <row r="418" spans="1:7" x14ac:dyDescent="0.25">
      <c r="A418" s="49"/>
      <c r="B418" s="50"/>
      <c r="C418" s="50"/>
      <c r="D418" s="50"/>
      <c r="E418" s="50"/>
      <c r="F418" s="50"/>
      <c r="G418" s="51"/>
    </row>
    <row r="419" spans="1:7" x14ac:dyDescent="0.25">
      <c r="A419" s="49"/>
      <c r="B419" s="50"/>
      <c r="C419" s="50"/>
      <c r="D419" s="50"/>
      <c r="E419" s="50"/>
      <c r="F419" s="50"/>
      <c r="G419" s="51"/>
    </row>
    <row r="420" spans="1:7" x14ac:dyDescent="0.25">
      <c r="A420" s="49"/>
      <c r="B420" s="50"/>
      <c r="C420" s="50"/>
      <c r="D420" s="50"/>
      <c r="E420" s="50"/>
      <c r="F420" s="50"/>
      <c r="G420" s="51"/>
    </row>
    <row r="421" spans="1:7" x14ac:dyDescent="0.25">
      <c r="A421" s="49"/>
      <c r="B421" s="50"/>
      <c r="C421" s="50"/>
      <c r="D421" s="50"/>
      <c r="E421" s="50"/>
      <c r="F421" s="50"/>
      <c r="G421" s="51"/>
    </row>
    <row r="422" spans="1:7" x14ac:dyDescent="0.25">
      <c r="A422" s="49"/>
      <c r="B422" s="50"/>
      <c r="C422" s="50"/>
      <c r="D422" s="50"/>
      <c r="E422" s="50"/>
      <c r="F422" s="50"/>
      <c r="G422" s="51"/>
    </row>
    <row r="423" spans="1:7" x14ac:dyDescent="0.25">
      <c r="A423" s="49"/>
      <c r="B423" s="50"/>
      <c r="C423" s="50"/>
      <c r="D423" s="50"/>
      <c r="E423" s="50"/>
      <c r="F423" s="50"/>
      <c r="G423" s="51"/>
    </row>
    <row r="424" spans="1:7" x14ac:dyDescent="0.25">
      <c r="A424" s="49"/>
      <c r="B424" s="50"/>
      <c r="C424" s="50"/>
      <c r="D424" s="50"/>
      <c r="E424" s="50"/>
      <c r="F424" s="50"/>
      <c r="G424" s="51"/>
    </row>
    <row r="425" spans="1:7" x14ac:dyDescent="0.25">
      <c r="A425" s="49"/>
      <c r="B425" s="50"/>
      <c r="C425" s="50"/>
      <c r="D425" s="50"/>
      <c r="E425" s="50"/>
      <c r="F425" s="50"/>
      <c r="G425" s="51"/>
    </row>
    <row r="426" spans="1:7" x14ac:dyDescent="0.25">
      <c r="A426" s="49"/>
      <c r="B426" s="50"/>
      <c r="C426" s="50"/>
      <c r="D426" s="50"/>
      <c r="E426" s="50"/>
      <c r="F426" s="50"/>
      <c r="G426" s="51"/>
    </row>
    <row r="427" spans="1:7" x14ac:dyDescent="0.25">
      <c r="A427" s="49"/>
      <c r="B427" s="50"/>
      <c r="C427" s="50"/>
      <c r="D427" s="50"/>
      <c r="E427" s="50"/>
      <c r="F427" s="50"/>
      <c r="G427" s="51"/>
    </row>
    <row r="428" spans="1:7" x14ac:dyDescent="0.25">
      <c r="A428" s="49"/>
      <c r="B428" s="50"/>
      <c r="C428" s="50"/>
      <c r="D428" s="50"/>
      <c r="E428" s="50"/>
      <c r="F428" s="50"/>
      <c r="G428" s="51"/>
    </row>
    <row r="429" spans="1:7" x14ac:dyDescent="0.25">
      <c r="A429" s="49"/>
      <c r="B429" s="50"/>
      <c r="C429" s="50"/>
      <c r="D429" s="50"/>
      <c r="E429" s="50"/>
      <c r="F429" s="50"/>
      <c r="G429" s="51"/>
    </row>
    <row r="430" spans="1:7" x14ac:dyDescent="0.25">
      <c r="A430" s="49"/>
      <c r="B430" s="50"/>
      <c r="C430" s="50"/>
      <c r="D430" s="50"/>
      <c r="E430" s="50"/>
      <c r="F430" s="50"/>
      <c r="G430" s="51"/>
    </row>
    <row r="431" spans="1:7" x14ac:dyDescent="0.25">
      <c r="A431" s="49"/>
      <c r="B431" s="50"/>
      <c r="C431" s="50"/>
      <c r="D431" s="50"/>
      <c r="E431" s="50"/>
      <c r="F431" s="50"/>
      <c r="G431" s="51"/>
    </row>
    <row r="432" spans="1:7" x14ac:dyDescent="0.25">
      <c r="A432" s="49"/>
      <c r="B432" s="50"/>
      <c r="C432" s="50"/>
      <c r="D432" s="50"/>
      <c r="E432" s="50"/>
      <c r="F432" s="50"/>
      <c r="G432" s="51"/>
    </row>
    <row r="433" spans="1:7" x14ac:dyDescent="0.25">
      <c r="A433" s="49"/>
      <c r="B433" s="50"/>
      <c r="C433" s="50"/>
      <c r="D433" s="50"/>
      <c r="E433" s="50"/>
      <c r="F433" s="50"/>
      <c r="G433" s="51"/>
    </row>
    <row r="434" spans="1:7" x14ac:dyDescent="0.25">
      <c r="A434" s="49"/>
      <c r="B434" s="50"/>
      <c r="C434" s="50"/>
      <c r="D434" s="50"/>
      <c r="E434" s="50"/>
      <c r="F434" s="50"/>
      <c r="G434" s="51"/>
    </row>
    <row r="435" spans="1:7" x14ac:dyDescent="0.25">
      <c r="A435" s="49"/>
      <c r="B435" s="50"/>
      <c r="C435" s="50"/>
      <c r="D435" s="50"/>
      <c r="E435" s="50"/>
      <c r="F435" s="50"/>
      <c r="G435" s="51"/>
    </row>
    <row r="436" spans="1:7" x14ac:dyDescent="0.25">
      <c r="A436" s="49"/>
      <c r="B436" s="50"/>
      <c r="C436" s="50"/>
      <c r="D436" s="50"/>
      <c r="E436" s="50"/>
      <c r="F436" s="50"/>
      <c r="G436" s="51"/>
    </row>
    <row r="437" spans="1:7" x14ac:dyDescent="0.25">
      <c r="A437" s="49"/>
      <c r="B437" s="50"/>
      <c r="C437" s="50"/>
      <c r="D437" s="50"/>
      <c r="E437" s="50"/>
      <c r="F437" s="50"/>
      <c r="G437" s="51"/>
    </row>
    <row r="438" spans="1:7" x14ac:dyDescent="0.25">
      <c r="A438" s="49"/>
      <c r="B438" s="50"/>
      <c r="C438" s="50"/>
      <c r="D438" s="50"/>
      <c r="E438" s="50"/>
      <c r="F438" s="50"/>
      <c r="G438" s="51"/>
    </row>
    <row r="439" spans="1:7" x14ac:dyDescent="0.25">
      <c r="A439" s="49"/>
      <c r="B439" s="50"/>
      <c r="C439" s="50"/>
      <c r="D439" s="50"/>
      <c r="E439" s="50"/>
      <c r="F439" s="50"/>
      <c r="G439" s="51"/>
    </row>
    <row r="440" spans="1:7" x14ac:dyDescent="0.25">
      <c r="A440" s="49"/>
      <c r="B440" s="50"/>
      <c r="C440" s="50"/>
      <c r="D440" s="50"/>
      <c r="E440" s="50"/>
      <c r="F440" s="50"/>
      <c r="G440" s="51"/>
    </row>
    <row r="441" spans="1:7" x14ac:dyDescent="0.25">
      <c r="A441" s="49"/>
      <c r="B441" s="50"/>
      <c r="C441" s="50"/>
      <c r="D441" s="50"/>
      <c r="E441" s="50"/>
      <c r="F441" s="50"/>
      <c r="G441" s="51"/>
    </row>
    <row r="442" spans="1:7" x14ac:dyDescent="0.25">
      <c r="A442" s="49"/>
      <c r="B442" s="50"/>
      <c r="C442" s="50"/>
      <c r="D442" s="50"/>
      <c r="E442" s="50"/>
      <c r="F442" s="50"/>
      <c r="G442" s="51"/>
    </row>
    <row r="443" spans="1:7" x14ac:dyDescent="0.25">
      <c r="A443" s="49"/>
      <c r="B443" s="50"/>
      <c r="C443" s="50"/>
      <c r="D443" s="50"/>
      <c r="E443" s="50"/>
      <c r="F443" s="50"/>
      <c r="G443" s="51"/>
    </row>
    <row r="444" spans="1:7" x14ac:dyDescent="0.25">
      <c r="A444" s="49"/>
      <c r="B444" s="50"/>
      <c r="C444" s="50"/>
      <c r="D444" s="50"/>
      <c r="E444" s="50"/>
      <c r="F444" s="50"/>
      <c r="G444" s="51"/>
    </row>
    <row r="445" spans="1:7" x14ac:dyDescent="0.25">
      <c r="A445" s="49"/>
      <c r="B445" s="50"/>
      <c r="C445" s="50"/>
      <c r="D445" s="50"/>
      <c r="E445" s="50"/>
      <c r="F445" s="50"/>
      <c r="G445" s="51"/>
    </row>
    <row r="446" spans="1:7" x14ac:dyDescent="0.25">
      <c r="A446" s="49"/>
      <c r="B446" s="50"/>
      <c r="C446" s="50"/>
      <c r="D446" s="50"/>
      <c r="E446" s="50"/>
      <c r="F446" s="50"/>
      <c r="G446" s="51"/>
    </row>
    <row r="447" spans="1:7" x14ac:dyDescent="0.25">
      <c r="A447" s="49"/>
      <c r="B447" s="50"/>
      <c r="C447" s="50"/>
      <c r="D447" s="50"/>
      <c r="E447" s="50"/>
      <c r="F447" s="50"/>
      <c r="G447" s="51"/>
    </row>
    <row r="448" spans="1:7" x14ac:dyDescent="0.25">
      <c r="A448" s="49"/>
      <c r="B448" s="50"/>
      <c r="C448" s="50"/>
      <c r="D448" s="50"/>
      <c r="E448" s="50"/>
      <c r="F448" s="50"/>
      <c r="G448" s="51"/>
    </row>
    <row r="449" spans="1:7" x14ac:dyDescent="0.25">
      <c r="A449" s="49"/>
      <c r="B449" s="50"/>
      <c r="C449" s="50"/>
      <c r="D449" s="50"/>
      <c r="E449" s="50"/>
      <c r="F449" s="50"/>
      <c r="G449" s="51"/>
    </row>
    <row r="450" spans="1:7" x14ac:dyDescent="0.25">
      <c r="A450" s="49"/>
      <c r="B450" s="50"/>
      <c r="C450" s="50"/>
      <c r="D450" s="50"/>
      <c r="E450" s="50"/>
      <c r="F450" s="50"/>
      <c r="G450" s="51"/>
    </row>
    <row r="451" spans="1:7" x14ac:dyDescent="0.25">
      <c r="A451" s="49"/>
      <c r="B451" s="50"/>
      <c r="C451" s="50"/>
      <c r="D451" s="50"/>
      <c r="E451" s="50"/>
      <c r="F451" s="50"/>
      <c r="G451" s="51"/>
    </row>
    <row r="452" spans="1:7" x14ac:dyDescent="0.25">
      <c r="A452" s="49"/>
      <c r="B452" s="50"/>
      <c r="C452" s="50"/>
      <c r="D452" s="50"/>
      <c r="E452" s="50"/>
      <c r="F452" s="50"/>
      <c r="G452" s="51"/>
    </row>
    <row r="453" spans="1:7" x14ac:dyDescent="0.25">
      <c r="A453" s="49"/>
      <c r="B453" s="50"/>
      <c r="C453" s="50"/>
      <c r="D453" s="50"/>
      <c r="E453" s="50"/>
      <c r="F453" s="50"/>
      <c r="G453" s="51"/>
    </row>
    <row r="454" spans="1:7" x14ac:dyDescent="0.25">
      <c r="A454" s="49"/>
      <c r="B454" s="50"/>
      <c r="C454" s="50"/>
      <c r="D454" s="50"/>
      <c r="E454" s="50"/>
      <c r="F454" s="50"/>
      <c r="G454" s="51"/>
    </row>
    <row r="455" spans="1:7" x14ac:dyDescent="0.25">
      <c r="A455" s="49"/>
      <c r="B455" s="50"/>
      <c r="C455" s="50"/>
      <c r="D455" s="50"/>
      <c r="E455" s="50"/>
      <c r="F455" s="50"/>
      <c r="G455" s="51"/>
    </row>
    <row r="456" spans="1:7" x14ac:dyDescent="0.25">
      <c r="A456" s="49"/>
      <c r="B456" s="50"/>
      <c r="C456" s="50"/>
      <c r="D456" s="50"/>
      <c r="E456" s="50"/>
      <c r="F456" s="50"/>
      <c r="G456" s="51"/>
    </row>
    <row r="457" spans="1:7" x14ac:dyDescent="0.25">
      <c r="A457" s="49"/>
      <c r="B457" s="50"/>
      <c r="C457" s="50"/>
      <c r="D457" s="50"/>
      <c r="E457" s="50"/>
      <c r="F457" s="50"/>
      <c r="G457" s="51"/>
    </row>
    <row r="458" spans="1:7" x14ac:dyDescent="0.25">
      <c r="A458" s="49"/>
      <c r="B458" s="50"/>
      <c r="C458" s="50"/>
      <c r="D458" s="50"/>
      <c r="E458" s="50"/>
      <c r="F458" s="50"/>
      <c r="G458" s="51"/>
    </row>
    <row r="459" spans="1:7" x14ac:dyDescent="0.25">
      <c r="A459" s="49"/>
      <c r="B459" s="50"/>
      <c r="C459" s="50"/>
      <c r="D459" s="50"/>
      <c r="E459" s="50"/>
      <c r="F459" s="50"/>
      <c r="G459" s="51"/>
    </row>
    <row r="460" spans="1:7" x14ac:dyDescent="0.25">
      <c r="A460" s="49"/>
      <c r="B460" s="50"/>
      <c r="C460" s="50"/>
      <c r="D460" s="50"/>
      <c r="E460" s="50"/>
      <c r="F460" s="50"/>
      <c r="G460" s="51"/>
    </row>
    <row r="461" spans="1:7" x14ac:dyDescent="0.25">
      <c r="A461" s="49"/>
      <c r="B461" s="50"/>
      <c r="C461" s="50"/>
      <c r="D461" s="50"/>
      <c r="E461" s="50"/>
      <c r="F461" s="50"/>
      <c r="G461" s="51"/>
    </row>
    <row r="462" spans="1:7" x14ac:dyDescent="0.25">
      <c r="A462" s="49"/>
      <c r="B462" s="50"/>
      <c r="C462" s="50"/>
      <c r="D462" s="50"/>
      <c r="E462" s="50"/>
      <c r="F462" s="50"/>
      <c r="G462" s="51"/>
    </row>
    <row r="463" spans="1:7" x14ac:dyDescent="0.25">
      <c r="A463" s="49"/>
      <c r="B463" s="50"/>
      <c r="C463" s="50"/>
      <c r="D463" s="50"/>
      <c r="E463" s="50"/>
      <c r="F463" s="50"/>
      <c r="G463" s="51"/>
    </row>
    <row r="464" spans="1:7" x14ac:dyDescent="0.25">
      <c r="A464" s="49"/>
      <c r="B464" s="50"/>
      <c r="C464" s="50"/>
      <c r="D464" s="50"/>
      <c r="E464" s="50"/>
      <c r="F464" s="50"/>
      <c r="G464" s="51"/>
    </row>
    <row r="465" spans="1:7" x14ac:dyDescent="0.25">
      <c r="A465" s="49"/>
      <c r="B465" s="50"/>
      <c r="C465" s="50"/>
      <c r="D465" s="50"/>
      <c r="E465" s="50"/>
      <c r="F465" s="50"/>
      <c r="G465" s="51"/>
    </row>
    <row r="466" spans="1:7" x14ac:dyDescent="0.25">
      <c r="A466" s="49"/>
      <c r="B466" s="50"/>
      <c r="C466" s="50"/>
      <c r="D466" s="50"/>
      <c r="E466" s="50"/>
      <c r="F466" s="50"/>
      <c r="G466" s="51"/>
    </row>
    <row r="467" spans="1:7" x14ac:dyDescent="0.25">
      <c r="A467" s="49"/>
      <c r="B467" s="50"/>
      <c r="C467" s="50"/>
      <c r="D467" s="50"/>
      <c r="E467" s="50"/>
      <c r="F467" s="50"/>
      <c r="G467" s="51"/>
    </row>
    <row r="468" spans="1:7" x14ac:dyDescent="0.25">
      <c r="A468" s="49"/>
      <c r="B468" s="50"/>
      <c r="C468" s="50"/>
      <c r="D468" s="50"/>
      <c r="E468" s="50"/>
      <c r="F468" s="50"/>
      <c r="G468" s="51"/>
    </row>
    <row r="469" spans="1:7" x14ac:dyDescent="0.25">
      <c r="A469" s="49"/>
      <c r="B469" s="50"/>
      <c r="C469" s="50"/>
      <c r="D469" s="50"/>
      <c r="E469" s="50"/>
      <c r="F469" s="50"/>
      <c r="G469" s="51"/>
    </row>
    <row r="470" spans="1:7" x14ac:dyDescent="0.25">
      <c r="A470" s="49"/>
      <c r="B470" s="50"/>
      <c r="C470" s="50"/>
      <c r="D470" s="50"/>
      <c r="E470" s="50"/>
      <c r="F470" s="50"/>
      <c r="G470" s="51"/>
    </row>
    <row r="471" spans="1:7" x14ac:dyDescent="0.25">
      <c r="A471" s="49"/>
      <c r="B471" s="50"/>
      <c r="C471" s="50"/>
      <c r="D471" s="50"/>
      <c r="E471" s="50"/>
      <c r="F471" s="50"/>
      <c r="G471" s="51"/>
    </row>
    <row r="472" spans="1:7" x14ac:dyDescent="0.25">
      <c r="A472" s="49"/>
      <c r="B472" s="50"/>
      <c r="C472" s="50"/>
      <c r="D472" s="50"/>
      <c r="E472" s="50"/>
      <c r="F472" s="50"/>
      <c r="G472" s="51"/>
    </row>
    <row r="473" spans="1:7" x14ac:dyDescent="0.25">
      <c r="A473" s="49"/>
      <c r="B473" s="50"/>
      <c r="C473" s="50"/>
      <c r="D473" s="50"/>
      <c r="E473" s="50"/>
      <c r="F473" s="50"/>
      <c r="G473" s="51"/>
    </row>
    <row r="474" spans="1:7" x14ac:dyDescent="0.25">
      <c r="A474" s="49"/>
      <c r="B474" s="50"/>
      <c r="C474" s="50"/>
      <c r="D474" s="50"/>
      <c r="E474" s="50"/>
      <c r="F474" s="50"/>
      <c r="G474" s="51"/>
    </row>
    <row r="475" spans="1:7" x14ac:dyDescent="0.25">
      <c r="A475" s="49"/>
      <c r="B475" s="50"/>
      <c r="C475" s="50"/>
      <c r="D475" s="50"/>
      <c r="E475" s="50"/>
      <c r="F475" s="50"/>
      <c r="G475" s="51"/>
    </row>
    <row r="476" spans="1:7" x14ac:dyDescent="0.25">
      <c r="A476" s="49"/>
      <c r="B476" s="50"/>
      <c r="C476" s="50"/>
      <c r="D476" s="50"/>
      <c r="E476" s="50"/>
      <c r="F476" s="50"/>
      <c r="G476" s="51"/>
    </row>
    <row r="477" spans="1:7" x14ac:dyDescent="0.25">
      <c r="A477" s="49"/>
      <c r="B477" s="50"/>
      <c r="C477" s="50"/>
      <c r="D477" s="50"/>
      <c r="E477" s="50"/>
      <c r="F477" s="50"/>
      <c r="G477" s="51"/>
    </row>
    <row r="478" spans="1:7" x14ac:dyDescent="0.25">
      <c r="A478" s="49"/>
      <c r="B478" s="50"/>
      <c r="C478" s="50"/>
      <c r="D478" s="50"/>
      <c r="E478" s="50"/>
      <c r="F478" s="50"/>
      <c r="G478" s="51"/>
    </row>
    <row r="479" spans="1:7" x14ac:dyDescent="0.25">
      <c r="A479" s="49"/>
      <c r="B479" s="50"/>
      <c r="C479" s="50"/>
      <c r="D479" s="50"/>
      <c r="E479" s="50"/>
      <c r="F479" s="50"/>
      <c r="G479" s="51"/>
    </row>
    <row r="480" spans="1:7" x14ac:dyDescent="0.25">
      <c r="A480" s="49"/>
      <c r="B480" s="50"/>
      <c r="C480" s="50"/>
      <c r="D480" s="50"/>
      <c r="E480" s="50"/>
      <c r="F480" s="50"/>
      <c r="G480" s="51"/>
    </row>
    <row r="481" spans="1:7" x14ac:dyDescent="0.25">
      <c r="A481" s="49"/>
      <c r="B481" s="50"/>
      <c r="C481" s="50"/>
      <c r="D481" s="50"/>
      <c r="E481" s="50"/>
      <c r="F481" s="50"/>
      <c r="G481" s="51"/>
    </row>
    <row r="482" spans="1:7" x14ac:dyDescent="0.25">
      <c r="A482" s="49"/>
      <c r="B482" s="50"/>
      <c r="C482" s="50"/>
      <c r="D482" s="50"/>
      <c r="E482" s="50"/>
      <c r="F482" s="50"/>
      <c r="G482" s="51"/>
    </row>
    <row r="483" spans="1:7" x14ac:dyDescent="0.25">
      <c r="A483" s="49"/>
      <c r="B483" s="50"/>
      <c r="C483" s="50"/>
      <c r="D483" s="50"/>
      <c r="E483" s="50"/>
      <c r="F483" s="50"/>
      <c r="G483" s="51"/>
    </row>
    <row r="484" spans="1:7" x14ac:dyDescent="0.25">
      <c r="A484" s="49"/>
      <c r="B484" s="50"/>
      <c r="C484" s="50"/>
      <c r="D484" s="50"/>
      <c r="E484" s="50"/>
      <c r="F484" s="50"/>
      <c r="G484" s="51"/>
    </row>
    <row r="485" spans="1:7" x14ac:dyDescent="0.25">
      <c r="A485" s="49"/>
      <c r="B485" s="50"/>
      <c r="C485" s="50"/>
      <c r="D485" s="50"/>
      <c r="E485" s="50"/>
      <c r="F485" s="50"/>
      <c r="G485" s="51"/>
    </row>
    <row r="486" spans="1:7" x14ac:dyDescent="0.25">
      <c r="A486" s="49"/>
      <c r="B486" s="50"/>
      <c r="C486" s="50"/>
      <c r="D486" s="50"/>
      <c r="E486" s="50"/>
      <c r="F486" s="50"/>
      <c r="G486" s="51"/>
    </row>
    <row r="487" spans="1:7" x14ac:dyDescent="0.25">
      <c r="A487" s="49"/>
      <c r="B487" s="50"/>
      <c r="C487" s="50"/>
      <c r="D487" s="50"/>
      <c r="E487" s="50"/>
      <c r="F487" s="50"/>
      <c r="G487" s="51"/>
    </row>
    <row r="488" spans="1:7" x14ac:dyDescent="0.25">
      <c r="A488" s="49"/>
      <c r="B488" s="50"/>
      <c r="C488" s="50"/>
      <c r="D488" s="50"/>
      <c r="E488" s="50"/>
      <c r="F488" s="50"/>
      <c r="G488" s="51"/>
    </row>
    <row r="489" spans="1:7" x14ac:dyDescent="0.25">
      <c r="A489" s="49"/>
      <c r="B489" s="50"/>
      <c r="C489" s="50"/>
      <c r="D489" s="50"/>
      <c r="E489" s="50"/>
      <c r="F489" s="50"/>
      <c r="G489" s="51"/>
    </row>
    <row r="490" spans="1:7" x14ac:dyDescent="0.25">
      <c r="A490" s="49"/>
      <c r="B490" s="50"/>
      <c r="C490" s="50"/>
      <c r="D490" s="50"/>
      <c r="E490" s="50"/>
      <c r="F490" s="50"/>
      <c r="G490" s="51"/>
    </row>
    <row r="491" spans="1:7" x14ac:dyDescent="0.25">
      <c r="A491" s="49"/>
      <c r="B491" s="50"/>
      <c r="C491" s="50"/>
      <c r="D491" s="50"/>
      <c r="E491" s="50"/>
      <c r="F491" s="50"/>
      <c r="G491" s="51"/>
    </row>
    <row r="492" spans="1:7" x14ac:dyDescent="0.25">
      <c r="A492" s="49"/>
      <c r="B492" s="50"/>
      <c r="C492" s="50"/>
      <c r="D492" s="50"/>
      <c r="E492" s="50"/>
      <c r="F492" s="50"/>
      <c r="G492" s="51"/>
    </row>
    <row r="493" spans="1:7" x14ac:dyDescent="0.25">
      <c r="A493" s="49"/>
      <c r="B493" s="50"/>
      <c r="C493" s="50"/>
      <c r="D493" s="50"/>
      <c r="E493" s="50"/>
      <c r="F493" s="50"/>
      <c r="G493" s="51"/>
    </row>
    <row r="494" spans="1:7" x14ac:dyDescent="0.25">
      <c r="A494" s="49"/>
      <c r="B494" s="50"/>
      <c r="C494" s="50"/>
      <c r="D494" s="50"/>
      <c r="E494" s="50"/>
      <c r="F494" s="50"/>
      <c r="G494" s="51"/>
    </row>
    <row r="495" spans="1:7" x14ac:dyDescent="0.25">
      <c r="A495" s="49"/>
      <c r="B495" s="50"/>
      <c r="C495" s="50"/>
      <c r="D495" s="50"/>
      <c r="E495" s="50"/>
      <c r="F495" s="50"/>
      <c r="G495" s="51"/>
    </row>
    <row r="496" spans="1:7" x14ac:dyDescent="0.25">
      <c r="A496" s="49"/>
      <c r="B496" s="50"/>
      <c r="C496" s="50"/>
      <c r="D496" s="50"/>
      <c r="E496" s="50"/>
      <c r="F496" s="50"/>
      <c r="G496" s="51"/>
    </row>
    <row r="497" spans="1:7" x14ac:dyDescent="0.25">
      <c r="A497" s="49"/>
      <c r="B497" s="50"/>
      <c r="C497" s="50"/>
      <c r="D497" s="50"/>
      <c r="E497" s="50"/>
      <c r="F497" s="50"/>
      <c r="G497" s="51"/>
    </row>
    <row r="498" spans="1:7" x14ac:dyDescent="0.25">
      <c r="A498" s="49"/>
      <c r="B498" s="50"/>
      <c r="C498" s="50"/>
      <c r="D498" s="50"/>
      <c r="E498" s="50"/>
      <c r="F498" s="50"/>
      <c r="G498" s="51"/>
    </row>
    <row r="499" spans="1:7" x14ac:dyDescent="0.25">
      <c r="A499" s="49"/>
      <c r="B499" s="50"/>
      <c r="C499" s="50"/>
      <c r="D499" s="50"/>
      <c r="E499" s="50"/>
      <c r="F499" s="50"/>
      <c r="G499" s="51"/>
    </row>
    <row r="500" spans="1:7" x14ac:dyDescent="0.25">
      <c r="A500" s="49"/>
      <c r="B500" s="50"/>
      <c r="C500" s="50"/>
      <c r="D500" s="50"/>
      <c r="E500" s="50"/>
      <c r="F500" s="50"/>
      <c r="G500" s="51"/>
    </row>
    <row r="501" spans="1:7" x14ac:dyDescent="0.25">
      <c r="A501" s="49"/>
      <c r="B501" s="50"/>
      <c r="C501" s="50"/>
      <c r="D501" s="50"/>
      <c r="E501" s="50"/>
      <c r="F501" s="50"/>
      <c r="G501" s="51"/>
    </row>
    <row r="502" spans="1:7" x14ac:dyDescent="0.25">
      <c r="A502" s="49"/>
      <c r="B502" s="50"/>
      <c r="C502" s="50"/>
      <c r="D502" s="50"/>
      <c r="E502" s="50"/>
      <c r="F502" s="50"/>
      <c r="G502" s="51"/>
    </row>
    <row r="503" spans="1:7" x14ac:dyDescent="0.25">
      <c r="A503" s="49"/>
      <c r="B503" s="50"/>
      <c r="C503" s="50"/>
      <c r="D503" s="50"/>
      <c r="E503" s="50"/>
      <c r="F503" s="50"/>
      <c r="G503" s="51"/>
    </row>
    <row r="504" spans="1:7" x14ac:dyDescent="0.25">
      <c r="A504" s="49"/>
      <c r="B504" s="50"/>
      <c r="C504" s="50"/>
      <c r="D504" s="50"/>
      <c r="E504" s="50"/>
      <c r="F504" s="50"/>
      <c r="G504" s="51"/>
    </row>
    <row r="505" spans="1:7" x14ac:dyDescent="0.25">
      <c r="A505" s="49"/>
      <c r="B505" s="50"/>
      <c r="C505" s="50"/>
      <c r="D505" s="50"/>
      <c r="E505" s="50"/>
      <c r="F505" s="50"/>
      <c r="G505" s="51"/>
    </row>
    <row r="506" spans="1:7" x14ac:dyDescent="0.25">
      <c r="A506" s="49"/>
      <c r="B506" s="50"/>
      <c r="C506" s="50"/>
      <c r="D506" s="50"/>
      <c r="E506" s="50"/>
      <c r="F506" s="50"/>
      <c r="G506" s="51"/>
    </row>
    <row r="507" spans="1:7" x14ac:dyDescent="0.25">
      <c r="A507" s="49"/>
      <c r="B507" s="50"/>
      <c r="C507" s="50"/>
      <c r="D507" s="50"/>
      <c r="E507" s="50"/>
      <c r="F507" s="50"/>
      <c r="G507" s="51"/>
    </row>
    <row r="508" spans="1:7" x14ac:dyDescent="0.25">
      <c r="A508" s="49"/>
      <c r="B508" s="50"/>
      <c r="C508" s="50"/>
      <c r="D508" s="50"/>
      <c r="E508" s="50"/>
      <c r="F508" s="50"/>
      <c r="G508" s="51"/>
    </row>
    <row r="509" spans="1:7" x14ac:dyDescent="0.25">
      <c r="A509" s="49"/>
      <c r="B509" s="50"/>
      <c r="C509" s="50"/>
      <c r="D509" s="50"/>
      <c r="E509" s="50"/>
      <c r="F509" s="50"/>
      <c r="G509" s="51"/>
    </row>
    <row r="510" spans="1:7" x14ac:dyDescent="0.25">
      <c r="A510" s="49"/>
      <c r="B510" s="50"/>
      <c r="C510" s="50"/>
      <c r="D510" s="50"/>
      <c r="E510" s="50"/>
      <c r="F510" s="50"/>
      <c r="G510" s="51"/>
    </row>
    <row r="511" spans="1:7" x14ac:dyDescent="0.25">
      <c r="A511" s="49"/>
      <c r="B511" s="50"/>
      <c r="C511" s="50"/>
      <c r="D511" s="50"/>
      <c r="E511" s="50"/>
      <c r="F511" s="50"/>
      <c r="G511" s="51"/>
    </row>
    <row r="512" spans="1:7" x14ac:dyDescent="0.25">
      <c r="A512" s="49"/>
      <c r="B512" s="50"/>
      <c r="C512" s="50"/>
      <c r="D512" s="50"/>
      <c r="E512" s="50"/>
      <c r="F512" s="50"/>
      <c r="G512" s="51"/>
    </row>
    <row r="513" spans="1:7" x14ac:dyDescent="0.25">
      <c r="A513" s="49"/>
      <c r="B513" s="50"/>
      <c r="C513" s="50"/>
      <c r="D513" s="50"/>
      <c r="E513" s="50"/>
      <c r="F513" s="50"/>
      <c r="G513" s="51"/>
    </row>
    <row r="514" spans="1:7" x14ac:dyDescent="0.25">
      <c r="A514" s="49"/>
      <c r="B514" s="50"/>
      <c r="C514" s="50"/>
      <c r="D514" s="50"/>
      <c r="E514" s="50"/>
      <c r="F514" s="50"/>
      <c r="G514" s="51"/>
    </row>
    <row r="515" spans="1:7" x14ac:dyDescent="0.25">
      <c r="A515" s="49"/>
      <c r="B515" s="50"/>
      <c r="C515" s="50"/>
      <c r="D515" s="50"/>
      <c r="E515" s="50"/>
      <c r="F515" s="50"/>
      <c r="G515" s="51"/>
    </row>
    <row r="516" spans="1:7" x14ac:dyDescent="0.25">
      <c r="A516" s="49"/>
      <c r="B516" s="50"/>
      <c r="C516" s="50"/>
      <c r="D516" s="50"/>
      <c r="E516" s="50"/>
      <c r="F516" s="50"/>
      <c r="G516" s="51"/>
    </row>
    <row r="517" spans="1:7" x14ac:dyDescent="0.25">
      <c r="A517" s="49"/>
      <c r="B517" s="50"/>
      <c r="C517" s="50"/>
      <c r="D517" s="50"/>
      <c r="E517" s="50"/>
      <c r="F517" s="50"/>
      <c r="G517" s="51"/>
    </row>
    <row r="518" spans="1:7" x14ac:dyDescent="0.25">
      <c r="A518" s="49"/>
      <c r="B518" s="50"/>
      <c r="C518" s="50"/>
      <c r="D518" s="50"/>
      <c r="E518" s="50"/>
      <c r="F518" s="50"/>
      <c r="G518" s="51"/>
    </row>
    <row r="519" spans="1:7" x14ac:dyDescent="0.25">
      <c r="A519" s="49"/>
      <c r="B519" s="50"/>
      <c r="C519" s="50"/>
      <c r="D519" s="50"/>
      <c r="E519" s="50"/>
      <c r="F519" s="50"/>
      <c r="G519" s="51"/>
    </row>
    <row r="520" spans="1:7" x14ac:dyDescent="0.25">
      <c r="A520" s="49"/>
      <c r="B520" s="50"/>
      <c r="C520" s="50"/>
      <c r="D520" s="50"/>
      <c r="E520" s="50"/>
      <c r="F520" s="50"/>
      <c r="G520" s="51"/>
    </row>
    <row r="521" spans="1:7" x14ac:dyDescent="0.25">
      <c r="A521" s="49"/>
      <c r="B521" s="50"/>
      <c r="C521" s="50"/>
      <c r="D521" s="50"/>
      <c r="E521" s="50"/>
      <c r="F521" s="50"/>
      <c r="G521" s="51"/>
    </row>
    <row r="522" spans="1:7" x14ac:dyDescent="0.25">
      <c r="A522" s="49"/>
      <c r="B522" s="50"/>
      <c r="C522" s="50"/>
      <c r="D522" s="50"/>
      <c r="E522" s="50"/>
      <c r="F522" s="50"/>
      <c r="G522" s="51"/>
    </row>
    <row r="523" spans="1:7" x14ac:dyDescent="0.25">
      <c r="A523" s="49"/>
      <c r="B523" s="50"/>
      <c r="C523" s="50"/>
      <c r="D523" s="50"/>
      <c r="E523" s="50"/>
      <c r="F523" s="50"/>
      <c r="G523" s="51"/>
    </row>
    <row r="524" spans="1:7" x14ac:dyDescent="0.25">
      <c r="A524" s="49"/>
      <c r="B524" s="50"/>
      <c r="C524" s="50"/>
      <c r="D524" s="50"/>
      <c r="E524" s="50"/>
      <c r="F524" s="50"/>
      <c r="G524" s="51"/>
    </row>
    <row r="525" spans="1:7" x14ac:dyDescent="0.25">
      <c r="A525" s="49"/>
      <c r="B525" s="50"/>
      <c r="C525" s="50"/>
      <c r="D525" s="50"/>
      <c r="E525" s="50"/>
      <c r="F525" s="50"/>
      <c r="G525" s="51"/>
    </row>
    <row r="526" spans="1:7" x14ac:dyDescent="0.25">
      <c r="A526" s="49"/>
      <c r="B526" s="50"/>
      <c r="C526" s="50"/>
      <c r="D526" s="50"/>
      <c r="E526" s="50"/>
      <c r="F526" s="50"/>
      <c r="G526" s="51"/>
    </row>
    <row r="527" spans="1:7" x14ac:dyDescent="0.25">
      <c r="A527" s="49"/>
      <c r="B527" s="50"/>
      <c r="C527" s="50"/>
      <c r="D527" s="50"/>
      <c r="E527" s="50"/>
      <c r="F527" s="50"/>
      <c r="G527" s="51"/>
    </row>
    <row r="528" spans="1:7" x14ac:dyDescent="0.25">
      <c r="A528" s="49"/>
      <c r="B528" s="50"/>
      <c r="C528" s="50"/>
      <c r="D528" s="50"/>
      <c r="E528" s="50"/>
      <c r="F528" s="50"/>
      <c r="G528" s="51"/>
    </row>
    <row r="529" spans="1:7" x14ac:dyDescent="0.25">
      <c r="A529" s="49"/>
      <c r="B529" s="50"/>
      <c r="C529" s="50"/>
      <c r="D529" s="50"/>
      <c r="E529" s="50"/>
      <c r="F529" s="50"/>
      <c r="G529" s="51"/>
    </row>
    <row r="530" spans="1:7" x14ac:dyDescent="0.25">
      <c r="A530" s="49"/>
      <c r="B530" s="50"/>
      <c r="C530" s="50"/>
      <c r="D530" s="50"/>
      <c r="E530" s="50"/>
      <c r="F530" s="50"/>
      <c r="G530" s="51"/>
    </row>
    <row r="531" spans="1:7" x14ac:dyDescent="0.25">
      <c r="A531" s="49"/>
      <c r="B531" s="50"/>
      <c r="C531" s="50"/>
      <c r="D531" s="50"/>
      <c r="E531" s="50"/>
      <c r="F531" s="50"/>
      <c r="G531" s="51"/>
    </row>
    <row r="532" spans="1:7" x14ac:dyDescent="0.25">
      <c r="A532" s="49"/>
      <c r="B532" s="50"/>
      <c r="C532" s="50"/>
      <c r="D532" s="50"/>
      <c r="E532" s="50"/>
      <c r="F532" s="50"/>
      <c r="G532" s="51"/>
    </row>
    <row r="533" spans="1:7" x14ac:dyDescent="0.25">
      <c r="A533" s="49"/>
      <c r="B533" s="50"/>
      <c r="C533" s="50"/>
      <c r="D533" s="50"/>
      <c r="E533" s="50"/>
      <c r="F533" s="50"/>
      <c r="G533" s="51"/>
    </row>
    <row r="534" spans="1:7" x14ac:dyDescent="0.25">
      <c r="A534" s="49"/>
      <c r="B534" s="50"/>
      <c r="C534" s="50"/>
      <c r="D534" s="50"/>
      <c r="E534" s="50"/>
      <c r="F534" s="50"/>
      <c r="G534" s="51"/>
    </row>
    <row r="535" spans="1:7" x14ac:dyDescent="0.25">
      <c r="A535" s="49"/>
      <c r="B535" s="50"/>
      <c r="C535" s="50"/>
      <c r="D535" s="50"/>
      <c r="E535" s="50"/>
      <c r="F535" s="50"/>
      <c r="G535" s="51"/>
    </row>
    <row r="536" spans="1:7" x14ac:dyDescent="0.25">
      <c r="A536" s="49"/>
      <c r="B536" s="50"/>
      <c r="C536" s="50"/>
      <c r="D536" s="50"/>
      <c r="E536" s="50"/>
      <c r="F536" s="50"/>
      <c r="G536" s="51"/>
    </row>
    <row r="537" spans="1:7" x14ac:dyDescent="0.25">
      <c r="A537" s="49"/>
      <c r="B537" s="50"/>
      <c r="C537" s="50"/>
      <c r="D537" s="50"/>
      <c r="E537" s="50"/>
      <c r="F537" s="50"/>
      <c r="G537" s="51"/>
    </row>
    <row r="538" spans="1:7" x14ac:dyDescent="0.25">
      <c r="A538" s="49"/>
      <c r="B538" s="50"/>
      <c r="C538" s="50"/>
      <c r="D538" s="50"/>
      <c r="E538" s="50"/>
      <c r="F538" s="50"/>
      <c r="G538" s="51"/>
    </row>
    <row r="539" spans="1:7" x14ac:dyDescent="0.25">
      <c r="A539" s="49"/>
      <c r="B539" s="50"/>
      <c r="C539" s="50"/>
      <c r="D539" s="50"/>
      <c r="E539" s="50"/>
      <c r="F539" s="50"/>
      <c r="G539" s="51"/>
    </row>
    <row r="540" spans="1:7" x14ac:dyDescent="0.25">
      <c r="A540" s="49"/>
      <c r="B540" s="50"/>
      <c r="C540" s="50"/>
      <c r="D540" s="50"/>
      <c r="E540" s="50"/>
      <c r="F540" s="50"/>
      <c r="G540" s="51"/>
    </row>
    <row r="541" spans="1:7" x14ac:dyDescent="0.25">
      <c r="A541" s="49"/>
      <c r="B541" s="50"/>
      <c r="C541" s="50"/>
      <c r="D541" s="50"/>
      <c r="E541" s="50"/>
      <c r="F541" s="50"/>
      <c r="G541" s="51"/>
    </row>
    <row r="542" spans="1:7" x14ac:dyDescent="0.25">
      <c r="A542" s="49"/>
      <c r="B542" s="50"/>
      <c r="C542" s="50"/>
      <c r="D542" s="50"/>
      <c r="E542" s="50"/>
      <c r="F542" s="50"/>
      <c r="G542" s="51"/>
    </row>
    <row r="543" spans="1:7" x14ac:dyDescent="0.25">
      <c r="A543" s="49"/>
      <c r="B543" s="50"/>
      <c r="C543" s="50"/>
      <c r="D543" s="50"/>
      <c r="E543" s="50"/>
      <c r="F543" s="50"/>
      <c r="G543" s="51"/>
    </row>
    <row r="544" spans="1:7" x14ac:dyDescent="0.25">
      <c r="A544" s="49"/>
      <c r="B544" s="50"/>
      <c r="C544" s="50"/>
      <c r="D544" s="50"/>
      <c r="E544" s="50"/>
      <c r="F544" s="50"/>
      <c r="G544" s="51"/>
    </row>
    <row r="545" spans="1:7" x14ac:dyDescent="0.25">
      <c r="A545" s="49"/>
      <c r="B545" s="50"/>
      <c r="C545" s="50"/>
      <c r="D545" s="50"/>
      <c r="E545" s="50"/>
      <c r="F545" s="50"/>
      <c r="G545" s="51"/>
    </row>
    <row r="546" spans="1:7" x14ac:dyDescent="0.25">
      <c r="A546" s="49"/>
      <c r="B546" s="50"/>
      <c r="C546" s="50"/>
      <c r="D546" s="50"/>
      <c r="E546" s="50"/>
      <c r="F546" s="50"/>
      <c r="G546" s="51"/>
    </row>
    <row r="547" spans="1:7" x14ac:dyDescent="0.25">
      <c r="A547" s="49"/>
      <c r="B547" s="50"/>
      <c r="C547" s="50"/>
      <c r="D547" s="50"/>
      <c r="E547" s="50"/>
      <c r="F547" s="50"/>
      <c r="G547" s="51"/>
    </row>
    <row r="548" spans="1:7" x14ac:dyDescent="0.25">
      <c r="A548" s="49"/>
      <c r="B548" s="50"/>
      <c r="C548" s="50"/>
      <c r="D548" s="50"/>
      <c r="E548" s="50"/>
      <c r="F548" s="50"/>
      <c r="G548" s="51"/>
    </row>
    <row r="549" spans="1:7" x14ac:dyDescent="0.25">
      <c r="A549" s="49"/>
      <c r="B549" s="50"/>
      <c r="C549" s="50"/>
      <c r="D549" s="50"/>
      <c r="E549" s="50"/>
      <c r="F549" s="50"/>
      <c r="G549" s="51"/>
    </row>
    <row r="550" spans="1:7" x14ac:dyDescent="0.25">
      <c r="A550" s="49"/>
      <c r="B550" s="50"/>
      <c r="C550" s="50"/>
      <c r="D550" s="50"/>
      <c r="E550" s="50"/>
      <c r="F550" s="50"/>
      <c r="G550" s="51"/>
    </row>
    <row r="551" spans="1:7" x14ac:dyDescent="0.25">
      <c r="A551" s="49"/>
      <c r="B551" s="50"/>
      <c r="C551" s="50"/>
      <c r="D551" s="50"/>
      <c r="E551" s="50"/>
      <c r="F551" s="50"/>
      <c r="G551" s="51"/>
    </row>
    <row r="552" spans="1:7" x14ac:dyDescent="0.25">
      <c r="A552" s="49"/>
      <c r="B552" s="50"/>
      <c r="C552" s="50"/>
      <c r="D552" s="50"/>
      <c r="E552" s="50"/>
      <c r="F552" s="50"/>
      <c r="G552" s="51"/>
    </row>
    <row r="553" spans="1:7" x14ac:dyDescent="0.25">
      <c r="A553" s="49"/>
      <c r="B553" s="50"/>
      <c r="C553" s="50"/>
      <c r="D553" s="50"/>
      <c r="E553" s="50"/>
      <c r="F553" s="50"/>
      <c r="G553" s="51"/>
    </row>
    <row r="554" spans="1:7" x14ac:dyDescent="0.25">
      <c r="A554" s="49"/>
      <c r="B554" s="50"/>
      <c r="C554" s="50"/>
      <c r="D554" s="50"/>
      <c r="E554" s="50"/>
      <c r="F554" s="50"/>
      <c r="G554" s="51"/>
    </row>
    <row r="555" spans="1:7" x14ac:dyDescent="0.25">
      <c r="A555" s="49"/>
      <c r="B555" s="50"/>
      <c r="C555" s="50"/>
      <c r="D555" s="50"/>
      <c r="E555" s="50"/>
      <c r="F555" s="50"/>
      <c r="G555" s="51"/>
    </row>
    <row r="556" spans="1:7" x14ac:dyDescent="0.25">
      <c r="A556" s="49"/>
      <c r="B556" s="50"/>
      <c r="C556" s="50"/>
      <c r="D556" s="50"/>
      <c r="E556" s="50"/>
      <c r="F556" s="50"/>
      <c r="G556" s="51"/>
    </row>
    <row r="557" spans="1:7" x14ac:dyDescent="0.25">
      <c r="A557" s="49"/>
      <c r="B557" s="50"/>
      <c r="C557" s="50"/>
      <c r="D557" s="50"/>
      <c r="E557" s="50"/>
      <c r="F557" s="50"/>
      <c r="G557" s="51"/>
    </row>
    <row r="558" spans="1:7" x14ac:dyDescent="0.25">
      <c r="A558" s="49"/>
      <c r="B558" s="50"/>
      <c r="C558" s="50"/>
      <c r="D558" s="50"/>
      <c r="E558" s="50"/>
      <c r="F558" s="50"/>
      <c r="G558" s="51"/>
    </row>
    <row r="559" spans="1:7" x14ac:dyDescent="0.25">
      <c r="A559" s="49"/>
      <c r="B559" s="50"/>
      <c r="C559" s="50"/>
      <c r="D559" s="50"/>
      <c r="E559" s="50"/>
      <c r="F559" s="50"/>
      <c r="G559" s="51"/>
    </row>
    <row r="560" spans="1:7" x14ac:dyDescent="0.25">
      <c r="A560" s="49"/>
      <c r="B560" s="50"/>
      <c r="C560" s="50"/>
      <c r="D560" s="50"/>
      <c r="E560" s="50"/>
      <c r="F560" s="50"/>
      <c r="G560" s="51"/>
    </row>
    <row r="561" spans="1:7" x14ac:dyDescent="0.25">
      <c r="A561" s="49"/>
      <c r="B561" s="50"/>
      <c r="C561" s="50"/>
      <c r="D561" s="50"/>
      <c r="E561" s="50"/>
      <c r="F561" s="50"/>
      <c r="G561" s="51"/>
    </row>
    <row r="562" spans="1:7" x14ac:dyDescent="0.25">
      <c r="A562" s="49"/>
      <c r="B562" s="50"/>
      <c r="C562" s="50"/>
      <c r="D562" s="50"/>
      <c r="E562" s="50"/>
      <c r="F562" s="50"/>
      <c r="G562" s="51"/>
    </row>
    <row r="563" spans="1:7" x14ac:dyDescent="0.25">
      <c r="A563" s="49"/>
      <c r="B563" s="50"/>
      <c r="C563" s="50"/>
      <c r="D563" s="50"/>
      <c r="E563" s="50"/>
      <c r="F563" s="50"/>
      <c r="G563" s="51"/>
    </row>
    <row r="564" spans="1:7" x14ac:dyDescent="0.25">
      <c r="A564" s="49"/>
      <c r="B564" s="50"/>
      <c r="C564" s="50"/>
      <c r="D564" s="50"/>
      <c r="E564" s="50"/>
      <c r="F564" s="50"/>
      <c r="G564" s="51"/>
    </row>
    <row r="565" spans="1:7" x14ac:dyDescent="0.25">
      <c r="A565" s="49"/>
      <c r="B565" s="50"/>
      <c r="C565" s="50"/>
      <c r="D565" s="50"/>
      <c r="E565" s="50"/>
      <c r="F565" s="50"/>
      <c r="G565" s="51"/>
    </row>
    <row r="566" spans="1:7" x14ac:dyDescent="0.25">
      <c r="A566" s="49"/>
      <c r="B566" s="50"/>
      <c r="C566" s="50"/>
      <c r="D566" s="50"/>
      <c r="E566" s="50"/>
      <c r="F566" s="50"/>
      <c r="G566" s="51"/>
    </row>
    <row r="567" spans="1:7" x14ac:dyDescent="0.25">
      <c r="A567" s="49"/>
      <c r="B567" s="50"/>
      <c r="C567" s="50"/>
      <c r="D567" s="50"/>
      <c r="E567" s="50"/>
      <c r="F567" s="50"/>
      <c r="G567" s="51"/>
    </row>
    <row r="568" spans="1:7" x14ac:dyDescent="0.25">
      <c r="A568" s="49"/>
      <c r="B568" s="50"/>
      <c r="C568" s="50"/>
      <c r="D568" s="50"/>
      <c r="E568" s="50"/>
      <c r="F568" s="50"/>
      <c r="G568" s="51"/>
    </row>
    <row r="569" spans="1:7" x14ac:dyDescent="0.25">
      <c r="A569" s="49"/>
      <c r="B569" s="50"/>
      <c r="C569" s="50"/>
      <c r="D569" s="50"/>
      <c r="E569" s="50"/>
      <c r="F569" s="50"/>
      <c r="G569" s="51"/>
    </row>
    <row r="570" spans="1:7" x14ac:dyDescent="0.25">
      <c r="A570" s="49"/>
      <c r="B570" s="50"/>
      <c r="C570" s="50"/>
      <c r="D570" s="50"/>
      <c r="E570" s="50"/>
      <c r="F570" s="50"/>
      <c r="G570" s="51"/>
    </row>
    <row r="571" spans="1:7" x14ac:dyDescent="0.25">
      <c r="A571" s="49"/>
      <c r="B571" s="50"/>
      <c r="C571" s="50"/>
      <c r="D571" s="50"/>
      <c r="E571" s="50"/>
      <c r="F571" s="50"/>
      <c r="G571" s="51"/>
    </row>
    <row r="572" spans="1:7" x14ac:dyDescent="0.25">
      <c r="A572" s="49"/>
      <c r="B572" s="50"/>
      <c r="C572" s="50"/>
      <c r="D572" s="50"/>
      <c r="E572" s="50"/>
      <c r="F572" s="50"/>
      <c r="G572" s="51"/>
    </row>
    <row r="573" spans="1:7" x14ac:dyDescent="0.25">
      <c r="A573" s="49"/>
      <c r="B573" s="50"/>
      <c r="C573" s="50"/>
      <c r="D573" s="50"/>
      <c r="E573" s="50"/>
      <c r="F573" s="50"/>
      <c r="G573" s="51"/>
    </row>
    <row r="574" spans="1:7" x14ac:dyDescent="0.25">
      <c r="A574" s="49"/>
      <c r="B574" s="50"/>
      <c r="C574" s="50"/>
      <c r="D574" s="50"/>
      <c r="E574" s="50"/>
      <c r="F574" s="50"/>
      <c r="G574" s="51"/>
    </row>
    <row r="575" spans="1:7" x14ac:dyDescent="0.25">
      <c r="A575" s="49"/>
      <c r="B575" s="50"/>
      <c r="C575" s="50"/>
      <c r="D575" s="50"/>
      <c r="E575" s="50"/>
      <c r="F575" s="50"/>
      <c r="G575" s="51"/>
    </row>
    <row r="576" spans="1:7" x14ac:dyDescent="0.25">
      <c r="A576" s="49"/>
      <c r="B576" s="50"/>
      <c r="C576" s="50"/>
      <c r="D576" s="50"/>
      <c r="E576" s="50"/>
      <c r="F576" s="50"/>
      <c r="G576" s="51"/>
    </row>
    <row r="577" spans="1:7" x14ac:dyDescent="0.25">
      <c r="A577" s="49"/>
      <c r="B577" s="50"/>
      <c r="C577" s="50"/>
      <c r="D577" s="50"/>
      <c r="E577" s="50"/>
      <c r="F577" s="50"/>
      <c r="G577" s="51"/>
    </row>
    <row r="578" spans="1:7" x14ac:dyDescent="0.25">
      <c r="A578" s="49"/>
      <c r="B578" s="50"/>
      <c r="C578" s="50"/>
      <c r="D578" s="50"/>
      <c r="E578" s="50"/>
      <c r="F578" s="50"/>
      <c r="G578" s="51"/>
    </row>
    <row r="579" spans="1:7" x14ac:dyDescent="0.25">
      <c r="A579" s="49"/>
      <c r="B579" s="50"/>
      <c r="C579" s="50"/>
      <c r="D579" s="50"/>
      <c r="E579" s="50"/>
      <c r="F579" s="50"/>
      <c r="G579" s="51"/>
    </row>
    <row r="580" spans="1:7" x14ac:dyDescent="0.25">
      <c r="A580" s="49"/>
      <c r="B580" s="50"/>
      <c r="C580" s="50"/>
      <c r="D580" s="50"/>
      <c r="E580" s="50"/>
      <c r="F580" s="50"/>
      <c r="G580" s="51"/>
    </row>
    <row r="581" spans="1:7" x14ac:dyDescent="0.25">
      <c r="A581" s="49"/>
      <c r="B581" s="50"/>
      <c r="C581" s="50"/>
      <c r="D581" s="50"/>
      <c r="E581" s="50"/>
      <c r="F581" s="50"/>
      <c r="G581" s="51"/>
    </row>
    <row r="582" spans="1:7" x14ac:dyDescent="0.25">
      <c r="A582" s="49"/>
      <c r="B582" s="50"/>
      <c r="C582" s="50"/>
      <c r="D582" s="50"/>
      <c r="E582" s="50"/>
      <c r="F582" s="50"/>
      <c r="G582" s="51"/>
    </row>
    <row r="583" spans="1:7" x14ac:dyDescent="0.25">
      <c r="A583" s="49"/>
      <c r="B583" s="50"/>
      <c r="C583" s="50"/>
      <c r="D583" s="50"/>
      <c r="E583" s="50"/>
      <c r="F583" s="50"/>
      <c r="G583" s="51"/>
    </row>
    <row r="584" spans="1:7" x14ac:dyDescent="0.25">
      <c r="A584" s="49"/>
      <c r="B584" s="50"/>
      <c r="C584" s="50"/>
      <c r="D584" s="50"/>
      <c r="E584" s="50"/>
      <c r="F584" s="50"/>
      <c r="G584" s="51"/>
    </row>
    <row r="585" spans="1:7" x14ac:dyDescent="0.25">
      <c r="A585" s="49"/>
      <c r="B585" s="50"/>
      <c r="C585" s="50"/>
      <c r="D585" s="50"/>
      <c r="E585" s="50"/>
      <c r="F585" s="50"/>
      <c r="G585" s="51"/>
    </row>
    <row r="586" spans="1:7" x14ac:dyDescent="0.25">
      <c r="A586" s="49"/>
      <c r="B586" s="50"/>
      <c r="C586" s="50"/>
      <c r="D586" s="50"/>
      <c r="E586" s="50"/>
      <c r="F586" s="50"/>
      <c r="G586" s="51"/>
    </row>
    <row r="587" spans="1:7" x14ac:dyDescent="0.25">
      <c r="A587" s="49"/>
      <c r="B587" s="50"/>
      <c r="C587" s="50"/>
      <c r="D587" s="50"/>
      <c r="E587" s="50"/>
      <c r="F587" s="50"/>
      <c r="G587" s="51"/>
    </row>
    <row r="588" spans="1:7" x14ac:dyDescent="0.25">
      <c r="A588" s="49"/>
      <c r="B588" s="50"/>
      <c r="C588" s="50"/>
      <c r="D588" s="50"/>
      <c r="E588" s="50"/>
      <c r="F588" s="50"/>
      <c r="G588" s="51"/>
    </row>
    <row r="589" spans="1:7" x14ac:dyDescent="0.25">
      <c r="A589" s="49"/>
      <c r="B589" s="50"/>
      <c r="C589" s="50"/>
      <c r="D589" s="50"/>
      <c r="E589" s="50"/>
      <c r="F589" s="50"/>
      <c r="G589" s="51"/>
    </row>
    <row r="590" spans="1:7" x14ac:dyDescent="0.25">
      <c r="A590" s="49"/>
      <c r="B590" s="50"/>
      <c r="C590" s="50"/>
      <c r="D590" s="50"/>
      <c r="E590" s="50"/>
      <c r="F590" s="50"/>
      <c r="G590" s="51"/>
    </row>
    <row r="591" spans="1:7" x14ac:dyDescent="0.25">
      <c r="A591" s="49"/>
      <c r="B591" s="50"/>
      <c r="C591" s="50"/>
      <c r="D591" s="50"/>
      <c r="E591" s="50"/>
      <c r="F591" s="50"/>
      <c r="G591" s="51"/>
    </row>
    <row r="592" spans="1:7" x14ac:dyDescent="0.25">
      <c r="A592" s="49"/>
      <c r="B592" s="50"/>
      <c r="C592" s="50"/>
      <c r="D592" s="50"/>
      <c r="E592" s="50"/>
      <c r="F592" s="50"/>
      <c r="G592" s="51"/>
    </row>
    <row r="593" spans="1:7" x14ac:dyDescent="0.25">
      <c r="A593" s="49"/>
      <c r="B593" s="50"/>
      <c r="C593" s="50"/>
      <c r="D593" s="50"/>
      <c r="E593" s="50"/>
      <c r="F593" s="50"/>
      <c r="G593" s="51"/>
    </row>
    <row r="594" spans="1:7" x14ac:dyDescent="0.25">
      <c r="A594" s="49"/>
      <c r="B594" s="50"/>
      <c r="C594" s="50"/>
      <c r="D594" s="50"/>
      <c r="E594" s="50"/>
      <c r="F594" s="50"/>
      <c r="G594" s="51"/>
    </row>
    <row r="595" spans="1:7" x14ac:dyDescent="0.25">
      <c r="A595" s="49"/>
      <c r="B595" s="50"/>
      <c r="C595" s="50"/>
      <c r="D595" s="50"/>
      <c r="E595" s="50"/>
      <c r="F595" s="50"/>
      <c r="G595" s="51"/>
    </row>
    <row r="596" spans="1:7" x14ac:dyDescent="0.25">
      <c r="A596" s="49"/>
      <c r="B596" s="50"/>
      <c r="C596" s="50"/>
      <c r="D596" s="50"/>
      <c r="E596" s="50"/>
      <c r="F596" s="50"/>
      <c r="G596" s="51"/>
    </row>
    <row r="597" spans="1:7" x14ac:dyDescent="0.25">
      <c r="A597" s="49"/>
      <c r="B597" s="50"/>
      <c r="C597" s="50"/>
      <c r="D597" s="50"/>
      <c r="E597" s="50"/>
      <c r="F597" s="50"/>
      <c r="G597" s="51"/>
    </row>
    <row r="598" spans="1:7" x14ac:dyDescent="0.25">
      <c r="A598" s="49"/>
      <c r="B598" s="50"/>
      <c r="C598" s="50"/>
      <c r="D598" s="50"/>
      <c r="E598" s="50"/>
      <c r="F598" s="50"/>
      <c r="G598" s="51"/>
    </row>
    <row r="599" spans="1:7" x14ac:dyDescent="0.25">
      <c r="A599" s="49"/>
      <c r="B599" s="50"/>
      <c r="C599" s="50"/>
      <c r="D599" s="50"/>
      <c r="E599" s="50"/>
      <c r="F599" s="50"/>
      <c r="G599" s="51"/>
    </row>
    <row r="600" spans="1:7" x14ac:dyDescent="0.25">
      <c r="A600" s="49"/>
      <c r="B600" s="50"/>
      <c r="C600" s="50"/>
      <c r="D600" s="50"/>
      <c r="E600" s="50"/>
      <c r="F600" s="50"/>
      <c r="G600" s="51"/>
    </row>
    <row r="601" spans="1:7" x14ac:dyDescent="0.25">
      <c r="A601" s="49"/>
      <c r="B601" s="50"/>
      <c r="C601" s="50"/>
      <c r="D601" s="50"/>
      <c r="E601" s="50"/>
      <c r="F601" s="50"/>
      <c r="G601" s="51"/>
    </row>
    <row r="602" spans="1:7" x14ac:dyDescent="0.25">
      <c r="A602" s="49"/>
      <c r="B602" s="50"/>
      <c r="C602" s="50"/>
      <c r="D602" s="50"/>
      <c r="E602" s="50"/>
      <c r="F602" s="50"/>
      <c r="G602" s="51"/>
    </row>
    <row r="603" spans="1:7" x14ac:dyDescent="0.25">
      <c r="A603" s="49"/>
      <c r="B603" s="50"/>
      <c r="C603" s="50"/>
      <c r="D603" s="50"/>
      <c r="E603" s="50"/>
      <c r="F603" s="50"/>
      <c r="G603" s="51"/>
    </row>
    <row r="604" spans="1:7" x14ac:dyDescent="0.25">
      <c r="A604" s="49"/>
      <c r="B604" s="50"/>
      <c r="C604" s="50"/>
      <c r="D604" s="50"/>
      <c r="E604" s="50"/>
      <c r="F604" s="50"/>
      <c r="G604" s="51"/>
    </row>
    <row r="605" spans="1:7" x14ac:dyDescent="0.25">
      <c r="A605" s="49"/>
      <c r="B605" s="50"/>
      <c r="C605" s="50"/>
      <c r="D605" s="50"/>
      <c r="E605" s="50"/>
      <c r="F605" s="50"/>
      <c r="G605" s="51"/>
    </row>
    <row r="606" spans="1:7" x14ac:dyDescent="0.25">
      <c r="A606" s="49"/>
      <c r="B606" s="50"/>
      <c r="C606" s="50"/>
      <c r="D606" s="50"/>
      <c r="E606" s="50"/>
      <c r="F606" s="50"/>
      <c r="G606" s="51"/>
    </row>
    <row r="607" spans="1:7" x14ac:dyDescent="0.25">
      <c r="A607" s="49"/>
      <c r="B607" s="50"/>
      <c r="C607" s="50"/>
      <c r="D607" s="50"/>
      <c r="E607" s="50"/>
      <c r="F607" s="50"/>
      <c r="G607" s="51"/>
    </row>
    <row r="608" spans="1:7" x14ac:dyDescent="0.25">
      <c r="A608" s="49"/>
      <c r="B608" s="50"/>
      <c r="C608" s="50"/>
      <c r="D608" s="50"/>
      <c r="E608" s="50"/>
      <c r="F608" s="50"/>
      <c r="G608" s="51"/>
    </row>
    <row r="609" spans="1:7" x14ac:dyDescent="0.25">
      <c r="A609" s="49"/>
      <c r="B609" s="50"/>
      <c r="C609" s="50"/>
      <c r="D609" s="50"/>
      <c r="E609" s="50"/>
      <c r="F609" s="50"/>
      <c r="G609" s="51"/>
    </row>
    <row r="610" spans="1:7" x14ac:dyDescent="0.25">
      <c r="A610" s="49"/>
      <c r="B610" s="50"/>
      <c r="C610" s="50"/>
      <c r="D610" s="50"/>
      <c r="E610" s="50"/>
      <c r="F610" s="50"/>
      <c r="G610" s="51"/>
    </row>
    <row r="611" spans="1:7" x14ac:dyDescent="0.25">
      <c r="A611" s="49"/>
      <c r="B611" s="50"/>
      <c r="C611" s="50"/>
      <c r="D611" s="50"/>
      <c r="E611" s="50"/>
      <c r="F611" s="50"/>
      <c r="G611" s="51"/>
    </row>
    <row r="612" spans="1:7" x14ac:dyDescent="0.25">
      <c r="A612" s="49"/>
      <c r="B612" s="50"/>
      <c r="C612" s="50"/>
      <c r="D612" s="50"/>
      <c r="E612" s="50"/>
      <c r="F612" s="50"/>
      <c r="G612" s="51"/>
    </row>
    <row r="613" spans="1:7" x14ac:dyDescent="0.25">
      <c r="A613" s="49"/>
      <c r="B613" s="50"/>
      <c r="C613" s="50"/>
      <c r="D613" s="50"/>
      <c r="E613" s="50"/>
      <c r="F613" s="50"/>
      <c r="G613" s="51"/>
    </row>
    <row r="614" spans="1:7" x14ac:dyDescent="0.25">
      <c r="A614" s="49"/>
      <c r="B614" s="50"/>
      <c r="C614" s="50"/>
      <c r="D614" s="50"/>
      <c r="E614" s="50"/>
      <c r="F614" s="50"/>
      <c r="G614" s="51"/>
    </row>
    <row r="615" spans="1:7" x14ac:dyDescent="0.25">
      <c r="A615" s="49"/>
      <c r="B615" s="50"/>
      <c r="C615" s="50"/>
      <c r="D615" s="50"/>
      <c r="E615" s="50"/>
      <c r="F615" s="50"/>
      <c r="G615" s="51"/>
    </row>
    <row r="616" spans="1:7" x14ac:dyDescent="0.25">
      <c r="A616" s="49"/>
      <c r="B616" s="50"/>
      <c r="C616" s="50"/>
      <c r="D616" s="50"/>
      <c r="E616" s="50"/>
      <c r="F616" s="50"/>
      <c r="G616" s="51"/>
    </row>
    <row r="617" spans="1:7" x14ac:dyDescent="0.25">
      <c r="A617" s="49"/>
      <c r="B617" s="50"/>
      <c r="C617" s="50"/>
      <c r="D617" s="50"/>
      <c r="E617" s="50"/>
      <c r="F617" s="50"/>
      <c r="G617" s="51"/>
    </row>
    <row r="618" spans="1:7" x14ac:dyDescent="0.25">
      <c r="A618" s="49"/>
      <c r="B618" s="50"/>
      <c r="C618" s="50"/>
      <c r="D618" s="50"/>
      <c r="E618" s="50"/>
      <c r="F618" s="50"/>
      <c r="G618" s="51"/>
    </row>
    <row r="619" spans="1:7" x14ac:dyDescent="0.25">
      <c r="A619" s="49"/>
      <c r="B619" s="50"/>
      <c r="C619" s="50"/>
      <c r="D619" s="50"/>
      <c r="E619" s="50"/>
      <c r="F619" s="50"/>
      <c r="G619" s="51"/>
    </row>
    <row r="620" spans="1:7" x14ac:dyDescent="0.25">
      <c r="A620" s="49"/>
      <c r="B620" s="50"/>
      <c r="C620" s="50"/>
      <c r="D620" s="50"/>
      <c r="E620" s="50"/>
      <c r="F620" s="50"/>
      <c r="G620" s="51"/>
    </row>
    <row r="621" spans="1:7" x14ac:dyDescent="0.25">
      <c r="A621" s="49"/>
      <c r="B621" s="50"/>
      <c r="C621" s="50"/>
      <c r="D621" s="50"/>
      <c r="E621" s="50"/>
      <c r="F621" s="50"/>
      <c r="G621" s="51"/>
    </row>
    <row r="622" spans="1:7" x14ac:dyDescent="0.25">
      <c r="A622" s="49"/>
      <c r="B622" s="50"/>
      <c r="C622" s="50"/>
      <c r="D622" s="50"/>
      <c r="E622" s="50"/>
      <c r="F622" s="50"/>
      <c r="G622" s="51"/>
    </row>
    <row r="623" spans="1:7" x14ac:dyDescent="0.25">
      <c r="A623" s="49"/>
      <c r="B623" s="50"/>
      <c r="C623" s="50"/>
      <c r="D623" s="50"/>
      <c r="E623" s="50"/>
      <c r="F623" s="50"/>
      <c r="G623" s="51"/>
    </row>
    <row r="624" spans="1:7" x14ac:dyDescent="0.25">
      <c r="A624" s="49"/>
      <c r="B624" s="50"/>
      <c r="C624" s="50"/>
      <c r="D624" s="50"/>
      <c r="E624" s="50"/>
      <c r="F624" s="50"/>
      <c r="G624" s="51"/>
    </row>
    <row r="625" spans="1:7" x14ac:dyDescent="0.25">
      <c r="A625" s="49"/>
      <c r="B625" s="50"/>
      <c r="C625" s="50"/>
      <c r="D625" s="50"/>
      <c r="E625" s="50"/>
      <c r="F625" s="50"/>
      <c r="G625" s="51"/>
    </row>
    <row r="626" spans="1:7" x14ac:dyDescent="0.25">
      <c r="A626" s="49"/>
      <c r="B626" s="50"/>
      <c r="C626" s="50"/>
      <c r="D626" s="50"/>
      <c r="E626" s="50"/>
      <c r="F626" s="50"/>
      <c r="G626" s="51"/>
    </row>
    <row r="627" spans="1:7" x14ac:dyDescent="0.25">
      <c r="A627" s="49"/>
      <c r="B627" s="50"/>
      <c r="C627" s="50"/>
      <c r="D627" s="50"/>
      <c r="E627" s="50"/>
      <c r="F627" s="50"/>
      <c r="G627" s="51"/>
    </row>
    <row r="628" spans="1:7" x14ac:dyDescent="0.25">
      <c r="A628" s="49"/>
      <c r="B628" s="50"/>
      <c r="C628" s="50"/>
      <c r="D628" s="50"/>
      <c r="E628" s="50"/>
      <c r="F628" s="50"/>
      <c r="G628" s="51"/>
    </row>
    <row r="629" spans="1:7" x14ac:dyDescent="0.25">
      <c r="A629" s="49"/>
      <c r="B629" s="50"/>
      <c r="C629" s="50"/>
      <c r="D629" s="50"/>
      <c r="E629" s="50"/>
      <c r="F629" s="50"/>
      <c r="G629" s="51"/>
    </row>
    <row r="630" spans="1:7" x14ac:dyDescent="0.25">
      <c r="A630" s="49"/>
      <c r="B630" s="50"/>
      <c r="C630" s="50"/>
      <c r="D630" s="50"/>
      <c r="E630" s="50"/>
      <c r="F630" s="50"/>
      <c r="G630" s="51"/>
    </row>
    <row r="631" spans="1:7" x14ac:dyDescent="0.25">
      <c r="A631" s="49"/>
      <c r="B631" s="50"/>
      <c r="C631" s="50"/>
      <c r="D631" s="50"/>
      <c r="E631" s="50"/>
      <c r="F631" s="50"/>
      <c r="G631" s="51"/>
    </row>
    <row r="632" spans="1:7" x14ac:dyDescent="0.25">
      <c r="A632" s="49"/>
      <c r="B632" s="50"/>
      <c r="C632" s="50"/>
      <c r="D632" s="50"/>
      <c r="E632" s="50"/>
      <c r="F632" s="50"/>
      <c r="G632" s="51"/>
    </row>
    <row r="633" spans="1:7" x14ac:dyDescent="0.25">
      <c r="A633" s="49"/>
      <c r="B633" s="50"/>
      <c r="C633" s="50"/>
      <c r="D633" s="50"/>
      <c r="E633" s="50"/>
      <c r="F633" s="50"/>
      <c r="G633" s="51"/>
    </row>
    <row r="634" spans="1:7" x14ac:dyDescent="0.25">
      <c r="A634" s="49"/>
      <c r="B634" s="50"/>
      <c r="C634" s="50"/>
      <c r="D634" s="50"/>
      <c r="E634" s="50"/>
      <c r="F634" s="50"/>
      <c r="G634" s="51"/>
    </row>
    <row r="635" spans="1:7" x14ac:dyDescent="0.25">
      <c r="A635" s="49"/>
      <c r="B635" s="50"/>
      <c r="C635" s="50"/>
      <c r="D635" s="50"/>
      <c r="E635" s="50"/>
      <c r="F635" s="50"/>
      <c r="G635" s="51"/>
    </row>
    <row r="636" spans="1:7" x14ac:dyDescent="0.25">
      <c r="A636" s="49"/>
      <c r="B636" s="50"/>
      <c r="C636" s="50"/>
      <c r="D636" s="50"/>
      <c r="E636" s="50"/>
      <c r="F636" s="50"/>
      <c r="G636" s="51"/>
    </row>
    <row r="637" spans="1:7" x14ac:dyDescent="0.25">
      <c r="A637" s="49"/>
      <c r="B637" s="50"/>
      <c r="C637" s="50"/>
      <c r="D637" s="50"/>
      <c r="E637" s="50"/>
      <c r="F637" s="50"/>
      <c r="G637" s="51"/>
    </row>
    <row r="638" spans="1:7" x14ac:dyDescent="0.25">
      <c r="A638" s="49"/>
      <c r="B638" s="50"/>
      <c r="C638" s="50"/>
      <c r="D638" s="50"/>
      <c r="E638" s="50"/>
      <c r="F638" s="50"/>
      <c r="G638" s="51"/>
    </row>
    <row r="639" spans="1:7" x14ac:dyDescent="0.25">
      <c r="A639" s="49"/>
      <c r="B639" s="50"/>
      <c r="C639" s="50"/>
      <c r="D639" s="50"/>
      <c r="E639" s="50"/>
      <c r="F639" s="50"/>
      <c r="G639" s="51"/>
    </row>
    <row r="640" spans="1:7" x14ac:dyDescent="0.25">
      <c r="A640" s="49"/>
      <c r="B640" s="50"/>
      <c r="C640" s="50"/>
      <c r="D640" s="50"/>
      <c r="E640" s="50"/>
      <c r="F640" s="50"/>
      <c r="G640" s="51"/>
    </row>
    <row r="641" spans="1:7" x14ac:dyDescent="0.25">
      <c r="A641" s="49"/>
      <c r="B641" s="50"/>
      <c r="C641" s="50"/>
      <c r="D641" s="50"/>
      <c r="E641" s="50"/>
      <c r="F641" s="50"/>
      <c r="G641" s="51"/>
    </row>
    <row r="642" spans="1:7" x14ac:dyDescent="0.25">
      <c r="A642" s="49"/>
      <c r="B642" s="50"/>
      <c r="C642" s="50"/>
      <c r="D642" s="50"/>
      <c r="E642" s="50"/>
      <c r="F642" s="50"/>
      <c r="G642" s="51"/>
    </row>
    <row r="643" spans="1:7" x14ac:dyDescent="0.25">
      <c r="A643" s="49"/>
      <c r="B643" s="50"/>
      <c r="C643" s="50"/>
      <c r="D643" s="50"/>
      <c r="E643" s="50"/>
      <c r="F643" s="50"/>
      <c r="G643" s="51"/>
    </row>
    <row r="644" spans="1:7" x14ac:dyDescent="0.25">
      <c r="A644" s="49"/>
      <c r="B644" s="50"/>
      <c r="C644" s="50"/>
      <c r="D644" s="50"/>
      <c r="E644" s="50"/>
      <c r="F644" s="50"/>
      <c r="G644" s="51"/>
    </row>
    <row r="645" spans="1:7" x14ac:dyDescent="0.25">
      <c r="A645" s="49"/>
      <c r="B645" s="50"/>
      <c r="C645" s="50"/>
      <c r="D645" s="50"/>
      <c r="E645" s="50"/>
      <c r="F645" s="50"/>
      <c r="G645" s="51"/>
    </row>
    <row r="646" spans="1:7" x14ac:dyDescent="0.25">
      <c r="A646" s="49"/>
      <c r="B646" s="50"/>
      <c r="C646" s="50"/>
      <c r="D646" s="50"/>
      <c r="E646" s="50"/>
      <c r="F646" s="50"/>
      <c r="G646" s="51"/>
    </row>
    <row r="647" spans="1:7" x14ac:dyDescent="0.25">
      <c r="A647" s="49"/>
      <c r="B647" s="50"/>
      <c r="C647" s="50"/>
      <c r="D647" s="50"/>
      <c r="E647" s="50"/>
      <c r="F647" s="50"/>
      <c r="G647" s="51"/>
    </row>
    <row r="648" spans="1:7" x14ac:dyDescent="0.25">
      <c r="A648" s="49"/>
      <c r="B648" s="50"/>
      <c r="C648" s="50"/>
      <c r="D648" s="50"/>
      <c r="E648" s="50"/>
      <c r="F648" s="50"/>
      <c r="G648" s="51"/>
    </row>
    <row r="649" spans="1:7" x14ac:dyDescent="0.25">
      <c r="A649" s="49"/>
      <c r="B649" s="50"/>
      <c r="C649" s="50"/>
      <c r="D649" s="50"/>
      <c r="E649" s="50"/>
      <c r="F649" s="50"/>
      <c r="G649" s="51"/>
    </row>
    <row r="650" spans="1:7" x14ac:dyDescent="0.25">
      <c r="A650" s="49"/>
      <c r="B650" s="50"/>
      <c r="C650" s="50"/>
      <c r="D650" s="50"/>
      <c r="E650" s="50"/>
      <c r="F650" s="50"/>
      <c r="G650" s="51"/>
    </row>
    <row r="651" spans="1:7" x14ac:dyDescent="0.25">
      <c r="A651" s="49"/>
      <c r="B651" s="50"/>
      <c r="C651" s="50"/>
      <c r="D651" s="50"/>
      <c r="E651" s="50"/>
      <c r="F651" s="50"/>
      <c r="G651" s="51"/>
    </row>
    <row r="652" spans="1:7" x14ac:dyDescent="0.25">
      <c r="A652" s="49"/>
      <c r="B652" s="50"/>
      <c r="C652" s="50"/>
      <c r="D652" s="50"/>
      <c r="E652" s="50"/>
      <c r="F652" s="50"/>
      <c r="G652" s="51"/>
    </row>
    <row r="653" spans="1:7" x14ac:dyDescent="0.25">
      <c r="A653" s="49"/>
      <c r="B653" s="50"/>
      <c r="C653" s="50"/>
      <c r="D653" s="50"/>
      <c r="E653" s="50"/>
      <c r="F653" s="50"/>
      <c r="G653" s="51"/>
    </row>
    <row r="654" spans="1:7" x14ac:dyDescent="0.25">
      <c r="A654" s="49"/>
      <c r="B654" s="50"/>
      <c r="C654" s="50"/>
      <c r="D654" s="50"/>
      <c r="E654" s="50"/>
      <c r="F654" s="50"/>
      <c r="G654" s="51"/>
    </row>
    <row r="655" spans="1:7" x14ac:dyDescent="0.25">
      <c r="A655" s="49"/>
      <c r="B655" s="50"/>
      <c r="C655" s="50"/>
      <c r="D655" s="50"/>
      <c r="E655" s="50"/>
      <c r="F655" s="50"/>
      <c r="G655" s="51"/>
    </row>
    <row r="656" spans="1:7" x14ac:dyDescent="0.25">
      <c r="A656" s="49"/>
      <c r="B656" s="50"/>
      <c r="C656" s="50"/>
      <c r="D656" s="50"/>
      <c r="E656" s="50"/>
      <c r="F656" s="50"/>
      <c r="G656" s="51"/>
    </row>
    <row r="657" spans="1:7" x14ac:dyDescent="0.25">
      <c r="A657" s="49"/>
      <c r="B657" s="50"/>
      <c r="C657" s="50"/>
      <c r="D657" s="50"/>
      <c r="E657" s="50"/>
      <c r="F657" s="50"/>
      <c r="G657" s="51"/>
    </row>
    <row r="658" spans="1:7" x14ac:dyDescent="0.25">
      <c r="A658" s="49"/>
      <c r="B658" s="50"/>
      <c r="C658" s="50"/>
      <c r="D658" s="50"/>
      <c r="E658" s="50"/>
      <c r="F658" s="50"/>
      <c r="G658" s="51"/>
    </row>
    <row r="659" spans="1:7" x14ac:dyDescent="0.25">
      <c r="A659" s="49"/>
      <c r="B659" s="50"/>
      <c r="C659" s="50"/>
      <c r="D659" s="50"/>
      <c r="E659" s="50"/>
      <c r="F659" s="50"/>
      <c r="G659" s="51"/>
    </row>
    <row r="660" spans="1:7" x14ac:dyDescent="0.25">
      <c r="A660" s="49"/>
      <c r="B660" s="50"/>
      <c r="C660" s="50"/>
      <c r="D660" s="50"/>
      <c r="E660" s="50"/>
      <c r="F660" s="50"/>
      <c r="G660" s="51"/>
    </row>
    <row r="661" spans="1:7" x14ac:dyDescent="0.25">
      <c r="A661" s="49"/>
      <c r="B661" s="50"/>
      <c r="C661" s="50"/>
      <c r="D661" s="50"/>
      <c r="E661" s="50"/>
      <c r="F661" s="50"/>
      <c r="G661" s="51"/>
    </row>
    <row r="662" spans="1:7" x14ac:dyDescent="0.25">
      <c r="A662" s="49"/>
      <c r="B662" s="50"/>
      <c r="C662" s="50"/>
      <c r="D662" s="50"/>
      <c r="E662" s="50"/>
      <c r="F662" s="50"/>
      <c r="G662" s="51"/>
    </row>
    <row r="663" spans="1:7" x14ac:dyDescent="0.25">
      <c r="A663" s="49"/>
      <c r="B663" s="50"/>
      <c r="C663" s="50"/>
      <c r="D663" s="50"/>
      <c r="E663" s="50"/>
      <c r="F663" s="50"/>
      <c r="G663" s="51"/>
    </row>
    <row r="664" spans="1:7" x14ac:dyDescent="0.25">
      <c r="A664" s="49"/>
      <c r="B664" s="50"/>
      <c r="C664" s="50"/>
      <c r="D664" s="50"/>
      <c r="E664" s="50"/>
      <c r="F664" s="50"/>
      <c r="G664" s="51"/>
    </row>
    <row r="665" spans="1:7" x14ac:dyDescent="0.25">
      <c r="A665" s="49"/>
      <c r="B665" s="50"/>
      <c r="C665" s="50"/>
      <c r="D665" s="50"/>
      <c r="E665" s="50"/>
      <c r="F665" s="50"/>
      <c r="G665" s="51"/>
    </row>
    <row r="666" spans="1:7" x14ac:dyDescent="0.25">
      <c r="A666" s="49"/>
      <c r="B666" s="50"/>
      <c r="C666" s="50"/>
      <c r="D666" s="50"/>
      <c r="E666" s="50"/>
      <c r="F666" s="50"/>
      <c r="G666" s="51"/>
    </row>
    <row r="667" spans="1:7" x14ac:dyDescent="0.25">
      <c r="A667" s="49"/>
      <c r="B667" s="50"/>
      <c r="C667" s="50"/>
      <c r="D667" s="50"/>
      <c r="E667" s="50"/>
      <c r="F667" s="50"/>
      <c r="G667" s="51"/>
    </row>
    <row r="668" spans="1:7" x14ac:dyDescent="0.25">
      <c r="A668" s="49"/>
      <c r="B668" s="50"/>
      <c r="C668" s="50"/>
      <c r="D668" s="50"/>
      <c r="E668" s="50"/>
      <c r="F668" s="50"/>
      <c r="G668" s="51"/>
    </row>
    <row r="669" spans="1:7" x14ac:dyDescent="0.25">
      <c r="A669" s="49"/>
      <c r="B669" s="50"/>
      <c r="C669" s="50"/>
      <c r="D669" s="50"/>
      <c r="E669" s="50"/>
      <c r="F669" s="50"/>
      <c r="G669" s="51"/>
    </row>
    <row r="670" spans="1:7" x14ac:dyDescent="0.25">
      <c r="A670" s="49"/>
      <c r="B670" s="50"/>
      <c r="C670" s="50"/>
      <c r="D670" s="50"/>
      <c r="E670" s="50"/>
      <c r="F670" s="50"/>
      <c r="G670" s="51"/>
    </row>
    <row r="671" spans="1:7" x14ac:dyDescent="0.25">
      <c r="A671" s="49"/>
      <c r="B671" s="50"/>
      <c r="C671" s="50"/>
      <c r="D671" s="50"/>
      <c r="E671" s="50"/>
      <c r="F671" s="50"/>
      <c r="G671" s="51"/>
    </row>
    <row r="672" spans="1:7" x14ac:dyDescent="0.25">
      <c r="A672" s="49"/>
      <c r="B672" s="50"/>
      <c r="C672" s="50"/>
      <c r="D672" s="50"/>
      <c r="E672" s="50"/>
      <c r="F672" s="50"/>
      <c r="G672" s="51"/>
    </row>
    <row r="673" spans="1:7" x14ac:dyDescent="0.25">
      <c r="A673" s="49"/>
      <c r="B673" s="50"/>
      <c r="C673" s="50"/>
      <c r="D673" s="50"/>
      <c r="E673" s="50"/>
      <c r="F673" s="50"/>
      <c r="G673" s="51"/>
    </row>
    <row r="674" spans="1:7" x14ac:dyDescent="0.25">
      <c r="A674" s="49"/>
      <c r="B674" s="50"/>
      <c r="C674" s="50"/>
      <c r="D674" s="50"/>
      <c r="E674" s="50"/>
      <c r="F674" s="50"/>
      <c r="G674" s="51"/>
    </row>
    <row r="675" spans="1:7" x14ac:dyDescent="0.25">
      <c r="A675" s="49"/>
      <c r="B675" s="50"/>
      <c r="C675" s="50"/>
      <c r="D675" s="50"/>
      <c r="E675" s="50"/>
      <c r="F675" s="50"/>
      <c r="G675" s="51"/>
    </row>
    <row r="676" spans="1:7" x14ac:dyDescent="0.25">
      <c r="A676" s="49"/>
      <c r="B676" s="50"/>
      <c r="C676" s="50"/>
      <c r="D676" s="50"/>
      <c r="E676" s="50"/>
      <c r="F676" s="50"/>
      <c r="G676" s="51"/>
    </row>
    <row r="677" spans="1:7" x14ac:dyDescent="0.25">
      <c r="A677" s="49"/>
      <c r="B677" s="50"/>
      <c r="C677" s="50"/>
      <c r="D677" s="50"/>
      <c r="E677" s="50"/>
      <c r="F677" s="50"/>
      <c r="G677" s="51"/>
    </row>
    <row r="678" spans="1:7" x14ac:dyDescent="0.25">
      <c r="A678" s="49"/>
      <c r="B678" s="50"/>
      <c r="C678" s="50"/>
      <c r="D678" s="50"/>
      <c r="E678" s="50"/>
      <c r="F678" s="50"/>
      <c r="G678" s="51"/>
    </row>
    <row r="679" spans="1:7" x14ac:dyDescent="0.25">
      <c r="A679" s="49"/>
      <c r="B679" s="50"/>
      <c r="C679" s="50"/>
      <c r="D679" s="50"/>
      <c r="E679" s="50"/>
      <c r="F679" s="50"/>
      <c r="G679" s="51"/>
    </row>
    <row r="680" spans="1:7" x14ac:dyDescent="0.25">
      <c r="A680" s="49"/>
      <c r="B680" s="50"/>
      <c r="C680" s="50"/>
      <c r="D680" s="50"/>
      <c r="E680" s="50"/>
      <c r="F680" s="50"/>
      <c r="G680" s="51"/>
    </row>
    <row r="681" spans="1:7" x14ac:dyDescent="0.25">
      <c r="A681" s="49"/>
      <c r="B681" s="50"/>
      <c r="C681" s="50"/>
      <c r="D681" s="50"/>
      <c r="E681" s="50"/>
      <c r="F681" s="50"/>
      <c r="G681" s="51"/>
    </row>
    <row r="682" spans="1:7" x14ac:dyDescent="0.25">
      <c r="A682" s="49"/>
      <c r="B682" s="50"/>
      <c r="C682" s="50"/>
      <c r="D682" s="50"/>
      <c r="E682" s="50"/>
      <c r="F682" s="50"/>
      <c r="G682" s="51"/>
    </row>
    <row r="683" spans="1:7" x14ac:dyDescent="0.25">
      <c r="A683" s="49"/>
      <c r="B683" s="50"/>
      <c r="C683" s="50"/>
      <c r="D683" s="50"/>
      <c r="E683" s="50"/>
      <c r="F683" s="50"/>
      <c r="G683" s="51"/>
    </row>
    <row r="684" spans="1:7" x14ac:dyDescent="0.25">
      <c r="A684" s="49"/>
      <c r="B684" s="50"/>
      <c r="C684" s="50"/>
      <c r="D684" s="50"/>
      <c r="E684" s="50"/>
      <c r="F684" s="50"/>
      <c r="G684" s="51"/>
    </row>
    <row r="685" spans="1:7" x14ac:dyDescent="0.25">
      <c r="A685" s="49"/>
      <c r="B685" s="50"/>
      <c r="C685" s="50"/>
      <c r="D685" s="50"/>
      <c r="E685" s="50"/>
      <c r="F685" s="50"/>
      <c r="G685" s="51"/>
    </row>
    <row r="686" spans="1:7" x14ac:dyDescent="0.25">
      <c r="A686" s="49"/>
      <c r="B686" s="50"/>
      <c r="C686" s="50"/>
      <c r="D686" s="50"/>
      <c r="E686" s="50"/>
      <c r="F686" s="50"/>
      <c r="G686" s="51"/>
    </row>
    <row r="687" spans="1:7" x14ac:dyDescent="0.25">
      <c r="A687" s="49"/>
      <c r="B687" s="50"/>
      <c r="C687" s="50"/>
      <c r="D687" s="50"/>
      <c r="E687" s="50"/>
      <c r="F687" s="50"/>
      <c r="G687" s="51"/>
    </row>
    <row r="688" spans="1:7" x14ac:dyDescent="0.25">
      <c r="A688" s="49"/>
      <c r="B688" s="50"/>
      <c r="C688" s="50"/>
      <c r="D688" s="50"/>
      <c r="E688" s="50"/>
      <c r="F688" s="50"/>
      <c r="G688" s="51"/>
    </row>
    <row r="689" spans="1:7" x14ac:dyDescent="0.25">
      <c r="A689" s="49"/>
      <c r="B689" s="50"/>
      <c r="C689" s="50"/>
      <c r="D689" s="50"/>
      <c r="E689" s="50"/>
      <c r="F689" s="50"/>
      <c r="G689" s="51"/>
    </row>
    <row r="690" spans="1:7" x14ac:dyDescent="0.25">
      <c r="A690" s="49"/>
      <c r="B690" s="50"/>
      <c r="C690" s="50"/>
      <c r="D690" s="50"/>
      <c r="E690" s="50"/>
      <c r="F690" s="50"/>
      <c r="G690" s="51"/>
    </row>
    <row r="691" spans="1:7" x14ac:dyDescent="0.25">
      <c r="A691" s="49"/>
      <c r="B691" s="50"/>
      <c r="C691" s="50"/>
      <c r="D691" s="50"/>
      <c r="E691" s="50"/>
      <c r="F691" s="50"/>
      <c r="G691" s="51"/>
    </row>
    <row r="692" spans="1:7" x14ac:dyDescent="0.25">
      <c r="A692" s="49"/>
      <c r="B692" s="50"/>
      <c r="C692" s="50"/>
      <c r="D692" s="50"/>
      <c r="E692" s="50"/>
      <c r="F692" s="50"/>
      <c r="G692" s="51"/>
    </row>
    <row r="693" spans="1:7" x14ac:dyDescent="0.25">
      <c r="A693" s="49"/>
      <c r="B693" s="50"/>
      <c r="C693" s="50"/>
      <c r="D693" s="50"/>
      <c r="E693" s="50"/>
      <c r="F693" s="50"/>
      <c r="G693" s="51"/>
    </row>
    <row r="694" spans="1:7" x14ac:dyDescent="0.25">
      <c r="A694" s="49"/>
      <c r="B694" s="50"/>
      <c r="C694" s="50"/>
      <c r="D694" s="50"/>
      <c r="E694" s="50"/>
      <c r="F694" s="50"/>
      <c r="G694" s="51"/>
    </row>
    <row r="695" spans="1:7" x14ac:dyDescent="0.25">
      <c r="A695" s="49"/>
      <c r="B695" s="50"/>
      <c r="C695" s="50"/>
      <c r="D695" s="50"/>
      <c r="E695" s="50"/>
      <c r="F695" s="50"/>
      <c r="G695" s="51"/>
    </row>
    <row r="696" spans="1:7" x14ac:dyDescent="0.25">
      <c r="A696" s="49"/>
      <c r="B696" s="50"/>
      <c r="C696" s="50"/>
      <c r="D696" s="50"/>
      <c r="E696" s="50"/>
      <c r="F696" s="50"/>
      <c r="G696" s="51"/>
    </row>
    <row r="697" spans="1:7" x14ac:dyDescent="0.25">
      <c r="A697" s="49"/>
      <c r="B697" s="50"/>
      <c r="C697" s="50"/>
      <c r="D697" s="50"/>
      <c r="E697" s="50"/>
      <c r="F697" s="50"/>
      <c r="G697" s="51"/>
    </row>
    <row r="698" spans="1:7" x14ac:dyDescent="0.25">
      <c r="A698" s="49"/>
      <c r="B698" s="50"/>
      <c r="C698" s="50"/>
      <c r="D698" s="50"/>
      <c r="E698" s="50"/>
      <c r="F698" s="50"/>
      <c r="G698" s="51"/>
    </row>
    <row r="699" spans="1:7" x14ac:dyDescent="0.25">
      <c r="A699" s="49"/>
      <c r="B699" s="50"/>
      <c r="C699" s="50"/>
      <c r="D699" s="50"/>
      <c r="E699" s="50"/>
      <c r="F699" s="50"/>
      <c r="G699" s="51"/>
    </row>
    <row r="700" spans="1:7" x14ac:dyDescent="0.25">
      <c r="A700" s="49"/>
      <c r="B700" s="50"/>
      <c r="C700" s="50"/>
      <c r="D700" s="50"/>
      <c r="E700" s="50"/>
      <c r="F700" s="50"/>
      <c r="G700" s="51"/>
    </row>
    <row r="701" spans="1:7" x14ac:dyDescent="0.25">
      <c r="A701" s="49"/>
      <c r="B701" s="50"/>
      <c r="C701" s="50"/>
      <c r="D701" s="50"/>
      <c r="E701" s="50"/>
      <c r="F701" s="50"/>
      <c r="G701" s="51"/>
    </row>
    <row r="702" spans="1:7" x14ac:dyDescent="0.25">
      <c r="A702" s="49"/>
      <c r="B702" s="50"/>
      <c r="C702" s="50"/>
      <c r="D702" s="50"/>
      <c r="E702" s="50"/>
      <c r="F702" s="50"/>
      <c r="G702" s="51"/>
    </row>
    <row r="703" spans="1:7" x14ac:dyDescent="0.25">
      <c r="A703" s="49"/>
      <c r="B703" s="50"/>
      <c r="C703" s="50"/>
      <c r="D703" s="50"/>
      <c r="E703" s="50"/>
      <c r="F703" s="50"/>
      <c r="G703" s="51"/>
    </row>
    <row r="704" spans="1:7" x14ac:dyDescent="0.25">
      <c r="A704" s="49"/>
      <c r="B704" s="50"/>
      <c r="C704" s="50"/>
      <c r="D704" s="50"/>
      <c r="E704" s="50"/>
      <c r="F704" s="50"/>
      <c r="G704" s="51"/>
    </row>
    <row r="705" spans="1:7" x14ac:dyDescent="0.25">
      <c r="A705" s="49"/>
      <c r="B705" s="50"/>
      <c r="C705" s="50"/>
      <c r="D705" s="50"/>
      <c r="E705" s="50"/>
      <c r="F705" s="50"/>
      <c r="G705" s="51"/>
    </row>
    <row r="706" spans="1:7" x14ac:dyDescent="0.25">
      <c r="A706" s="49"/>
      <c r="B706" s="50"/>
      <c r="C706" s="50"/>
      <c r="D706" s="50"/>
      <c r="E706" s="50"/>
      <c r="F706" s="50"/>
      <c r="G706" s="51"/>
    </row>
    <row r="707" spans="1:7" x14ac:dyDescent="0.25">
      <c r="A707" s="49"/>
      <c r="B707" s="50"/>
      <c r="C707" s="50"/>
      <c r="D707" s="50"/>
      <c r="E707" s="50"/>
      <c r="F707" s="50"/>
      <c r="G707" s="51"/>
    </row>
    <row r="708" spans="1:7" x14ac:dyDescent="0.25">
      <c r="A708" s="49"/>
      <c r="B708" s="50"/>
      <c r="C708" s="50"/>
      <c r="D708" s="50"/>
      <c r="E708" s="50"/>
      <c r="F708" s="50"/>
      <c r="G708" s="51"/>
    </row>
    <row r="709" spans="1:7" x14ac:dyDescent="0.25">
      <c r="A709" s="49"/>
      <c r="B709" s="50"/>
      <c r="C709" s="50"/>
      <c r="D709" s="50"/>
      <c r="E709" s="50"/>
      <c r="F709" s="50"/>
      <c r="G709" s="51"/>
    </row>
    <row r="710" spans="1:7" x14ac:dyDescent="0.25">
      <c r="A710" s="49"/>
      <c r="B710" s="50"/>
      <c r="C710" s="50"/>
      <c r="D710" s="50"/>
      <c r="E710" s="50"/>
      <c r="F710" s="50"/>
      <c r="G710" s="51"/>
    </row>
    <row r="711" spans="1:7" x14ac:dyDescent="0.25">
      <c r="A711" s="49"/>
      <c r="B711" s="50"/>
      <c r="C711" s="50"/>
      <c r="D711" s="50"/>
      <c r="E711" s="50"/>
      <c r="F711" s="50"/>
      <c r="G711" s="51"/>
    </row>
    <row r="712" spans="1:7" x14ac:dyDescent="0.25">
      <c r="A712" s="49"/>
      <c r="B712" s="50"/>
      <c r="C712" s="50"/>
      <c r="D712" s="50"/>
      <c r="E712" s="50"/>
      <c r="F712" s="50"/>
      <c r="G712" s="51"/>
    </row>
    <row r="713" spans="1:7" x14ac:dyDescent="0.25">
      <c r="A713" s="49"/>
      <c r="B713" s="50"/>
      <c r="C713" s="50"/>
      <c r="D713" s="50"/>
      <c r="E713" s="50"/>
      <c r="F713" s="50"/>
      <c r="G713" s="51"/>
    </row>
    <row r="714" spans="1:7" x14ac:dyDescent="0.25">
      <c r="A714" s="49"/>
      <c r="B714" s="50"/>
      <c r="C714" s="50"/>
      <c r="D714" s="50"/>
      <c r="E714" s="50"/>
      <c r="F714" s="50"/>
      <c r="G714" s="51"/>
    </row>
    <row r="715" spans="1:7" x14ac:dyDescent="0.25">
      <c r="A715" s="49"/>
      <c r="B715" s="50"/>
      <c r="C715" s="50"/>
      <c r="D715" s="50"/>
      <c r="E715" s="50"/>
      <c r="F715" s="50"/>
      <c r="G715" s="51"/>
    </row>
    <row r="716" spans="1:7" x14ac:dyDescent="0.25">
      <c r="A716" s="49"/>
      <c r="B716" s="50"/>
      <c r="C716" s="50"/>
      <c r="D716" s="50"/>
      <c r="E716" s="50"/>
      <c r="F716" s="50"/>
      <c r="G716" s="51"/>
    </row>
    <row r="717" spans="1:7" x14ac:dyDescent="0.25">
      <c r="A717" s="49"/>
      <c r="B717" s="50"/>
      <c r="C717" s="50"/>
      <c r="D717" s="50"/>
      <c r="E717" s="50"/>
      <c r="F717" s="50"/>
      <c r="G717" s="51"/>
    </row>
    <row r="718" spans="1:7" x14ac:dyDescent="0.25">
      <c r="A718" s="49"/>
      <c r="B718" s="50"/>
      <c r="C718" s="50"/>
      <c r="D718" s="50"/>
      <c r="E718" s="50"/>
      <c r="F718" s="50"/>
      <c r="G718" s="51"/>
    </row>
    <row r="719" spans="1:7" x14ac:dyDescent="0.25">
      <c r="A719" s="49"/>
      <c r="B719" s="50"/>
      <c r="C719" s="50"/>
      <c r="D719" s="50"/>
      <c r="E719" s="50"/>
      <c r="F719" s="50"/>
      <c r="G719" s="51"/>
    </row>
    <row r="720" spans="1:7" x14ac:dyDescent="0.25">
      <c r="A720" s="49"/>
      <c r="B720" s="50"/>
      <c r="C720" s="50"/>
      <c r="D720" s="50"/>
      <c r="E720" s="50"/>
      <c r="F720" s="50"/>
      <c r="G720" s="51"/>
    </row>
    <row r="721" spans="1:7" x14ac:dyDescent="0.25">
      <c r="A721" s="49"/>
      <c r="B721" s="50"/>
      <c r="C721" s="50"/>
      <c r="D721" s="50"/>
      <c r="E721" s="50"/>
      <c r="F721" s="50"/>
      <c r="G721" s="51"/>
    </row>
    <row r="722" spans="1:7" x14ac:dyDescent="0.25">
      <c r="A722" s="49"/>
      <c r="B722" s="50"/>
      <c r="C722" s="50"/>
      <c r="D722" s="50"/>
      <c r="E722" s="50"/>
      <c r="F722" s="50"/>
      <c r="G722" s="51"/>
    </row>
    <row r="723" spans="1:7" x14ac:dyDescent="0.25">
      <c r="A723" s="49"/>
      <c r="B723" s="50"/>
      <c r="C723" s="50"/>
      <c r="D723" s="50"/>
      <c r="E723" s="50"/>
      <c r="F723" s="50"/>
      <c r="G723" s="51"/>
    </row>
    <row r="724" spans="1:7" x14ac:dyDescent="0.25">
      <c r="A724" s="49"/>
      <c r="B724" s="50"/>
      <c r="C724" s="50"/>
      <c r="D724" s="50"/>
      <c r="E724" s="50"/>
      <c r="F724" s="50"/>
      <c r="G724" s="51"/>
    </row>
    <row r="725" spans="1:7" x14ac:dyDescent="0.25">
      <c r="A725" s="49"/>
      <c r="B725" s="50"/>
      <c r="C725" s="50"/>
      <c r="D725" s="50"/>
      <c r="E725" s="50"/>
      <c r="F725" s="50"/>
      <c r="G725" s="51"/>
    </row>
    <row r="726" spans="1:7" x14ac:dyDescent="0.25">
      <c r="A726" s="49"/>
      <c r="B726" s="50"/>
      <c r="C726" s="50"/>
      <c r="D726" s="50"/>
      <c r="E726" s="50"/>
      <c r="F726" s="50"/>
      <c r="G726" s="51"/>
    </row>
    <row r="727" spans="1:7" x14ac:dyDescent="0.25">
      <c r="A727" s="49"/>
      <c r="B727" s="50"/>
      <c r="C727" s="50"/>
      <c r="D727" s="50"/>
      <c r="E727" s="50"/>
      <c r="F727" s="50"/>
      <c r="G727" s="51"/>
    </row>
    <row r="728" spans="1:7" x14ac:dyDescent="0.25">
      <c r="A728" s="49"/>
      <c r="B728" s="50"/>
      <c r="C728" s="50"/>
      <c r="D728" s="50"/>
      <c r="E728" s="50"/>
      <c r="F728" s="50"/>
      <c r="G728" s="51"/>
    </row>
    <row r="729" spans="1:7" x14ac:dyDescent="0.25">
      <c r="A729" s="49"/>
      <c r="B729" s="50"/>
      <c r="C729" s="50"/>
      <c r="D729" s="50"/>
      <c r="E729" s="50"/>
      <c r="F729" s="50"/>
      <c r="G729" s="51"/>
    </row>
    <row r="730" spans="1:7" x14ac:dyDescent="0.25">
      <c r="A730" s="49"/>
      <c r="B730" s="50"/>
      <c r="C730" s="50"/>
      <c r="D730" s="50"/>
      <c r="E730" s="50"/>
      <c r="F730" s="50"/>
      <c r="G730" s="51"/>
    </row>
    <row r="731" spans="1:7" x14ac:dyDescent="0.25">
      <c r="A731" s="49"/>
      <c r="B731" s="50"/>
      <c r="C731" s="50"/>
      <c r="D731" s="50"/>
      <c r="E731" s="50"/>
      <c r="F731" s="50"/>
      <c r="G731" s="51"/>
    </row>
    <row r="732" spans="1:7" x14ac:dyDescent="0.25">
      <c r="A732" s="49"/>
      <c r="B732" s="50"/>
      <c r="C732" s="50"/>
      <c r="D732" s="50"/>
      <c r="E732" s="50"/>
      <c r="F732" s="50"/>
      <c r="G732" s="51"/>
    </row>
    <row r="733" spans="1:7" x14ac:dyDescent="0.25">
      <c r="A733" s="49"/>
      <c r="B733" s="50"/>
      <c r="C733" s="50"/>
      <c r="D733" s="50"/>
      <c r="E733" s="50"/>
      <c r="F733" s="50"/>
      <c r="G733" s="51"/>
    </row>
    <row r="734" spans="1:7" x14ac:dyDescent="0.25">
      <c r="A734" s="49"/>
      <c r="B734" s="50"/>
      <c r="C734" s="50"/>
      <c r="D734" s="50"/>
      <c r="E734" s="50"/>
      <c r="F734" s="50"/>
      <c r="G734" s="51"/>
    </row>
    <row r="735" spans="1:7" x14ac:dyDescent="0.25">
      <c r="A735" s="49"/>
      <c r="B735" s="50"/>
      <c r="C735" s="50"/>
      <c r="D735" s="50"/>
      <c r="E735" s="50"/>
      <c r="F735" s="50"/>
      <c r="G735" s="51"/>
    </row>
    <row r="736" spans="1:7" x14ac:dyDescent="0.25">
      <c r="A736" s="49"/>
      <c r="B736" s="50"/>
      <c r="C736" s="50"/>
      <c r="D736" s="50"/>
      <c r="E736" s="50"/>
      <c r="F736" s="50"/>
      <c r="G736" s="51"/>
    </row>
    <row r="737" spans="1:7" x14ac:dyDescent="0.25">
      <c r="A737" s="49"/>
      <c r="B737" s="50"/>
      <c r="C737" s="50"/>
      <c r="D737" s="50"/>
      <c r="E737" s="50"/>
      <c r="F737" s="50"/>
      <c r="G737" s="51"/>
    </row>
    <row r="738" spans="1:7" x14ac:dyDescent="0.25">
      <c r="A738" s="49"/>
      <c r="B738" s="50"/>
      <c r="C738" s="50"/>
      <c r="D738" s="50"/>
      <c r="E738" s="50"/>
      <c r="F738" s="50"/>
      <c r="G738" s="51"/>
    </row>
    <row r="739" spans="1:7" x14ac:dyDescent="0.25">
      <c r="A739" s="49"/>
      <c r="B739" s="50"/>
      <c r="C739" s="50"/>
      <c r="D739" s="50"/>
      <c r="E739" s="50"/>
      <c r="F739" s="50"/>
      <c r="G739" s="51"/>
    </row>
    <row r="740" spans="1:7" x14ac:dyDescent="0.25">
      <c r="A740" s="49"/>
      <c r="B740" s="50"/>
      <c r="C740" s="50"/>
      <c r="D740" s="50"/>
      <c r="E740" s="50"/>
      <c r="F740" s="50"/>
      <c r="G740" s="51"/>
    </row>
    <row r="741" spans="1:7" x14ac:dyDescent="0.25">
      <c r="A741" s="49"/>
      <c r="B741" s="50"/>
      <c r="C741" s="50"/>
      <c r="D741" s="50"/>
      <c r="E741" s="50"/>
      <c r="F741" s="50"/>
      <c r="G741" s="51"/>
    </row>
    <row r="742" spans="1:7" x14ac:dyDescent="0.25">
      <c r="A742" s="49"/>
      <c r="B742" s="50"/>
      <c r="C742" s="50"/>
      <c r="D742" s="50"/>
      <c r="E742" s="50"/>
      <c r="F742" s="50"/>
      <c r="G742" s="51"/>
    </row>
    <row r="743" spans="1:7" x14ac:dyDescent="0.25">
      <c r="A743" s="49"/>
      <c r="B743" s="50"/>
      <c r="C743" s="50"/>
      <c r="D743" s="50"/>
      <c r="E743" s="50"/>
      <c r="F743" s="50"/>
      <c r="G743" s="51"/>
    </row>
    <row r="744" spans="1:7" x14ac:dyDescent="0.25">
      <c r="A744" s="49"/>
      <c r="B744" s="50"/>
      <c r="C744" s="50"/>
      <c r="D744" s="50"/>
      <c r="E744" s="50"/>
      <c r="F744" s="50"/>
      <c r="G744" s="51"/>
    </row>
    <row r="745" spans="1:7" x14ac:dyDescent="0.25">
      <c r="A745" s="49"/>
      <c r="B745" s="50"/>
      <c r="C745" s="50"/>
      <c r="D745" s="50"/>
      <c r="E745" s="50"/>
      <c r="F745" s="50"/>
      <c r="G745" s="51"/>
    </row>
    <row r="746" spans="1:7" x14ac:dyDescent="0.25">
      <c r="A746" s="49"/>
      <c r="B746" s="50"/>
      <c r="C746" s="50"/>
      <c r="D746" s="50"/>
      <c r="E746" s="50"/>
      <c r="F746" s="50"/>
      <c r="G746" s="51"/>
    </row>
    <row r="747" spans="1:7" x14ac:dyDescent="0.25">
      <c r="A747" s="49"/>
      <c r="B747" s="50"/>
      <c r="C747" s="50"/>
      <c r="D747" s="50"/>
      <c r="E747" s="50"/>
      <c r="F747" s="50"/>
      <c r="G747" s="51"/>
    </row>
    <row r="748" spans="1:7" x14ac:dyDescent="0.25">
      <c r="A748" s="49"/>
      <c r="B748" s="50"/>
      <c r="C748" s="50"/>
      <c r="D748" s="50"/>
      <c r="E748" s="50"/>
      <c r="F748" s="50"/>
      <c r="G748" s="51"/>
    </row>
    <row r="749" spans="1:7" x14ac:dyDescent="0.25">
      <c r="A749" s="49"/>
      <c r="B749" s="50"/>
      <c r="C749" s="50"/>
      <c r="D749" s="50"/>
      <c r="E749" s="50"/>
      <c r="F749" s="50"/>
      <c r="G749" s="51"/>
    </row>
    <row r="750" spans="1:7" x14ac:dyDescent="0.25">
      <c r="A750" s="49"/>
      <c r="B750" s="50"/>
      <c r="C750" s="50"/>
      <c r="D750" s="50"/>
      <c r="E750" s="50"/>
      <c r="F750" s="50"/>
      <c r="G750" s="51"/>
    </row>
    <row r="751" spans="1:7" x14ac:dyDescent="0.25">
      <c r="A751" s="49"/>
      <c r="B751" s="50"/>
      <c r="C751" s="50"/>
      <c r="D751" s="50"/>
      <c r="E751" s="50"/>
      <c r="F751" s="50"/>
      <c r="G751" s="51"/>
    </row>
    <row r="752" spans="1:7" x14ac:dyDescent="0.25">
      <c r="A752" s="49"/>
      <c r="B752" s="50"/>
      <c r="C752" s="50"/>
      <c r="D752" s="50"/>
      <c r="E752" s="50"/>
      <c r="F752" s="50"/>
      <c r="G752" s="51"/>
    </row>
    <row r="753" spans="1:7" x14ac:dyDescent="0.25">
      <c r="A753" s="49"/>
      <c r="B753" s="50"/>
      <c r="C753" s="50"/>
      <c r="D753" s="50"/>
      <c r="E753" s="50"/>
      <c r="F753" s="50"/>
      <c r="G753" s="51"/>
    </row>
    <row r="754" spans="1:7" x14ac:dyDescent="0.25">
      <c r="A754" s="49"/>
      <c r="B754" s="50"/>
      <c r="C754" s="50"/>
      <c r="D754" s="50"/>
      <c r="E754" s="50"/>
      <c r="F754" s="50"/>
      <c r="G754" s="51"/>
    </row>
    <row r="755" spans="1:7" x14ac:dyDescent="0.25">
      <c r="A755" s="49"/>
      <c r="B755" s="50"/>
      <c r="C755" s="50"/>
      <c r="D755" s="50"/>
      <c r="E755" s="50"/>
      <c r="F755" s="50"/>
      <c r="G755" s="51"/>
    </row>
    <row r="756" spans="1:7" x14ac:dyDescent="0.25">
      <c r="A756" s="49"/>
      <c r="B756" s="50"/>
      <c r="C756" s="50"/>
      <c r="D756" s="50"/>
      <c r="E756" s="50"/>
      <c r="F756" s="50"/>
      <c r="G756" s="51"/>
    </row>
    <row r="757" spans="1:7" x14ac:dyDescent="0.25">
      <c r="A757" s="49"/>
      <c r="B757" s="50"/>
      <c r="C757" s="50"/>
      <c r="D757" s="50"/>
      <c r="E757" s="50"/>
      <c r="F757" s="50"/>
      <c r="G757" s="51"/>
    </row>
    <row r="758" spans="1:7" x14ac:dyDescent="0.25">
      <c r="A758" s="49"/>
      <c r="B758" s="50"/>
      <c r="C758" s="50"/>
      <c r="D758" s="50"/>
      <c r="E758" s="50"/>
      <c r="F758" s="50"/>
      <c r="G758" s="51"/>
    </row>
    <row r="759" spans="1:7" x14ac:dyDescent="0.25">
      <c r="A759" s="49"/>
      <c r="B759" s="50"/>
      <c r="C759" s="50"/>
      <c r="D759" s="50"/>
      <c r="E759" s="50"/>
      <c r="F759" s="50"/>
      <c r="G759" s="51"/>
    </row>
    <row r="760" spans="1:7" x14ac:dyDescent="0.25">
      <c r="A760" s="49"/>
      <c r="B760" s="50"/>
      <c r="C760" s="50"/>
      <c r="D760" s="50"/>
      <c r="E760" s="50"/>
      <c r="F760" s="50"/>
      <c r="G760" s="51"/>
    </row>
    <row r="761" spans="1:7" x14ac:dyDescent="0.25">
      <c r="A761" s="49"/>
      <c r="B761" s="50"/>
      <c r="C761" s="50"/>
      <c r="D761" s="50"/>
      <c r="E761" s="50"/>
      <c r="F761" s="50"/>
      <c r="G761" s="51"/>
    </row>
    <row r="762" spans="1:7" x14ac:dyDescent="0.25">
      <c r="A762" s="49"/>
      <c r="B762" s="50"/>
      <c r="C762" s="50"/>
      <c r="D762" s="50"/>
      <c r="E762" s="50"/>
      <c r="F762" s="50"/>
      <c r="G762" s="51"/>
    </row>
    <row r="763" spans="1:7" x14ac:dyDescent="0.25">
      <c r="A763" s="49"/>
      <c r="B763" s="50"/>
      <c r="C763" s="50"/>
      <c r="D763" s="50"/>
      <c r="E763" s="50"/>
      <c r="F763" s="50"/>
      <c r="G763" s="51"/>
    </row>
    <row r="764" spans="1:7" x14ac:dyDescent="0.25">
      <c r="A764" s="49"/>
      <c r="B764" s="50"/>
      <c r="C764" s="50"/>
      <c r="D764" s="50"/>
      <c r="E764" s="50"/>
      <c r="F764" s="50"/>
      <c r="G764" s="51"/>
    </row>
    <row r="765" spans="1:7" x14ac:dyDescent="0.25">
      <c r="A765" s="49"/>
      <c r="B765" s="50"/>
      <c r="C765" s="50"/>
      <c r="D765" s="50"/>
      <c r="E765" s="50"/>
      <c r="F765" s="50"/>
      <c r="G765" s="51"/>
    </row>
    <row r="766" spans="1:7" x14ac:dyDescent="0.25">
      <c r="A766" s="49"/>
      <c r="B766" s="50"/>
      <c r="C766" s="50"/>
      <c r="D766" s="50"/>
      <c r="E766" s="50"/>
      <c r="F766" s="50"/>
      <c r="G766" s="51"/>
    </row>
    <row r="767" spans="1:7" x14ac:dyDescent="0.25">
      <c r="A767" s="49"/>
      <c r="B767" s="50"/>
      <c r="C767" s="50"/>
      <c r="D767" s="50"/>
      <c r="E767" s="50"/>
      <c r="F767" s="50"/>
      <c r="G767" s="51"/>
    </row>
    <row r="768" spans="1:7" x14ac:dyDescent="0.25">
      <c r="A768" s="49"/>
      <c r="B768" s="50"/>
      <c r="C768" s="50"/>
      <c r="D768" s="50"/>
      <c r="E768" s="50"/>
      <c r="F768" s="50"/>
      <c r="G768" s="51"/>
    </row>
    <row r="769" spans="1:7" x14ac:dyDescent="0.25">
      <c r="A769" s="49"/>
      <c r="B769" s="50"/>
      <c r="C769" s="50"/>
      <c r="D769" s="50"/>
      <c r="E769" s="50"/>
      <c r="F769" s="50"/>
      <c r="G769" s="51"/>
    </row>
    <row r="770" spans="1:7" x14ac:dyDescent="0.25">
      <c r="A770" s="49"/>
      <c r="B770" s="50"/>
      <c r="C770" s="50"/>
      <c r="D770" s="50"/>
      <c r="E770" s="50"/>
      <c r="F770" s="50"/>
      <c r="G770" s="51"/>
    </row>
    <row r="771" spans="1:7" x14ac:dyDescent="0.25">
      <c r="A771" s="49"/>
      <c r="B771" s="50"/>
      <c r="C771" s="50"/>
      <c r="D771" s="50"/>
      <c r="E771" s="50"/>
      <c r="F771" s="50"/>
      <c r="G771" s="51"/>
    </row>
    <row r="772" spans="1:7" x14ac:dyDescent="0.25">
      <c r="A772" s="49"/>
      <c r="B772" s="50"/>
      <c r="C772" s="50"/>
      <c r="D772" s="50"/>
      <c r="E772" s="50"/>
      <c r="F772" s="50"/>
      <c r="G772" s="51"/>
    </row>
    <row r="773" spans="1:7" x14ac:dyDescent="0.25">
      <c r="A773" s="49"/>
      <c r="B773" s="50"/>
      <c r="C773" s="50"/>
      <c r="D773" s="50"/>
      <c r="E773" s="50"/>
      <c r="F773" s="50"/>
      <c r="G773" s="51"/>
    </row>
    <row r="774" spans="1:7" x14ac:dyDescent="0.25">
      <c r="A774" s="49"/>
      <c r="B774" s="50"/>
      <c r="C774" s="50"/>
      <c r="D774" s="50"/>
      <c r="E774" s="50"/>
      <c r="F774" s="50"/>
      <c r="G774" s="51"/>
    </row>
    <row r="775" spans="1:7" x14ac:dyDescent="0.25">
      <c r="A775" s="49"/>
      <c r="B775" s="50"/>
      <c r="C775" s="50"/>
      <c r="D775" s="50"/>
      <c r="E775" s="50"/>
      <c r="F775" s="50"/>
      <c r="G775" s="51"/>
    </row>
    <row r="776" spans="1:7" x14ac:dyDescent="0.25">
      <c r="A776" s="49"/>
      <c r="B776" s="50"/>
      <c r="C776" s="50"/>
      <c r="D776" s="50"/>
      <c r="E776" s="50"/>
      <c r="F776" s="50"/>
      <c r="G776" s="51"/>
    </row>
    <row r="777" spans="1:7" x14ac:dyDescent="0.25">
      <c r="A777" s="49"/>
      <c r="B777" s="50"/>
      <c r="C777" s="50"/>
      <c r="D777" s="50"/>
      <c r="E777" s="50"/>
      <c r="F777" s="50"/>
      <c r="G777" s="51"/>
    </row>
    <row r="778" spans="1:7" x14ac:dyDescent="0.25">
      <c r="A778" s="49"/>
      <c r="B778" s="50"/>
      <c r="C778" s="50"/>
      <c r="D778" s="50"/>
      <c r="E778" s="50"/>
      <c r="F778" s="50"/>
      <c r="G778" s="51"/>
    </row>
    <row r="779" spans="1:7" x14ac:dyDescent="0.25">
      <c r="A779" s="49"/>
      <c r="B779" s="50"/>
      <c r="C779" s="50"/>
      <c r="D779" s="50"/>
      <c r="E779" s="50"/>
      <c r="F779" s="50"/>
      <c r="G779" s="51"/>
    </row>
    <row r="780" spans="1:7" x14ac:dyDescent="0.25">
      <c r="A780" s="49"/>
      <c r="B780" s="50"/>
      <c r="C780" s="50"/>
      <c r="D780" s="50"/>
      <c r="E780" s="50"/>
      <c r="F780" s="50"/>
      <c r="G780" s="51"/>
    </row>
    <row r="781" spans="1:7" x14ac:dyDescent="0.25">
      <c r="A781" s="49"/>
      <c r="B781" s="50"/>
      <c r="C781" s="50"/>
      <c r="D781" s="50"/>
      <c r="E781" s="50"/>
      <c r="F781" s="50"/>
      <c r="G781" s="51"/>
    </row>
    <row r="782" spans="1:7" x14ac:dyDescent="0.25">
      <c r="A782" s="49"/>
      <c r="B782" s="50"/>
      <c r="C782" s="50"/>
      <c r="D782" s="50"/>
      <c r="E782" s="50"/>
      <c r="F782" s="50"/>
      <c r="G782" s="51"/>
    </row>
    <row r="783" spans="1:7" x14ac:dyDescent="0.25">
      <c r="A783" s="49"/>
      <c r="B783" s="50"/>
      <c r="C783" s="50"/>
      <c r="D783" s="50"/>
      <c r="E783" s="50"/>
      <c r="F783" s="50"/>
      <c r="G783" s="51"/>
    </row>
    <row r="784" spans="1:7" x14ac:dyDescent="0.25">
      <c r="A784" s="49"/>
      <c r="B784" s="50"/>
      <c r="C784" s="50"/>
      <c r="D784" s="50"/>
      <c r="E784" s="50"/>
      <c r="F784" s="50"/>
      <c r="G784" s="51"/>
    </row>
    <row r="785" spans="1:7" x14ac:dyDescent="0.25">
      <c r="A785" s="49"/>
      <c r="B785" s="50"/>
      <c r="C785" s="50"/>
      <c r="D785" s="50"/>
      <c r="E785" s="50"/>
      <c r="F785" s="50"/>
      <c r="G785" s="51"/>
    </row>
    <row r="786" spans="1:7" x14ac:dyDescent="0.25">
      <c r="A786" s="49"/>
      <c r="B786" s="50"/>
      <c r="C786" s="50"/>
      <c r="D786" s="50"/>
      <c r="E786" s="50"/>
      <c r="F786" s="50"/>
      <c r="G786" s="51"/>
    </row>
    <row r="787" spans="1:7" x14ac:dyDescent="0.25">
      <c r="A787" s="49"/>
      <c r="B787" s="50"/>
      <c r="C787" s="50"/>
      <c r="D787" s="50"/>
      <c r="E787" s="50"/>
      <c r="F787" s="50"/>
      <c r="G787" s="51"/>
    </row>
    <row r="788" spans="1:7" x14ac:dyDescent="0.25">
      <c r="A788" s="49"/>
      <c r="B788" s="50"/>
      <c r="C788" s="50"/>
      <c r="D788" s="50"/>
      <c r="E788" s="50"/>
      <c r="F788" s="50"/>
      <c r="G788" s="51"/>
    </row>
    <row r="789" spans="1:7" x14ac:dyDescent="0.25">
      <c r="A789" s="49"/>
      <c r="B789" s="50"/>
      <c r="C789" s="50"/>
      <c r="D789" s="50"/>
      <c r="E789" s="50"/>
      <c r="F789" s="50"/>
      <c r="G789" s="51"/>
    </row>
    <row r="790" spans="1:7" x14ac:dyDescent="0.25">
      <c r="A790" s="49"/>
      <c r="B790" s="50"/>
      <c r="C790" s="50"/>
      <c r="D790" s="50"/>
      <c r="E790" s="50"/>
      <c r="F790" s="50"/>
      <c r="G790" s="51"/>
    </row>
    <row r="791" spans="1:7" x14ac:dyDescent="0.25">
      <c r="A791" s="49"/>
      <c r="B791" s="50"/>
      <c r="C791" s="50"/>
      <c r="D791" s="50"/>
      <c r="E791" s="50"/>
      <c r="F791" s="50"/>
      <c r="G791" s="51"/>
    </row>
    <row r="792" spans="1:7" x14ac:dyDescent="0.25">
      <c r="A792" s="49"/>
      <c r="B792" s="50"/>
      <c r="C792" s="50"/>
      <c r="D792" s="50"/>
      <c r="E792" s="50"/>
      <c r="F792" s="50"/>
      <c r="G792" s="51"/>
    </row>
    <row r="793" spans="1:7" x14ac:dyDescent="0.25">
      <c r="A793" s="49"/>
      <c r="B793" s="50"/>
      <c r="C793" s="50"/>
      <c r="D793" s="50"/>
      <c r="E793" s="50"/>
      <c r="F793" s="50"/>
      <c r="G793" s="51"/>
    </row>
    <row r="794" spans="1:7" x14ac:dyDescent="0.25">
      <c r="A794" s="49"/>
      <c r="B794" s="50"/>
      <c r="C794" s="50"/>
      <c r="D794" s="50"/>
      <c r="E794" s="50"/>
      <c r="F794" s="50"/>
      <c r="G794" s="51"/>
    </row>
    <row r="795" spans="1:7" x14ac:dyDescent="0.25">
      <c r="A795" s="49"/>
      <c r="B795" s="50"/>
      <c r="C795" s="50"/>
      <c r="D795" s="50"/>
      <c r="E795" s="50"/>
      <c r="F795" s="50"/>
      <c r="G795" s="51"/>
    </row>
    <row r="796" spans="1:7" x14ac:dyDescent="0.25">
      <c r="A796" s="49"/>
      <c r="B796" s="50"/>
      <c r="C796" s="50"/>
      <c r="D796" s="50"/>
      <c r="E796" s="50"/>
      <c r="F796" s="50"/>
      <c r="G796" s="51"/>
    </row>
    <row r="797" spans="1:7" x14ac:dyDescent="0.25">
      <c r="A797" s="49"/>
      <c r="B797" s="50"/>
      <c r="C797" s="50"/>
      <c r="D797" s="50"/>
      <c r="E797" s="50"/>
      <c r="F797" s="50"/>
      <c r="G797" s="51"/>
    </row>
    <row r="798" spans="1:7" x14ac:dyDescent="0.25">
      <c r="A798" s="49"/>
      <c r="B798" s="50"/>
      <c r="C798" s="50"/>
      <c r="D798" s="50"/>
      <c r="E798" s="50"/>
      <c r="F798" s="50"/>
      <c r="G798" s="51"/>
    </row>
    <row r="799" spans="1:7" x14ac:dyDescent="0.25">
      <c r="A799" s="49"/>
      <c r="B799" s="50"/>
      <c r="C799" s="50"/>
      <c r="D799" s="50"/>
      <c r="E799" s="50"/>
      <c r="F799" s="50"/>
      <c r="G799" s="51"/>
    </row>
    <row r="800" spans="1:7" x14ac:dyDescent="0.25">
      <c r="A800" s="49"/>
      <c r="B800" s="50"/>
      <c r="C800" s="50"/>
      <c r="D800" s="50"/>
      <c r="E800" s="50"/>
      <c r="F800" s="50"/>
      <c r="G800" s="51"/>
    </row>
    <row r="801" spans="1:7" x14ac:dyDescent="0.25">
      <c r="A801" s="49"/>
      <c r="B801" s="50"/>
      <c r="C801" s="50"/>
      <c r="D801" s="50"/>
      <c r="E801" s="50"/>
      <c r="F801" s="50"/>
      <c r="G801" s="51"/>
    </row>
    <row r="802" spans="1:7" x14ac:dyDescent="0.25">
      <c r="A802" s="49"/>
      <c r="B802" s="50"/>
      <c r="C802" s="50"/>
      <c r="D802" s="50"/>
      <c r="E802" s="50"/>
      <c r="F802" s="50"/>
      <c r="G802" s="51"/>
    </row>
    <row r="803" spans="1:7" x14ac:dyDescent="0.25">
      <c r="A803" s="49"/>
      <c r="B803" s="50"/>
      <c r="C803" s="50"/>
      <c r="D803" s="50"/>
      <c r="E803" s="50"/>
      <c r="F803" s="50"/>
      <c r="G803" s="51"/>
    </row>
    <row r="804" spans="1:7" x14ac:dyDescent="0.25">
      <c r="A804" s="49"/>
      <c r="B804" s="50"/>
      <c r="C804" s="50"/>
      <c r="D804" s="50"/>
      <c r="E804" s="50"/>
      <c r="F804" s="50"/>
      <c r="G804" s="51"/>
    </row>
    <row r="805" spans="1:7" x14ac:dyDescent="0.25">
      <c r="A805" s="49"/>
      <c r="B805" s="50"/>
      <c r="C805" s="50"/>
      <c r="D805" s="50"/>
      <c r="E805" s="50"/>
      <c r="F805" s="50"/>
      <c r="G805" s="51"/>
    </row>
    <row r="806" spans="1:7" x14ac:dyDescent="0.25">
      <c r="A806" s="49"/>
      <c r="B806" s="50"/>
      <c r="C806" s="50"/>
      <c r="D806" s="50"/>
      <c r="E806" s="50"/>
      <c r="F806" s="50"/>
      <c r="G806" s="51"/>
    </row>
    <row r="807" spans="1:7" x14ac:dyDescent="0.25">
      <c r="A807" s="49"/>
      <c r="B807" s="50"/>
      <c r="C807" s="50"/>
      <c r="D807" s="50"/>
      <c r="E807" s="50"/>
      <c r="F807" s="50"/>
      <c r="G807" s="51"/>
    </row>
    <row r="808" spans="1:7" x14ac:dyDescent="0.25">
      <c r="A808" s="49"/>
      <c r="B808" s="50"/>
      <c r="C808" s="50"/>
      <c r="D808" s="50"/>
      <c r="E808" s="50"/>
      <c r="F808" s="50"/>
      <c r="G808" s="51"/>
    </row>
    <row r="809" spans="1:7" x14ac:dyDescent="0.25">
      <c r="A809" s="49"/>
      <c r="B809" s="50"/>
      <c r="C809" s="50"/>
      <c r="D809" s="50"/>
      <c r="E809" s="50"/>
      <c r="F809" s="50"/>
      <c r="G809" s="51"/>
    </row>
    <row r="810" spans="1:7" x14ac:dyDescent="0.25">
      <c r="A810" s="49"/>
      <c r="B810" s="50"/>
      <c r="C810" s="50"/>
      <c r="D810" s="50"/>
      <c r="E810" s="50"/>
      <c r="F810" s="50"/>
      <c r="G810" s="51"/>
    </row>
    <row r="811" spans="1:7" x14ac:dyDescent="0.25">
      <c r="A811" s="49"/>
      <c r="B811" s="50"/>
      <c r="C811" s="50"/>
      <c r="D811" s="50"/>
      <c r="E811" s="50"/>
      <c r="F811" s="50"/>
      <c r="G811" s="51"/>
    </row>
    <row r="812" spans="1:7" x14ac:dyDescent="0.25">
      <c r="A812" s="49"/>
      <c r="B812" s="50"/>
      <c r="C812" s="50"/>
      <c r="D812" s="50"/>
      <c r="E812" s="50"/>
      <c r="F812" s="50"/>
      <c r="G812" s="51"/>
    </row>
    <row r="813" spans="1:7" x14ac:dyDescent="0.25">
      <c r="A813" s="49"/>
      <c r="B813" s="50"/>
      <c r="C813" s="50"/>
      <c r="D813" s="50"/>
      <c r="E813" s="50"/>
      <c r="F813" s="50"/>
      <c r="G813" s="51"/>
    </row>
    <row r="814" spans="1:7" x14ac:dyDescent="0.25">
      <c r="A814" s="49"/>
      <c r="B814" s="50"/>
      <c r="C814" s="50"/>
      <c r="D814" s="50"/>
      <c r="E814" s="50"/>
      <c r="F814" s="50"/>
      <c r="G814" s="51"/>
    </row>
    <row r="815" spans="1:7" x14ac:dyDescent="0.25">
      <c r="A815" s="49"/>
      <c r="B815" s="50"/>
      <c r="C815" s="50"/>
      <c r="D815" s="50"/>
      <c r="E815" s="50"/>
      <c r="F815" s="50"/>
      <c r="G815" s="51"/>
    </row>
    <row r="816" spans="1:7" x14ac:dyDescent="0.25">
      <c r="A816" s="49"/>
      <c r="B816" s="50"/>
      <c r="C816" s="50"/>
      <c r="D816" s="50"/>
      <c r="E816" s="50"/>
      <c r="F816" s="50"/>
      <c r="G816" s="51"/>
    </row>
    <row r="817" spans="1:7" x14ac:dyDescent="0.25">
      <c r="A817" s="49"/>
      <c r="B817" s="50"/>
      <c r="C817" s="50"/>
      <c r="D817" s="50"/>
      <c r="E817" s="50"/>
      <c r="F817" s="50"/>
      <c r="G817" s="51"/>
    </row>
    <row r="818" spans="1:7" x14ac:dyDescent="0.25">
      <c r="A818" s="49"/>
      <c r="B818" s="50"/>
      <c r="C818" s="50"/>
      <c r="D818" s="50"/>
      <c r="E818" s="50"/>
      <c r="F818" s="50"/>
      <c r="G818" s="51"/>
    </row>
    <row r="819" spans="1:7" x14ac:dyDescent="0.25">
      <c r="A819" s="49"/>
      <c r="B819" s="50"/>
      <c r="C819" s="50"/>
      <c r="D819" s="50"/>
      <c r="E819" s="50"/>
      <c r="F819" s="50"/>
      <c r="G819" s="51"/>
    </row>
    <row r="820" spans="1:7" x14ac:dyDescent="0.25">
      <c r="A820" s="49"/>
      <c r="B820" s="50"/>
      <c r="C820" s="50"/>
      <c r="D820" s="50"/>
      <c r="E820" s="50"/>
      <c r="F820" s="50"/>
      <c r="G820" s="51"/>
    </row>
    <row r="821" spans="1:7" x14ac:dyDescent="0.25">
      <c r="A821" s="49"/>
      <c r="B821" s="50"/>
      <c r="C821" s="50"/>
      <c r="D821" s="50"/>
      <c r="E821" s="50"/>
      <c r="F821" s="50"/>
      <c r="G821" s="51"/>
    </row>
    <row r="822" spans="1:7" x14ac:dyDescent="0.25">
      <c r="A822" s="49"/>
      <c r="B822" s="50"/>
      <c r="C822" s="50"/>
      <c r="D822" s="50"/>
      <c r="E822" s="50"/>
      <c r="F822" s="50"/>
      <c r="G822" s="51"/>
    </row>
    <row r="823" spans="1:7" x14ac:dyDescent="0.25">
      <c r="A823" s="49"/>
      <c r="B823" s="50"/>
      <c r="C823" s="50"/>
      <c r="D823" s="50"/>
      <c r="E823" s="50"/>
      <c r="F823" s="50"/>
      <c r="G823" s="51"/>
    </row>
    <row r="824" spans="1:7" x14ac:dyDescent="0.25">
      <c r="A824" s="49"/>
      <c r="B824" s="50"/>
      <c r="C824" s="50"/>
      <c r="D824" s="50"/>
      <c r="E824" s="50"/>
      <c r="F824" s="50"/>
      <c r="G824" s="51"/>
    </row>
    <row r="825" spans="1:7" x14ac:dyDescent="0.25">
      <c r="A825" s="49"/>
      <c r="B825" s="50"/>
      <c r="C825" s="50"/>
      <c r="D825" s="50"/>
      <c r="E825" s="50"/>
      <c r="F825" s="50"/>
      <c r="G825" s="51"/>
    </row>
    <row r="826" spans="1:7" x14ac:dyDescent="0.25">
      <c r="A826" s="49"/>
      <c r="B826" s="50"/>
      <c r="C826" s="50"/>
      <c r="D826" s="50"/>
      <c r="E826" s="50"/>
      <c r="F826" s="50"/>
      <c r="G826" s="51"/>
    </row>
    <row r="827" spans="1:7" x14ac:dyDescent="0.25">
      <c r="A827" s="49"/>
      <c r="B827" s="50"/>
      <c r="C827" s="50"/>
      <c r="D827" s="50"/>
      <c r="E827" s="50"/>
      <c r="F827" s="50"/>
      <c r="G827" s="51"/>
    </row>
    <row r="828" spans="1:7" x14ac:dyDescent="0.25">
      <c r="A828" s="49"/>
      <c r="B828" s="50"/>
      <c r="C828" s="50"/>
      <c r="D828" s="50"/>
      <c r="E828" s="50"/>
      <c r="F828" s="50"/>
      <c r="G828" s="51"/>
    </row>
    <row r="829" spans="1:7" x14ac:dyDescent="0.25">
      <c r="A829" s="49"/>
      <c r="B829" s="50"/>
      <c r="C829" s="50"/>
      <c r="D829" s="50"/>
      <c r="E829" s="50"/>
      <c r="F829" s="50"/>
      <c r="G829" s="51"/>
    </row>
    <row r="830" spans="1:7" x14ac:dyDescent="0.25">
      <c r="A830" s="49"/>
      <c r="B830" s="50"/>
      <c r="C830" s="50"/>
      <c r="D830" s="50"/>
      <c r="E830" s="50"/>
      <c r="F830" s="50"/>
      <c r="G830" s="51"/>
    </row>
    <row r="831" spans="1:7" x14ac:dyDescent="0.25">
      <c r="A831" s="49"/>
      <c r="B831" s="50"/>
      <c r="C831" s="50"/>
      <c r="D831" s="50"/>
      <c r="E831" s="50"/>
      <c r="F831" s="50"/>
      <c r="G831" s="51"/>
    </row>
    <row r="832" spans="1:7" x14ac:dyDescent="0.25">
      <c r="A832" s="49"/>
      <c r="B832" s="50"/>
      <c r="C832" s="50"/>
      <c r="D832" s="50"/>
      <c r="E832" s="50"/>
      <c r="F832" s="50"/>
      <c r="G832" s="51"/>
    </row>
    <row r="833" spans="1:7" x14ac:dyDescent="0.25">
      <c r="A833" s="49"/>
      <c r="B833" s="50"/>
      <c r="C833" s="50"/>
      <c r="D833" s="50"/>
      <c r="E833" s="50"/>
      <c r="F833" s="50"/>
      <c r="G833" s="51"/>
    </row>
    <row r="834" spans="1:7" x14ac:dyDescent="0.25">
      <c r="A834" s="49"/>
      <c r="B834" s="50"/>
      <c r="C834" s="50"/>
      <c r="D834" s="50"/>
      <c r="E834" s="50"/>
      <c r="F834" s="50"/>
      <c r="G834" s="51"/>
    </row>
    <row r="835" spans="1:7" x14ac:dyDescent="0.25">
      <c r="A835" s="49"/>
      <c r="B835" s="50"/>
      <c r="C835" s="50"/>
      <c r="D835" s="50"/>
      <c r="E835" s="50"/>
      <c r="F835" s="50"/>
      <c r="G835" s="51"/>
    </row>
    <row r="836" spans="1:7" x14ac:dyDescent="0.25">
      <c r="A836" s="49"/>
      <c r="B836" s="50"/>
      <c r="C836" s="50"/>
      <c r="D836" s="50"/>
      <c r="E836" s="50"/>
      <c r="F836" s="50"/>
      <c r="G836" s="51"/>
    </row>
    <row r="837" spans="1:7" x14ac:dyDescent="0.25">
      <c r="A837" s="49"/>
      <c r="B837" s="50"/>
      <c r="C837" s="50"/>
      <c r="D837" s="50"/>
      <c r="E837" s="50"/>
      <c r="F837" s="50"/>
      <c r="G837" s="51"/>
    </row>
    <row r="838" spans="1:7" x14ac:dyDescent="0.25">
      <c r="A838" s="49"/>
      <c r="B838" s="50"/>
      <c r="C838" s="50"/>
      <c r="D838" s="50"/>
      <c r="E838" s="50"/>
      <c r="F838" s="50"/>
      <c r="G838" s="51"/>
    </row>
    <row r="839" spans="1:7" x14ac:dyDescent="0.25">
      <c r="A839" s="49"/>
      <c r="B839" s="50"/>
      <c r="C839" s="50"/>
      <c r="D839" s="50"/>
      <c r="E839" s="50"/>
      <c r="F839" s="50"/>
      <c r="G839" s="51"/>
    </row>
    <row r="840" spans="1:7" x14ac:dyDescent="0.25">
      <c r="A840" s="49"/>
      <c r="B840" s="50"/>
      <c r="C840" s="50"/>
      <c r="D840" s="50"/>
      <c r="E840" s="50"/>
      <c r="F840" s="50"/>
      <c r="G840" s="51"/>
    </row>
    <row r="841" spans="1:7" x14ac:dyDescent="0.25">
      <c r="A841" s="49"/>
      <c r="B841" s="50"/>
      <c r="C841" s="50"/>
      <c r="D841" s="50"/>
      <c r="E841" s="50"/>
      <c r="F841" s="50"/>
      <c r="G841" s="51"/>
    </row>
    <row r="842" spans="1:7" x14ac:dyDescent="0.25">
      <c r="A842" s="49"/>
      <c r="B842" s="50"/>
      <c r="C842" s="50"/>
      <c r="D842" s="50"/>
      <c r="E842" s="50"/>
      <c r="F842" s="50"/>
      <c r="G842" s="51"/>
    </row>
    <row r="843" spans="1:7" x14ac:dyDescent="0.25">
      <c r="A843" s="49"/>
      <c r="B843" s="50"/>
      <c r="C843" s="50"/>
      <c r="D843" s="50"/>
      <c r="E843" s="50"/>
      <c r="F843" s="50"/>
      <c r="G843" s="51"/>
    </row>
    <row r="844" spans="1:7" x14ac:dyDescent="0.25">
      <c r="A844" s="49"/>
      <c r="B844" s="50"/>
      <c r="C844" s="50"/>
      <c r="D844" s="50"/>
      <c r="E844" s="50"/>
      <c r="F844" s="50"/>
      <c r="G844" s="51"/>
    </row>
    <row r="845" spans="1:7" x14ac:dyDescent="0.25">
      <c r="A845" s="49"/>
      <c r="B845" s="50"/>
      <c r="C845" s="50"/>
      <c r="D845" s="50"/>
      <c r="E845" s="50"/>
      <c r="F845" s="50"/>
      <c r="G845" s="51"/>
    </row>
    <row r="846" spans="1:7" x14ac:dyDescent="0.25">
      <c r="A846" s="49"/>
      <c r="B846" s="50"/>
      <c r="C846" s="50"/>
      <c r="D846" s="50"/>
      <c r="E846" s="50"/>
      <c r="F846" s="50"/>
      <c r="G846" s="51"/>
    </row>
    <row r="847" spans="1:7" x14ac:dyDescent="0.25">
      <c r="A847" s="49"/>
      <c r="B847" s="50"/>
      <c r="C847" s="50"/>
      <c r="D847" s="50"/>
      <c r="E847" s="50"/>
      <c r="F847" s="50"/>
      <c r="G847" s="51"/>
    </row>
    <row r="848" spans="1:7" x14ac:dyDescent="0.25">
      <c r="A848" s="49"/>
      <c r="B848" s="50"/>
      <c r="C848" s="50"/>
      <c r="D848" s="50"/>
      <c r="E848" s="50"/>
      <c r="F848" s="50"/>
      <c r="G848" s="51"/>
    </row>
    <row r="849" spans="1:7" x14ac:dyDescent="0.25">
      <c r="A849" s="49"/>
      <c r="B849" s="50"/>
      <c r="C849" s="50"/>
      <c r="D849" s="50"/>
      <c r="E849" s="50"/>
      <c r="F849" s="50"/>
      <c r="G849" s="51"/>
    </row>
    <row r="850" spans="1:7" x14ac:dyDescent="0.25">
      <c r="A850" s="49"/>
      <c r="B850" s="50"/>
      <c r="C850" s="50"/>
      <c r="D850" s="50"/>
      <c r="E850" s="50"/>
      <c r="F850" s="50"/>
      <c r="G850" s="51"/>
    </row>
    <row r="851" spans="1:7" x14ac:dyDescent="0.25">
      <c r="A851" s="49"/>
      <c r="B851" s="50"/>
      <c r="C851" s="50"/>
      <c r="D851" s="50"/>
      <c r="E851" s="50"/>
      <c r="F851" s="50"/>
      <c r="G851" s="51"/>
    </row>
    <row r="852" spans="1:7" x14ac:dyDescent="0.25">
      <c r="A852" s="49"/>
      <c r="B852" s="50"/>
      <c r="C852" s="50"/>
      <c r="D852" s="50"/>
      <c r="E852" s="50"/>
      <c r="F852" s="50"/>
      <c r="G852" s="51"/>
    </row>
    <row r="853" spans="1:7" x14ac:dyDescent="0.25">
      <c r="A853" s="49"/>
      <c r="B853" s="50"/>
      <c r="C853" s="50"/>
      <c r="D853" s="50"/>
      <c r="E853" s="50"/>
      <c r="F853" s="50"/>
      <c r="G853" s="51"/>
    </row>
    <row r="854" spans="1:7" x14ac:dyDescent="0.25">
      <c r="A854" s="49"/>
      <c r="B854" s="50"/>
      <c r="C854" s="50"/>
      <c r="D854" s="50"/>
      <c r="E854" s="50"/>
      <c r="F854" s="50"/>
      <c r="G854" s="51"/>
    </row>
    <row r="855" spans="1:7" x14ac:dyDescent="0.25">
      <c r="A855" s="49"/>
      <c r="B855" s="50"/>
      <c r="C855" s="50"/>
      <c r="D855" s="50"/>
      <c r="E855" s="50"/>
      <c r="F855" s="50"/>
      <c r="G855" s="51"/>
    </row>
    <row r="856" spans="1:7" x14ac:dyDescent="0.25">
      <c r="A856" s="49"/>
      <c r="B856" s="50"/>
      <c r="C856" s="50"/>
      <c r="D856" s="50"/>
      <c r="E856" s="50"/>
      <c r="F856" s="50"/>
      <c r="G856" s="51"/>
    </row>
    <row r="857" spans="1:7" x14ac:dyDescent="0.25">
      <c r="A857" s="49"/>
      <c r="B857" s="50"/>
      <c r="C857" s="50"/>
      <c r="D857" s="50"/>
      <c r="E857" s="50"/>
      <c r="F857" s="50"/>
      <c r="G857" s="51"/>
    </row>
    <row r="858" spans="1:7" x14ac:dyDescent="0.25">
      <c r="A858" s="49"/>
      <c r="B858" s="50"/>
      <c r="C858" s="50"/>
      <c r="D858" s="50"/>
      <c r="E858" s="50"/>
      <c r="F858" s="50"/>
      <c r="G858" s="51"/>
    </row>
    <row r="859" spans="1:7" x14ac:dyDescent="0.25">
      <c r="A859" s="49"/>
      <c r="B859" s="50"/>
      <c r="C859" s="50"/>
      <c r="D859" s="50"/>
      <c r="E859" s="50"/>
      <c r="F859" s="50"/>
      <c r="G859" s="51"/>
    </row>
    <row r="860" spans="1:7" x14ac:dyDescent="0.25">
      <c r="A860" s="49"/>
      <c r="B860" s="50"/>
      <c r="C860" s="50"/>
      <c r="D860" s="50"/>
      <c r="E860" s="50"/>
      <c r="F860" s="50"/>
      <c r="G860" s="51"/>
    </row>
    <row r="861" spans="1:7" x14ac:dyDescent="0.25">
      <c r="A861" s="49"/>
      <c r="B861" s="50"/>
      <c r="C861" s="50"/>
      <c r="D861" s="50"/>
      <c r="E861" s="50"/>
      <c r="F861" s="50"/>
      <c r="G861" s="51"/>
    </row>
    <row r="862" spans="1:7" x14ac:dyDescent="0.25">
      <c r="A862" s="49"/>
      <c r="B862" s="50"/>
      <c r="C862" s="50"/>
      <c r="D862" s="50"/>
      <c r="E862" s="50"/>
      <c r="F862" s="50"/>
      <c r="G862" s="51"/>
    </row>
    <row r="863" spans="1:7" x14ac:dyDescent="0.25">
      <c r="A863" s="49"/>
      <c r="B863" s="50"/>
      <c r="C863" s="50"/>
      <c r="D863" s="50"/>
      <c r="E863" s="50"/>
      <c r="F863" s="50"/>
      <c r="G863" s="51"/>
    </row>
    <row r="864" spans="1:7" x14ac:dyDescent="0.25">
      <c r="A864" s="49"/>
      <c r="B864" s="50"/>
      <c r="C864" s="50"/>
      <c r="D864" s="50"/>
      <c r="E864" s="50"/>
      <c r="F864" s="50"/>
      <c r="G864" s="51"/>
    </row>
    <row r="865" spans="1:7" x14ac:dyDescent="0.25">
      <c r="A865" s="49"/>
      <c r="B865" s="50"/>
      <c r="C865" s="50"/>
      <c r="D865" s="50"/>
      <c r="E865" s="50"/>
      <c r="F865" s="50"/>
      <c r="G865" s="51"/>
    </row>
    <row r="866" spans="1:7" x14ac:dyDescent="0.25">
      <c r="A866" s="49"/>
      <c r="B866" s="50"/>
      <c r="C866" s="50"/>
      <c r="D866" s="50"/>
      <c r="E866" s="50"/>
      <c r="F866" s="50"/>
      <c r="G866" s="51"/>
    </row>
    <row r="867" spans="1:7" x14ac:dyDescent="0.25">
      <c r="A867" s="49"/>
      <c r="B867" s="50"/>
      <c r="C867" s="50"/>
      <c r="D867" s="50"/>
      <c r="E867" s="50"/>
      <c r="F867" s="50"/>
      <c r="G867" s="51"/>
    </row>
    <row r="868" spans="1:7" x14ac:dyDescent="0.25">
      <c r="A868" s="49"/>
      <c r="B868" s="50"/>
      <c r="C868" s="50"/>
      <c r="D868" s="50"/>
      <c r="E868" s="50"/>
      <c r="F868" s="50"/>
      <c r="G868" s="51"/>
    </row>
    <row r="869" spans="1:7" x14ac:dyDescent="0.25">
      <c r="A869" s="49"/>
      <c r="B869" s="50"/>
      <c r="C869" s="50"/>
      <c r="D869" s="50"/>
      <c r="E869" s="50"/>
      <c r="F869" s="50"/>
      <c r="G869" s="51"/>
    </row>
    <row r="870" spans="1:7" x14ac:dyDescent="0.25">
      <c r="A870" s="49"/>
      <c r="B870" s="50"/>
      <c r="C870" s="50"/>
      <c r="D870" s="50"/>
      <c r="E870" s="50"/>
      <c r="F870" s="50"/>
      <c r="G870" s="51"/>
    </row>
    <row r="871" spans="1:7" x14ac:dyDescent="0.25">
      <c r="A871" s="49"/>
      <c r="B871" s="50"/>
      <c r="C871" s="50"/>
      <c r="D871" s="50"/>
      <c r="E871" s="50"/>
      <c r="F871" s="50"/>
      <c r="G871" s="51"/>
    </row>
    <row r="872" spans="1:7" x14ac:dyDescent="0.25">
      <c r="A872" s="49"/>
      <c r="B872" s="50"/>
      <c r="C872" s="50"/>
      <c r="D872" s="50"/>
      <c r="E872" s="50"/>
      <c r="F872" s="50"/>
      <c r="G872" s="51"/>
    </row>
    <row r="873" spans="1:7" x14ac:dyDescent="0.25">
      <c r="A873" s="49"/>
      <c r="B873" s="50"/>
      <c r="C873" s="50"/>
      <c r="D873" s="50"/>
      <c r="E873" s="50"/>
      <c r="F873" s="50"/>
      <c r="G873" s="51"/>
    </row>
    <row r="874" spans="1:7" x14ac:dyDescent="0.25">
      <c r="A874" s="49"/>
      <c r="B874" s="50"/>
      <c r="C874" s="50"/>
      <c r="D874" s="50"/>
      <c r="E874" s="50"/>
      <c r="F874" s="50"/>
      <c r="G874" s="51"/>
    </row>
    <row r="875" spans="1:7" x14ac:dyDescent="0.25">
      <c r="A875" s="49"/>
      <c r="B875" s="50"/>
      <c r="C875" s="50"/>
      <c r="D875" s="50"/>
      <c r="E875" s="50"/>
      <c r="F875" s="50"/>
      <c r="G875" s="51"/>
    </row>
    <row r="876" spans="1:7" x14ac:dyDescent="0.25">
      <c r="A876" s="49"/>
      <c r="B876" s="50"/>
      <c r="C876" s="50"/>
      <c r="D876" s="50"/>
      <c r="E876" s="50"/>
      <c r="F876" s="50"/>
      <c r="G876" s="51"/>
    </row>
    <row r="877" spans="1:7" x14ac:dyDescent="0.25">
      <c r="A877" s="49"/>
      <c r="B877" s="50"/>
      <c r="C877" s="50"/>
      <c r="D877" s="50"/>
      <c r="E877" s="50"/>
      <c r="F877" s="50"/>
      <c r="G877" s="51"/>
    </row>
    <row r="878" spans="1:7" x14ac:dyDescent="0.25">
      <c r="A878" s="49"/>
      <c r="B878" s="50"/>
      <c r="C878" s="50"/>
      <c r="D878" s="50"/>
      <c r="E878" s="50"/>
      <c r="F878" s="50"/>
      <c r="G878" s="51"/>
    </row>
    <row r="879" spans="1:7" x14ac:dyDescent="0.25">
      <c r="A879" s="49"/>
      <c r="B879" s="50"/>
      <c r="C879" s="50"/>
      <c r="D879" s="50"/>
      <c r="E879" s="50"/>
      <c r="F879" s="50"/>
      <c r="G879" s="51"/>
    </row>
    <row r="880" spans="1:7" x14ac:dyDescent="0.25">
      <c r="A880" s="49"/>
      <c r="B880" s="50"/>
      <c r="C880" s="50"/>
      <c r="D880" s="50"/>
      <c r="E880" s="50"/>
      <c r="F880" s="50"/>
      <c r="G880" s="51"/>
    </row>
    <row r="881" spans="1:7" x14ac:dyDescent="0.25">
      <c r="A881" s="49"/>
      <c r="B881" s="50"/>
      <c r="C881" s="50"/>
      <c r="D881" s="50"/>
      <c r="E881" s="50"/>
      <c r="F881" s="50"/>
      <c r="G881" s="51"/>
    </row>
    <row r="882" spans="1:7" x14ac:dyDescent="0.25">
      <c r="A882" s="49"/>
      <c r="B882" s="50"/>
      <c r="C882" s="50"/>
      <c r="D882" s="50"/>
      <c r="E882" s="50"/>
      <c r="F882" s="50"/>
      <c r="G882" s="51"/>
    </row>
    <row r="883" spans="1:7" x14ac:dyDescent="0.25">
      <c r="A883" s="49"/>
      <c r="B883" s="50"/>
      <c r="C883" s="50"/>
      <c r="D883" s="50"/>
      <c r="E883" s="50"/>
      <c r="F883" s="50"/>
      <c r="G883" s="51"/>
    </row>
    <row r="884" spans="1:7" x14ac:dyDescent="0.25">
      <c r="A884" s="49"/>
      <c r="B884" s="50"/>
      <c r="C884" s="50"/>
      <c r="D884" s="50"/>
      <c r="E884" s="50"/>
      <c r="F884" s="50"/>
      <c r="G884" s="51"/>
    </row>
    <row r="885" spans="1:7" x14ac:dyDescent="0.25">
      <c r="A885" s="49"/>
      <c r="B885" s="50"/>
      <c r="C885" s="50"/>
      <c r="D885" s="50"/>
      <c r="E885" s="50"/>
      <c r="F885" s="50"/>
      <c r="G885" s="51"/>
    </row>
    <row r="886" spans="1:7" x14ac:dyDescent="0.25">
      <c r="A886" s="49"/>
      <c r="B886" s="50"/>
      <c r="C886" s="50"/>
      <c r="D886" s="50"/>
      <c r="E886" s="50"/>
      <c r="F886" s="50"/>
      <c r="G886" s="51"/>
    </row>
    <row r="887" spans="1:7" x14ac:dyDescent="0.25">
      <c r="A887" s="49"/>
      <c r="B887" s="50"/>
      <c r="C887" s="50"/>
      <c r="D887" s="50"/>
      <c r="E887" s="50"/>
      <c r="F887" s="50"/>
      <c r="G887" s="51"/>
    </row>
    <row r="888" spans="1:7" x14ac:dyDescent="0.25">
      <c r="A888" s="49"/>
      <c r="B888" s="50"/>
      <c r="C888" s="50"/>
      <c r="D888" s="50"/>
      <c r="E888" s="50"/>
      <c r="F888" s="50"/>
      <c r="G888" s="51"/>
    </row>
    <row r="889" spans="1:7" x14ac:dyDescent="0.25">
      <c r="A889" s="49"/>
      <c r="B889" s="50"/>
      <c r="C889" s="50"/>
      <c r="D889" s="50"/>
      <c r="E889" s="50"/>
      <c r="F889" s="50"/>
      <c r="G889" s="51"/>
    </row>
    <row r="890" spans="1:7" x14ac:dyDescent="0.25">
      <c r="A890" s="49"/>
      <c r="B890" s="50"/>
      <c r="C890" s="50"/>
      <c r="D890" s="50"/>
      <c r="E890" s="50"/>
      <c r="F890" s="50"/>
      <c r="G890" s="51"/>
    </row>
    <row r="891" spans="1:7" x14ac:dyDescent="0.25">
      <c r="A891" s="49"/>
      <c r="B891" s="50"/>
      <c r="C891" s="50"/>
      <c r="D891" s="50"/>
      <c r="E891" s="50"/>
      <c r="F891" s="50"/>
      <c r="G891" s="51"/>
    </row>
    <row r="892" spans="1:7" x14ac:dyDescent="0.25">
      <c r="A892" s="49"/>
      <c r="B892" s="50"/>
      <c r="C892" s="50"/>
      <c r="D892" s="50"/>
      <c r="E892" s="50"/>
      <c r="F892" s="50"/>
      <c r="G892" s="51"/>
    </row>
    <row r="893" spans="1:7" x14ac:dyDescent="0.25">
      <c r="A893" s="49"/>
      <c r="B893" s="50"/>
      <c r="C893" s="50"/>
      <c r="D893" s="50"/>
      <c r="E893" s="50"/>
      <c r="F893" s="50"/>
      <c r="G893" s="51"/>
    </row>
    <row r="894" spans="1:7" x14ac:dyDescent="0.25">
      <c r="A894" s="49"/>
      <c r="B894" s="50"/>
      <c r="C894" s="50"/>
      <c r="D894" s="50"/>
      <c r="E894" s="50"/>
      <c r="F894" s="50"/>
      <c r="G894" s="51"/>
    </row>
    <row r="895" spans="1:7" x14ac:dyDescent="0.25">
      <c r="A895" s="49"/>
      <c r="B895" s="50"/>
      <c r="C895" s="50"/>
      <c r="D895" s="50"/>
      <c r="E895" s="50"/>
      <c r="F895" s="50"/>
      <c r="G895" s="51"/>
    </row>
    <row r="896" spans="1:7" x14ac:dyDescent="0.25">
      <c r="A896" s="49"/>
      <c r="B896" s="50"/>
      <c r="C896" s="50"/>
      <c r="D896" s="50"/>
      <c r="E896" s="50"/>
      <c r="F896" s="50"/>
      <c r="G896" s="51"/>
    </row>
    <row r="897" spans="1:7" x14ac:dyDescent="0.25">
      <c r="A897" s="49"/>
      <c r="B897" s="50"/>
      <c r="C897" s="50"/>
      <c r="D897" s="50"/>
      <c r="E897" s="50"/>
      <c r="F897" s="50"/>
      <c r="G897" s="51"/>
    </row>
    <row r="898" spans="1:7" x14ac:dyDescent="0.25">
      <c r="A898" s="49"/>
      <c r="B898" s="50"/>
      <c r="C898" s="50"/>
      <c r="D898" s="50"/>
      <c r="E898" s="50"/>
      <c r="F898" s="50"/>
      <c r="G898" s="51"/>
    </row>
    <row r="899" spans="1:7" x14ac:dyDescent="0.25">
      <c r="A899" s="49"/>
      <c r="B899" s="50"/>
      <c r="C899" s="50"/>
      <c r="D899" s="50"/>
      <c r="E899" s="50"/>
      <c r="F899" s="50"/>
      <c r="G899" s="51"/>
    </row>
    <row r="900" spans="1:7" x14ac:dyDescent="0.25">
      <c r="A900" s="49"/>
      <c r="B900" s="50"/>
      <c r="C900" s="50"/>
      <c r="D900" s="50"/>
      <c r="E900" s="50"/>
      <c r="F900" s="50"/>
      <c r="G900" s="51"/>
    </row>
    <row r="901" spans="1:7" x14ac:dyDescent="0.25">
      <c r="A901" s="49"/>
      <c r="B901" s="50"/>
      <c r="C901" s="50"/>
      <c r="D901" s="50"/>
      <c r="E901" s="50"/>
      <c r="F901" s="50"/>
      <c r="G901" s="51"/>
    </row>
    <row r="902" spans="1:7" x14ac:dyDescent="0.25">
      <c r="A902" s="49"/>
      <c r="B902" s="50"/>
      <c r="C902" s="50"/>
      <c r="D902" s="50"/>
      <c r="E902" s="50"/>
      <c r="F902" s="50"/>
      <c r="G902" s="51"/>
    </row>
    <row r="903" spans="1:7" x14ac:dyDescent="0.25">
      <c r="A903" s="49"/>
      <c r="B903" s="50"/>
      <c r="C903" s="50"/>
      <c r="D903" s="50"/>
      <c r="E903" s="50"/>
      <c r="F903" s="50"/>
      <c r="G903" s="51"/>
    </row>
    <row r="904" spans="1:7" x14ac:dyDescent="0.25">
      <c r="A904" s="49"/>
      <c r="B904" s="50"/>
      <c r="C904" s="50"/>
      <c r="D904" s="50"/>
      <c r="E904" s="50"/>
      <c r="F904" s="50"/>
      <c r="G904" s="51"/>
    </row>
    <row r="905" spans="1:7" x14ac:dyDescent="0.25">
      <c r="A905" s="49"/>
      <c r="B905" s="50"/>
      <c r="C905" s="50"/>
      <c r="D905" s="50"/>
      <c r="E905" s="50"/>
      <c r="F905" s="50"/>
      <c r="G905" s="51"/>
    </row>
    <row r="906" spans="1:7" x14ac:dyDescent="0.25">
      <c r="A906" s="49"/>
      <c r="B906" s="50"/>
      <c r="C906" s="50"/>
      <c r="D906" s="50"/>
      <c r="E906" s="50"/>
      <c r="F906" s="50"/>
      <c r="G906" s="51"/>
    </row>
    <row r="907" spans="1:7" x14ac:dyDescent="0.25">
      <c r="A907" s="49"/>
      <c r="B907" s="50"/>
      <c r="C907" s="50"/>
      <c r="D907" s="50"/>
      <c r="E907" s="50"/>
      <c r="F907" s="50"/>
      <c r="G907" s="51"/>
    </row>
    <row r="908" spans="1:7" x14ac:dyDescent="0.25">
      <c r="A908" s="49"/>
      <c r="B908" s="50"/>
      <c r="C908" s="50"/>
      <c r="D908" s="50"/>
      <c r="E908" s="50"/>
      <c r="F908" s="50"/>
      <c r="G908" s="51"/>
    </row>
    <row r="909" spans="1:7" x14ac:dyDescent="0.25">
      <c r="A909" s="49"/>
      <c r="B909" s="50"/>
      <c r="C909" s="50"/>
      <c r="D909" s="50"/>
      <c r="E909" s="50"/>
      <c r="F909" s="50"/>
      <c r="G909" s="51"/>
    </row>
    <row r="910" spans="1:7" x14ac:dyDescent="0.25">
      <c r="A910" s="49"/>
      <c r="B910" s="50"/>
      <c r="C910" s="50"/>
      <c r="D910" s="50"/>
      <c r="E910" s="50"/>
      <c r="F910" s="50"/>
      <c r="G910" s="51"/>
    </row>
    <row r="911" spans="1:7" x14ac:dyDescent="0.25">
      <c r="A911" s="49"/>
      <c r="B911" s="50"/>
      <c r="C911" s="50"/>
      <c r="D911" s="50"/>
      <c r="E911" s="50"/>
      <c r="F911" s="50"/>
      <c r="G911" s="51"/>
    </row>
    <row r="912" spans="1:7" x14ac:dyDescent="0.25">
      <c r="A912" s="49"/>
      <c r="B912" s="50"/>
      <c r="C912" s="50"/>
      <c r="D912" s="50"/>
      <c r="E912" s="50"/>
      <c r="F912" s="50"/>
      <c r="G912" s="51"/>
    </row>
    <row r="913" spans="1:7" x14ac:dyDescent="0.25">
      <c r="A913" s="49"/>
      <c r="B913" s="50"/>
      <c r="C913" s="50"/>
      <c r="D913" s="50"/>
      <c r="E913" s="50"/>
      <c r="F913" s="50"/>
      <c r="G913" s="51"/>
    </row>
    <row r="914" spans="1:7" x14ac:dyDescent="0.25">
      <c r="A914" s="49"/>
      <c r="B914" s="50"/>
      <c r="C914" s="50"/>
      <c r="D914" s="50"/>
      <c r="E914" s="50"/>
      <c r="F914" s="50"/>
      <c r="G914" s="51"/>
    </row>
    <row r="915" spans="1:7" x14ac:dyDescent="0.25">
      <c r="A915" s="49"/>
      <c r="B915" s="50"/>
      <c r="C915" s="50"/>
      <c r="D915" s="50"/>
      <c r="E915" s="50"/>
      <c r="F915" s="50"/>
      <c r="G915" s="51"/>
    </row>
    <row r="916" spans="1:7" x14ac:dyDescent="0.25">
      <c r="A916" s="49"/>
      <c r="B916" s="50"/>
      <c r="C916" s="50"/>
      <c r="D916" s="50"/>
      <c r="E916" s="50"/>
      <c r="F916" s="50"/>
      <c r="G916" s="51"/>
    </row>
    <row r="917" spans="1:7" x14ac:dyDescent="0.25">
      <c r="A917" s="49"/>
      <c r="B917" s="50"/>
      <c r="C917" s="50"/>
      <c r="D917" s="50"/>
      <c r="E917" s="50"/>
      <c r="F917" s="50"/>
      <c r="G917" s="51"/>
    </row>
    <row r="918" spans="1:7" x14ac:dyDescent="0.25">
      <c r="A918" s="49"/>
      <c r="B918" s="50"/>
      <c r="C918" s="50"/>
      <c r="D918" s="50"/>
      <c r="E918" s="50"/>
      <c r="F918" s="50"/>
      <c r="G918" s="51"/>
    </row>
    <row r="919" spans="1:7" x14ac:dyDescent="0.25">
      <c r="A919" s="49"/>
      <c r="B919" s="50"/>
      <c r="C919" s="50"/>
      <c r="D919" s="50"/>
      <c r="E919" s="50"/>
      <c r="F919" s="50"/>
      <c r="G919" s="51"/>
    </row>
    <row r="920" spans="1:7" x14ac:dyDescent="0.25">
      <c r="A920" s="49"/>
      <c r="B920" s="50"/>
      <c r="C920" s="50"/>
      <c r="D920" s="50"/>
      <c r="E920" s="50"/>
      <c r="F920" s="50"/>
      <c r="G920" s="51"/>
    </row>
    <row r="921" spans="1:7" x14ac:dyDescent="0.25">
      <c r="A921" s="49"/>
      <c r="B921" s="50"/>
      <c r="C921" s="50"/>
      <c r="D921" s="50"/>
      <c r="E921" s="50"/>
      <c r="F921" s="50"/>
      <c r="G921" s="51"/>
    </row>
    <row r="922" spans="1:7" x14ac:dyDescent="0.25">
      <c r="A922" s="49"/>
      <c r="B922" s="50"/>
      <c r="C922" s="50"/>
      <c r="D922" s="50"/>
      <c r="E922" s="50"/>
      <c r="F922" s="50"/>
      <c r="G922" s="51"/>
    </row>
    <row r="923" spans="1:7" x14ac:dyDescent="0.25">
      <c r="A923" s="49"/>
      <c r="B923" s="50"/>
      <c r="C923" s="50"/>
      <c r="D923" s="50"/>
      <c r="E923" s="50"/>
      <c r="F923" s="50"/>
      <c r="G923" s="51"/>
    </row>
    <row r="924" spans="1:7" x14ac:dyDescent="0.25">
      <c r="A924" s="49"/>
      <c r="B924" s="50"/>
      <c r="C924" s="50"/>
      <c r="D924" s="50"/>
      <c r="E924" s="50"/>
      <c r="F924" s="50"/>
      <c r="G924" s="51"/>
    </row>
    <row r="925" spans="1:7" x14ac:dyDescent="0.25">
      <c r="A925" s="49"/>
      <c r="B925" s="50"/>
      <c r="C925" s="50"/>
      <c r="D925" s="50"/>
      <c r="E925" s="50"/>
      <c r="F925" s="50"/>
      <c r="G925" s="51"/>
    </row>
    <row r="926" spans="1:7" x14ac:dyDescent="0.25">
      <c r="A926" s="49"/>
      <c r="B926" s="50"/>
      <c r="C926" s="50"/>
      <c r="D926" s="50"/>
      <c r="E926" s="50"/>
      <c r="F926" s="50"/>
      <c r="G926" s="51"/>
    </row>
    <row r="927" spans="1:7" x14ac:dyDescent="0.25">
      <c r="A927" s="49"/>
      <c r="B927" s="50"/>
      <c r="C927" s="50"/>
      <c r="D927" s="50"/>
      <c r="E927" s="50"/>
      <c r="F927" s="50"/>
      <c r="G927" s="51"/>
    </row>
    <row r="928" spans="1:7" x14ac:dyDescent="0.25">
      <c r="A928" s="49"/>
      <c r="B928" s="50"/>
      <c r="C928" s="50"/>
      <c r="D928" s="50"/>
      <c r="E928" s="50"/>
      <c r="F928" s="50"/>
      <c r="G928" s="51"/>
    </row>
    <row r="929" spans="1:7" x14ac:dyDescent="0.25">
      <c r="A929" s="49"/>
      <c r="B929" s="50"/>
      <c r="C929" s="50"/>
      <c r="D929" s="50"/>
      <c r="E929" s="50"/>
      <c r="F929" s="50"/>
      <c r="G929" s="51"/>
    </row>
    <row r="930" spans="1:7" x14ac:dyDescent="0.25">
      <c r="A930" s="49"/>
      <c r="B930" s="50"/>
      <c r="C930" s="50"/>
      <c r="D930" s="50"/>
      <c r="E930" s="50"/>
      <c r="F930" s="50"/>
      <c r="G930" s="51"/>
    </row>
    <row r="931" spans="1:7" x14ac:dyDescent="0.25">
      <c r="A931" s="49"/>
      <c r="B931" s="50"/>
      <c r="C931" s="50"/>
      <c r="D931" s="50"/>
      <c r="E931" s="50"/>
      <c r="F931" s="50"/>
      <c r="G931" s="51"/>
    </row>
    <row r="932" spans="1:7" x14ac:dyDescent="0.25">
      <c r="A932" s="49"/>
      <c r="B932" s="50"/>
      <c r="C932" s="50"/>
      <c r="D932" s="50"/>
      <c r="E932" s="50"/>
      <c r="F932" s="50"/>
      <c r="G932" s="51"/>
    </row>
    <row r="933" spans="1:7" x14ac:dyDescent="0.25">
      <c r="A933" s="49"/>
      <c r="B933" s="50"/>
      <c r="C933" s="50"/>
      <c r="D933" s="50"/>
      <c r="E933" s="50"/>
      <c r="F933" s="50"/>
      <c r="G933" s="51"/>
    </row>
    <row r="934" spans="1:7" x14ac:dyDescent="0.25">
      <c r="A934" s="49"/>
      <c r="B934" s="50"/>
      <c r="C934" s="50"/>
      <c r="D934" s="50"/>
      <c r="E934" s="50"/>
      <c r="F934" s="50"/>
      <c r="G934" s="51"/>
    </row>
    <row r="935" spans="1:7" x14ac:dyDescent="0.25">
      <c r="A935" s="49"/>
      <c r="B935" s="50"/>
      <c r="C935" s="50"/>
      <c r="D935" s="50"/>
      <c r="E935" s="50"/>
      <c r="F935" s="50"/>
      <c r="G935" s="51"/>
    </row>
    <row r="936" spans="1:7" x14ac:dyDescent="0.25">
      <c r="A936" s="49"/>
      <c r="B936" s="50"/>
      <c r="C936" s="50"/>
      <c r="D936" s="50"/>
      <c r="E936" s="50"/>
      <c r="F936" s="50"/>
      <c r="G936" s="51"/>
    </row>
    <row r="937" spans="1:7" x14ac:dyDescent="0.25">
      <c r="A937" s="49"/>
      <c r="B937" s="50"/>
      <c r="C937" s="50"/>
      <c r="D937" s="50"/>
      <c r="E937" s="50"/>
      <c r="F937" s="50"/>
      <c r="G937" s="51"/>
    </row>
    <row r="938" spans="1:7" x14ac:dyDescent="0.25">
      <c r="A938" s="49"/>
      <c r="B938" s="50"/>
      <c r="C938" s="50"/>
      <c r="D938" s="50"/>
      <c r="E938" s="50"/>
      <c r="F938" s="50"/>
      <c r="G938" s="51"/>
    </row>
    <row r="939" spans="1:7" x14ac:dyDescent="0.25">
      <c r="A939" s="49"/>
      <c r="B939" s="50"/>
      <c r="C939" s="50"/>
      <c r="D939" s="50"/>
      <c r="E939" s="50"/>
      <c r="F939" s="50"/>
      <c r="G939" s="51"/>
    </row>
    <row r="940" spans="1:7" x14ac:dyDescent="0.25">
      <c r="A940" s="49"/>
      <c r="B940" s="50"/>
      <c r="C940" s="50"/>
      <c r="D940" s="50"/>
      <c r="E940" s="50"/>
      <c r="F940" s="50"/>
      <c r="G940" s="51"/>
    </row>
    <row r="941" spans="1:7" x14ac:dyDescent="0.25">
      <c r="A941" s="49"/>
      <c r="B941" s="50"/>
      <c r="C941" s="50"/>
      <c r="D941" s="50"/>
      <c r="E941" s="50"/>
      <c r="F941" s="50"/>
      <c r="G941" s="51"/>
    </row>
    <row r="942" spans="1:7" x14ac:dyDescent="0.25">
      <c r="A942" s="49"/>
      <c r="B942" s="50"/>
      <c r="C942" s="50"/>
      <c r="D942" s="50"/>
      <c r="E942" s="50"/>
      <c r="F942" s="50"/>
      <c r="G942" s="51"/>
    </row>
    <row r="943" spans="1:7" x14ac:dyDescent="0.25">
      <c r="A943" s="49"/>
      <c r="B943" s="50"/>
      <c r="C943" s="50"/>
      <c r="D943" s="50"/>
      <c r="E943" s="50"/>
      <c r="F943" s="50"/>
      <c r="G943" s="51"/>
    </row>
    <row r="944" spans="1:7" x14ac:dyDescent="0.25">
      <c r="A944" s="49"/>
      <c r="B944" s="50"/>
      <c r="C944" s="50"/>
      <c r="D944" s="50"/>
      <c r="E944" s="50"/>
      <c r="F944" s="50"/>
      <c r="G944" s="51"/>
    </row>
    <row r="945" spans="1:7" x14ac:dyDescent="0.25">
      <c r="A945" s="49"/>
      <c r="B945" s="50"/>
      <c r="C945" s="50"/>
      <c r="D945" s="50"/>
      <c r="E945" s="50"/>
      <c r="F945" s="50"/>
      <c r="G945" s="51"/>
    </row>
    <row r="946" spans="1:7" x14ac:dyDescent="0.25">
      <c r="A946" s="49"/>
      <c r="B946" s="50"/>
      <c r="C946" s="50"/>
      <c r="D946" s="50"/>
      <c r="E946" s="50"/>
      <c r="F946" s="50"/>
      <c r="G946" s="51"/>
    </row>
    <row r="947" spans="1:7" x14ac:dyDescent="0.25">
      <c r="A947" s="49"/>
      <c r="B947" s="50"/>
      <c r="C947" s="50"/>
      <c r="D947" s="50"/>
      <c r="E947" s="50"/>
      <c r="F947" s="50"/>
      <c r="G947" s="51"/>
    </row>
    <row r="948" spans="1:7" x14ac:dyDescent="0.25">
      <c r="A948" s="49"/>
      <c r="B948" s="50"/>
      <c r="C948" s="50"/>
      <c r="D948" s="50"/>
      <c r="E948" s="50"/>
      <c r="F948" s="50"/>
      <c r="G948" s="51"/>
    </row>
    <row r="949" spans="1:7" x14ac:dyDescent="0.25">
      <c r="A949" s="49"/>
      <c r="B949" s="50"/>
      <c r="C949" s="50"/>
      <c r="D949" s="50"/>
      <c r="E949" s="50"/>
      <c r="F949" s="50"/>
      <c r="G949" s="51"/>
    </row>
    <row r="950" spans="1:7" x14ac:dyDescent="0.25">
      <c r="A950" s="49"/>
      <c r="B950" s="50"/>
      <c r="C950" s="50"/>
      <c r="D950" s="50"/>
      <c r="E950" s="50"/>
      <c r="F950" s="50"/>
      <c r="G950" s="51"/>
    </row>
    <row r="951" spans="1:7" x14ac:dyDescent="0.25">
      <c r="A951" s="49"/>
      <c r="B951" s="50"/>
      <c r="C951" s="50"/>
      <c r="D951" s="50"/>
      <c r="E951" s="50"/>
      <c r="F951" s="50"/>
      <c r="G951" s="51"/>
    </row>
    <row r="952" spans="1:7" x14ac:dyDescent="0.25">
      <c r="A952" s="49"/>
      <c r="B952" s="50"/>
      <c r="C952" s="50"/>
      <c r="D952" s="50"/>
      <c r="E952" s="50"/>
      <c r="F952" s="50"/>
      <c r="G952" s="51"/>
    </row>
    <row r="953" spans="1:7" x14ac:dyDescent="0.25">
      <c r="A953" s="49"/>
      <c r="B953" s="50"/>
      <c r="C953" s="50"/>
      <c r="D953" s="50"/>
      <c r="E953" s="50"/>
      <c r="F953" s="50"/>
      <c r="G953" s="51"/>
    </row>
    <row r="954" spans="1:7" x14ac:dyDescent="0.25">
      <c r="A954" s="49"/>
      <c r="B954" s="50"/>
      <c r="C954" s="50"/>
      <c r="D954" s="50"/>
      <c r="E954" s="50"/>
      <c r="F954" s="50"/>
      <c r="G954" s="51"/>
    </row>
    <row r="955" spans="1:7" x14ac:dyDescent="0.25">
      <c r="A955" s="49"/>
      <c r="B955" s="50"/>
      <c r="C955" s="50"/>
      <c r="D955" s="50"/>
      <c r="E955" s="50"/>
      <c r="F955" s="50"/>
      <c r="G955" s="51"/>
    </row>
    <row r="956" spans="1:7" x14ac:dyDescent="0.25">
      <c r="A956" s="49"/>
      <c r="B956" s="50"/>
      <c r="C956" s="50"/>
      <c r="D956" s="50"/>
      <c r="E956" s="50"/>
      <c r="F956" s="50"/>
      <c r="G956" s="51"/>
    </row>
    <row r="957" spans="1:7" x14ac:dyDescent="0.25">
      <c r="A957" s="49"/>
      <c r="B957" s="50"/>
      <c r="C957" s="50"/>
      <c r="D957" s="50"/>
      <c r="E957" s="50"/>
      <c r="F957" s="50"/>
      <c r="G957" s="51"/>
    </row>
    <row r="958" spans="1:7" x14ac:dyDescent="0.25">
      <c r="A958" s="49"/>
      <c r="B958" s="50"/>
      <c r="C958" s="50"/>
      <c r="D958" s="50"/>
      <c r="E958" s="50"/>
      <c r="F958" s="50"/>
      <c r="G958" s="51"/>
    </row>
    <row r="959" spans="1:7" x14ac:dyDescent="0.25">
      <c r="A959" s="49"/>
      <c r="B959" s="50"/>
      <c r="C959" s="50"/>
      <c r="D959" s="50"/>
      <c r="E959" s="50"/>
      <c r="F959" s="50"/>
      <c r="G959" s="51"/>
    </row>
    <row r="960" spans="1:7" x14ac:dyDescent="0.25">
      <c r="A960" s="49"/>
      <c r="B960" s="50"/>
      <c r="C960" s="50"/>
      <c r="D960" s="50"/>
      <c r="E960" s="50"/>
      <c r="F960" s="50"/>
      <c r="G960" s="51"/>
    </row>
    <row r="961" spans="1:7" x14ac:dyDescent="0.25">
      <c r="A961" s="49"/>
      <c r="B961" s="50"/>
      <c r="C961" s="50"/>
      <c r="D961" s="50"/>
      <c r="E961" s="50"/>
      <c r="F961" s="50"/>
      <c r="G961" s="51"/>
    </row>
    <row r="962" spans="1:7" x14ac:dyDescent="0.25">
      <c r="A962" s="49"/>
      <c r="B962" s="50"/>
      <c r="C962" s="50"/>
      <c r="D962" s="50"/>
      <c r="E962" s="50"/>
      <c r="F962" s="50"/>
      <c r="G962" s="51"/>
    </row>
    <row r="963" spans="1:7" x14ac:dyDescent="0.25">
      <c r="A963" s="49"/>
      <c r="B963" s="50"/>
      <c r="C963" s="50"/>
      <c r="D963" s="50"/>
      <c r="E963" s="50"/>
      <c r="F963" s="50"/>
      <c r="G963" s="51"/>
    </row>
    <row r="964" spans="1:7" x14ac:dyDescent="0.25">
      <c r="A964" s="49"/>
      <c r="B964" s="50"/>
      <c r="C964" s="50"/>
      <c r="D964" s="50"/>
      <c r="E964" s="50"/>
      <c r="F964" s="50"/>
      <c r="G964" s="51"/>
    </row>
    <row r="965" spans="1:7" x14ac:dyDescent="0.25">
      <c r="A965" s="49"/>
      <c r="B965" s="50"/>
      <c r="C965" s="50"/>
      <c r="D965" s="50"/>
      <c r="E965" s="50"/>
      <c r="F965" s="50"/>
      <c r="G965" s="51"/>
    </row>
    <row r="966" spans="1:7" x14ac:dyDescent="0.25">
      <c r="A966" s="49"/>
      <c r="B966" s="50"/>
      <c r="C966" s="50"/>
      <c r="D966" s="50"/>
      <c r="E966" s="50"/>
      <c r="F966" s="50"/>
      <c r="G966" s="51"/>
    </row>
    <row r="967" spans="1:7" x14ac:dyDescent="0.25">
      <c r="A967" s="49"/>
      <c r="B967" s="50"/>
      <c r="C967" s="50"/>
      <c r="D967" s="50"/>
      <c r="E967" s="50"/>
      <c r="F967" s="50"/>
      <c r="G967" s="51"/>
    </row>
    <row r="968" spans="1:7" x14ac:dyDescent="0.25">
      <c r="A968" s="49"/>
      <c r="B968" s="50"/>
      <c r="C968" s="50"/>
      <c r="D968" s="50"/>
      <c r="E968" s="50"/>
      <c r="F968" s="50"/>
      <c r="G968" s="51"/>
    </row>
    <row r="969" spans="1:7" x14ac:dyDescent="0.25">
      <c r="A969" s="49"/>
      <c r="B969" s="50"/>
      <c r="C969" s="50"/>
      <c r="D969" s="50"/>
      <c r="E969" s="50"/>
      <c r="F969" s="50"/>
      <c r="G969" s="51"/>
    </row>
    <row r="970" spans="1:7" x14ac:dyDescent="0.25">
      <c r="A970" s="49"/>
      <c r="B970" s="50"/>
      <c r="C970" s="50"/>
      <c r="D970" s="50"/>
      <c r="E970" s="50"/>
      <c r="F970" s="50"/>
      <c r="G970" s="51"/>
    </row>
    <row r="971" spans="1:7" x14ac:dyDescent="0.25">
      <c r="A971" s="49"/>
      <c r="B971" s="50"/>
      <c r="C971" s="50"/>
      <c r="D971" s="50"/>
      <c r="E971" s="50"/>
      <c r="F971" s="50"/>
      <c r="G971" s="51"/>
    </row>
    <row r="972" spans="1:7" x14ac:dyDescent="0.25">
      <c r="A972" s="49"/>
      <c r="B972" s="50"/>
      <c r="C972" s="50"/>
      <c r="D972" s="50"/>
      <c r="E972" s="50"/>
      <c r="F972" s="50"/>
      <c r="G972" s="51"/>
    </row>
    <row r="973" spans="1:7" x14ac:dyDescent="0.25">
      <c r="A973" s="49"/>
      <c r="B973" s="50"/>
      <c r="C973" s="50"/>
      <c r="D973" s="50"/>
      <c r="E973" s="50"/>
      <c r="F973" s="50"/>
      <c r="G973" s="51"/>
    </row>
    <row r="974" spans="1:7" x14ac:dyDescent="0.25">
      <c r="A974" s="49"/>
      <c r="B974" s="50"/>
      <c r="C974" s="50"/>
      <c r="D974" s="50"/>
      <c r="E974" s="50"/>
      <c r="F974" s="50"/>
      <c r="G974" s="51"/>
    </row>
    <row r="975" spans="1:7" x14ac:dyDescent="0.25">
      <c r="A975" s="49"/>
      <c r="B975" s="50"/>
      <c r="C975" s="50"/>
      <c r="D975" s="50"/>
      <c r="E975" s="50"/>
      <c r="F975" s="50"/>
      <c r="G975" s="51"/>
    </row>
    <row r="976" spans="1:7" x14ac:dyDescent="0.25">
      <c r="A976" s="49"/>
      <c r="B976" s="50"/>
      <c r="C976" s="50"/>
      <c r="D976" s="50"/>
      <c r="E976" s="50"/>
      <c r="F976" s="50"/>
      <c r="G976" s="51"/>
    </row>
    <row r="977" spans="1:7" x14ac:dyDescent="0.25">
      <c r="A977" s="49"/>
      <c r="B977" s="50"/>
      <c r="C977" s="50"/>
      <c r="D977" s="50"/>
      <c r="E977" s="50"/>
      <c r="F977" s="50"/>
      <c r="G977" s="51"/>
    </row>
    <row r="978" spans="1:7" x14ac:dyDescent="0.25">
      <c r="A978" s="49"/>
      <c r="B978" s="50"/>
      <c r="C978" s="50"/>
      <c r="D978" s="50"/>
      <c r="E978" s="50"/>
      <c r="F978" s="50"/>
      <c r="G978" s="51"/>
    </row>
    <row r="979" spans="1:7" x14ac:dyDescent="0.25">
      <c r="A979" s="49"/>
      <c r="B979" s="50"/>
      <c r="C979" s="50"/>
      <c r="D979" s="50"/>
      <c r="E979" s="50"/>
      <c r="F979" s="50"/>
      <c r="G979" s="51"/>
    </row>
    <row r="980" spans="1:7" x14ac:dyDescent="0.25">
      <c r="A980" s="49"/>
      <c r="B980" s="50"/>
      <c r="C980" s="50"/>
      <c r="D980" s="50"/>
      <c r="E980" s="50"/>
      <c r="F980" s="50"/>
      <c r="G980" s="51"/>
    </row>
    <row r="981" spans="1:7" x14ac:dyDescent="0.25">
      <c r="A981" s="49"/>
      <c r="B981" s="50"/>
      <c r="C981" s="50"/>
      <c r="D981" s="50"/>
      <c r="E981" s="50"/>
      <c r="F981" s="50"/>
      <c r="G981" s="51"/>
    </row>
    <row r="982" spans="1:7" x14ac:dyDescent="0.25">
      <c r="A982" s="49"/>
      <c r="B982" s="50"/>
      <c r="C982" s="50"/>
      <c r="D982" s="50"/>
      <c r="E982" s="50"/>
      <c r="F982" s="50"/>
      <c r="G982" s="51"/>
    </row>
    <row r="983" spans="1:7" x14ac:dyDescent="0.25">
      <c r="A983" s="49"/>
      <c r="B983" s="50"/>
      <c r="C983" s="50"/>
      <c r="D983" s="50"/>
      <c r="E983" s="50"/>
      <c r="F983" s="50"/>
      <c r="G983" s="51"/>
    </row>
    <row r="984" spans="1:7" x14ac:dyDescent="0.25">
      <c r="A984" s="49"/>
      <c r="B984" s="50"/>
      <c r="C984" s="50"/>
      <c r="D984" s="50"/>
      <c r="E984" s="50"/>
      <c r="F984" s="50"/>
      <c r="G984" s="51"/>
    </row>
    <row r="985" spans="1:7" x14ac:dyDescent="0.25">
      <c r="A985" s="49"/>
      <c r="B985" s="50"/>
      <c r="C985" s="50"/>
      <c r="D985" s="50"/>
      <c r="E985" s="50"/>
      <c r="F985" s="50"/>
      <c r="G985" s="51"/>
    </row>
    <row r="986" spans="1:7" x14ac:dyDescent="0.25">
      <c r="A986" s="49"/>
      <c r="B986" s="50"/>
      <c r="C986" s="50"/>
      <c r="D986" s="50"/>
      <c r="E986" s="50"/>
      <c r="F986" s="50"/>
      <c r="G986" s="51"/>
    </row>
    <row r="987" spans="1:7" x14ac:dyDescent="0.25">
      <c r="A987" s="49"/>
      <c r="B987" s="50"/>
      <c r="C987" s="50"/>
      <c r="D987" s="50"/>
      <c r="E987" s="50"/>
      <c r="F987" s="50"/>
      <c r="G987" s="51"/>
    </row>
    <row r="988" spans="1:7" x14ac:dyDescent="0.25">
      <c r="A988" s="49"/>
      <c r="B988" s="50"/>
      <c r="C988" s="50"/>
      <c r="D988" s="50"/>
      <c r="E988" s="50"/>
      <c r="F988" s="50"/>
      <c r="G988" s="51"/>
    </row>
    <row r="989" spans="1:7" x14ac:dyDescent="0.25">
      <c r="A989" s="49"/>
      <c r="B989" s="50"/>
      <c r="C989" s="50"/>
      <c r="D989" s="50"/>
      <c r="E989" s="50"/>
      <c r="F989" s="50"/>
      <c r="G989" s="51"/>
    </row>
    <row r="990" spans="1:7" x14ac:dyDescent="0.25">
      <c r="A990" s="49"/>
      <c r="B990" s="50"/>
      <c r="C990" s="50"/>
      <c r="D990" s="50"/>
      <c r="E990" s="50"/>
      <c r="F990" s="50"/>
      <c r="G990" s="51"/>
    </row>
    <row r="991" spans="1:7" x14ac:dyDescent="0.25">
      <c r="A991" s="49"/>
      <c r="B991" s="50"/>
      <c r="C991" s="50"/>
      <c r="D991" s="50"/>
      <c r="E991" s="50"/>
      <c r="F991" s="50"/>
      <c r="G991" s="51"/>
    </row>
    <row r="992" spans="1:7" x14ac:dyDescent="0.25">
      <c r="A992" s="49"/>
      <c r="B992" s="50"/>
      <c r="C992" s="50"/>
      <c r="D992" s="50"/>
      <c r="E992" s="50"/>
      <c r="F992" s="50"/>
      <c r="G992" s="51"/>
    </row>
    <row r="993" spans="1:7" x14ac:dyDescent="0.25">
      <c r="A993" s="49"/>
      <c r="B993" s="50"/>
      <c r="C993" s="50"/>
      <c r="D993" s="50"/>
      <c r="E993" s="50"/>
      <c r="F993" s="50"/>
      <c r="G993" s="51"/>
    </row>
    <row r="994" spans="1:7" x14ac:dyDescent="0.25">
      <c r="A994" s="49"/>
      <c r="B994" s="50"/>
      <c r="C994" s="50"/>
      <c r="D994" s="50"/>
      <c r="E994" s="50"/>
      <c r="F994" s="50"/>
      <c r="G994" s="51"/>
    </row>
    <row r="995" spans="1:7" x14ac:dyDescent="0.25">
      <c r="A995" s="49"/>
      <c r="B995" s="50"/>
      <c r="C995" s="50"/>
      <c r="D995" s="50"/>
      <c r="E995" s="50"/>
      <c r="F995" s="50"/>
      <c r="G995" s="51"/>
    </row>
    <row r="996" spans="1:7" x14ac:dyDescent="0.25">
      <c r="A996" s="49"/>
      <c r="B996" s="50"/>
      <c r="C996" s="50"/>
      <c r="D996" s="50"/>
      <c r="E996" s="50"/>
      <c r="F996" s="50"/>
      <c r="G996" s="51"/>
    </row>
    <row r="997" spans="1:7" x14ac:dyDescent="0.25">
      <c r="A997" s="49"/>
      <c r="B997" s="50"/>
      <c r="C997" s="50"/>
      <c r="D997" s="50"/>
      <c r="E997" s="50"/>
      <c r="F997" s="50"/>
      <c r="G997" s="51"/>
    </row>
    <row r="998" spans="1:7" x14ac:dyDescent="0.25">
      <c r="A998" s="49"/>
      <c r="B998" s="50"/>
      <c r="C998" s="50"/>
      <c r="D998" s="50"/>
      <c r="E998" s="50"/>
      <c r="F998" s="50"/>
      <c r="G998" s="51"/>
    </row>
    <row r="999" spans="1:7" x14ac:dyDescent="0.25">
      <c r="A999" s="49"/>
      <c r="B999" s="50"/>
      <c r="C999" s="50"/>
      <c r="D999" s="50"/>
      <c r="E999" s="50"/>
      <c r="F999" s="50"/>
      <c r="G999" s="51"/>
    </row>
    <row r="1000" spans="1:7" x14ac:dyDescent="0.25">
      <c r="A1000" s="49"/>
      <c r="B1000" s="50"/>
      <c r="C1000" s="50"/>
      <c r="D1000" s="50"/>
      <c r="E1000" s="50"/>
      <c r="F1000" s="50"/>
      <c r="G1000" s="51"/>
    </row>
    <row r="1001" spans="1:7" x14ac:dyDescent="0.25">
      <c r="A1001" s="49"/>
      <c r="B1001" s="50"/>
      <c r="C1001" s="50"/>
      <c r="D1001" s="50"/>
      <c r="E1001" s="50"/>
      <c r="F1001" s="50"/>
      <c r="G1001" s="51"/>
    </row>
    <row r="1002" spans="1:7" x14ac:dyDescent="0.25">
      <c r="A1002" s="49"/>
      <c r="B1002" s="50"/>
      <c r="C1002" s="50"/>
      <c r="D1002" s="50"/>
      <c r="E1002" s="50"/>
      <c r="F1002" s="50"/>
      <c r="G1002" s="51"/>
    </row>
    <row r="1003" spans="1:7" x14ac:dyDescent="0.25">
      <c r="A1003" s="49"/>
      <c r="B1003" s="50"/>
      <c r="C1003" s="50"/>
      <c r="D1003" s="50"/>
      <c r="E1003" s="50"/>
      <c r="F1003" s="50"/>
      <c r="G1003" s="51"/>
    </row>
    <row r="1004" spans="1:7" x14ac:dyDescent="0.25">
      <c r="A1004" s="49"/>
      <c r="B1004" s="50"/>
      <c r="C1004" s="50"/>
      <c r="D1004" s="50"/>
      <c r="E1004" s="50"/>
      <c r="F1004" s="50"/>
      <c r="G1004" s="51"/>
    </row>
    <row r="1005" spans="1:7" x14ac:dyDescent="0.25">
      <c r="A1005" s="49"/>
      <c r="B1005" s="50"/>
      <c r="C1005" s="50"/>
      <c r="D1005" s="50"/>
      <c r="E1005" s="50"/>
      <c r="F1005" s="50"/>
      <c r="G1005" s="51"/>
    </row>
    <row r="1006" spans="1:7" x14ac:dyDescent="0.25">
      <c r="A1006" s="49"/>
      <c r="B1006" s="50"/>
      <c r="C1006" s="50"/>
      <c r="D1006" s="50"/>
      <c r="E1006" s="50"/>
      <c r="F1006" s="50"/>
      <c r="G1006" s="51"/>
    </row>
    <row r="1007" spans="1:7" x14ac:dyDescent="0.25">
      <c r="A1007" s="49"/>
      <c r="B1007" s="50"/>
      <c r="C1007" s="50"/>
      <c r="D1007" s="50"/>
      <c r="E1007" s="50"/>
      <c r="F1007" s="50"/>
      <c r="G1007" s="51"/>
    </row>
    <row r="1008" spans="1:7" x14ac:dyDescent="0.25">
      <c r="A1008" s="49"/>
      <c r="B1008" s="50"/>
      <c r="C1008" s="50"/>
      <c r="D1008" s="50"/>
      <c r="E1008" s="50"/>
      <c r="F1008" s="50"/>
      <c r="G1008" s="51"/>
    </row>
    <row r="1009" spans="1:7" x14ac:dyDescent="0.25">
      <c r="A1009" s="49"/>
      <c r="B1009" s="50"/>
      <c r="C1009" s="50"/>
      <c r="D1009" s="50"/>
      <c r="E1009" s="50"/>
      <c r="F1009" s="50"/>
      <c r="G1009" s="51"/>
    </row>
    <row r="1010" spans="1:7" x14ac:dyDescent="0.25">
      <c r="A1010" s="49"/>
      <c r="B1010" s="50"/>
      <c r="C1010" s="50"/>
      <c r="D1010" s="50"/>
      <c r="E1010" s="50"/>
      <c r="F1010" s="50"/>
      <c r="G1010" s="51"/>
    </row>
    <row r="1011" spans="1:7" x14ac:dyDescent="0.25">
      <c r="A1011" s="49"/>
      <c r="B1011" s="50"/>
      <c r="C1011" s="50"/>
      <c r="D1011" s="50"/>
      <c r="E1011" s="50"/>
      <c r="F1011" s="50"/>
      <c r="G1011" s="51"/>
    </row>
    <row r="1012" spans="1:7" x14ac:dyDescent="0.25">
      <c r="A1012" s="49"/>
      <c r="B1012" s="50"/>
      <c r="C1012" s="50"/>
      <c r="D1012" s="50"/>
      <c r="E1012" s="50"/>
      <c r="F1012" s="50"/>
      <c r="G1012" s="51"/>
    </row>
    <row r="1013" spans="1:7" x14ac:dyDescent="0.25">
      <c r="A1013" s="49"/>
      <c r="B1013" s="50"/>
      <c r="C1013" s="50"/>
      <c r="D1013" s="50"/>
      <c r="E1013" s="50"/>
      <c r="F1013" s="50"/>
      <c r="G1013" s="51"/>
    </row>
    <row r="1014" spans="1:7" x14ac:dyDescent="0.25">
      <c r="A1014" s="49"/>
      <c r="B1014" s="50"/>
      <c r="C1014" s="50"/>
      <c r="D1014" s="50"/>
      <c r="E1014" s="50"/>
      <c r="F1014" s="50"/>
      <c r="G1014" s="51"/>
    </row>
    <row r="1015" spans="1:7" x14ac:dyDescent="0.25">
      <c r="A1015" s="49"/>
      <c r="B1015" s="50"/>
      <c r="C1015" s="50"/>
      <c r="D1015" s="50"/>
      <c r="E1015" s="50"/>
      <c r="F1015" s="50"/>
      <c r="G1015" s="51"/>
    </row>
    <row r="1016" spans="1:7" x14ac:dyDescent="0.25">
      <c r="A1016" s="49"/>
      <c r="B1016" s="50"/>
      <c r="C1016" s="50"/>
      <c r="D1016" s="50"/>
      <c r="E1016" s="50"/>
      <c r="F1016" s="50"/>
      <c r="G1016" s="51"/>
    </row>
    <row r="1017" spans="1:7" x14ac:dyDescent="0.25">
      <c r="A1017" s="49"/>
      <c r="B1017" s="50"/>
      <c r="C1017" s="50"/>
      <c r="D1017" s="50"/>
      <c r="E1017" s="50"/>
      <c r="F1017" s="50"/>
      <c r="G1017" s="51"/>
    </row>
    <row r="1018" spans="1:7" x14ac:dyDescent="0.25">
      <c r="A1018" s="49"/>
      <c r="B1018" s="50"/>
      <c r="C1018" s="50"/>
      <c r="D1018" s="50"/>
      <c r="E1018" s="50"/>
      <c r="F1018" s="50"/>
      <c r="G1018" s="51"/>
    </row>
    <row r="1019" spans="1:7" x14ac:dyDescent="0.25">
      <c r="A1019" s="49"/>
      <c r="B1019" s="50"/>
      <c r="C1019" s="50"/>
      <c r="D1019" s="50"/>
      <c r="E1019" s="50"/>
      <c r="F1019" s="50"/>
      <c r="G1019" s="51"/>
    </row>
    <row r="1020" spans="1:7" x14ac:dyDescent="0.25">
      <c r="A1020" s="49"/>
      <c r="B1020" s="50"/>
      <c r="C1020" s="50"/>
      <c r="D1020" s="50"/>
      <c r="E1020" s="50"/>
      <c r="F1020" s="50"/>
      <c r="G1020" s="51"/>
    </row>
    <row r="1021" spans="1:7" x14ac:dyDescent="0.25">
      <c r="A1021" s="49"/>
      <c r="B1021" s="50"/>
      <c r="C1021" s="50"/>
      <c r="D1021" s="50"/>
      <c r="E1021" s="50"/>
      <c r="F1021" s="50"/>
      <c r="G1021" s="51"/>
    </row>
    <row r="1022" spans="1:7" x14ac:dyDescent="0.25">
      <c r="A1022" s="49"/>
      <c r="B1022" s="50"/>
      <c r="C1022" s="50"/>
      <c r="D1022" s="50"/>
      <c r="E1022" s="50"/>
      <c r="F1022" s="50"/>
      <c r="G1022" s="51"/>
    </row>
    <row r="1023" spans="1:7" x14ac:dyDescent="0.25">
      <c r="A1023" s="49"/>
      <c r="B1023" s="50"/>
      <c r="C1023" s="50"/>
      <c r="D1023" s="50"/>
      <c r="E1023" s="50"/>
      <c r="F1023" s="50"/>
      <c r="G1023" s="51"/>
    </row>
    <row r="1024" spans="1:7" x14ac:dyDescent="0.25">
      <c r="A1024" s="49"/>
      <c r="B1024" s="50"/>
      <c r="C1024" s="50"/>
      <c r="D1024" s="50"/>
      <c r="E1024" s="50"/>
      <c r="F1024" s="50"/>
      <c r="G1024" s="51"/>
    </row>
    <row r="1025" spans="1:7" x14ac:dyDescent="0.25">
      <c r="A1025" s="49"/>
      <c r="B1025" s="50"/>
      <c r="C1025" s="50"/>
      <c r="D1025" s="50"/>
      <c r="E1025" s="50"/>
      <c r="F1025" s="50"/>
      <c r="G1025" s="51"/>
    </row>
    <row r="1026" spans="1:7" x14ac:dyDescent="0.25">
      <c r="A1026" s="49"/>
      <c r="B1026" s="50"/>
      <c r="C1026" s="50"/>
      <c r="D1026" s="50"/>
      <c r="E1026" s="50"/>
      <c r="F1026" s="50"/>
      <c r="G1026" s="51"/>
    </row>
    <row r="1027" spans="1:7" x14ac:dyDescent="0.25">
      <c r="A1027" s="49"/>
      <c r="B1027" s="50"/>
      <c r="C1027" s="50"/>
      <c r="D1027" s="50"/>
      <c r="E1027" s="50"/>
      <c r="F1027" s="50"/>
      <c r="G1027" s="51"/>
    </row>
    <row r="1028" spans="1:7" x14ac:dyDescent="0.25">
      <c r="A1028" s="49"/>
      <c r="B1028" s="50"/>
      <c r="C1028" s="50"/>
      <c r="D1028" s="50"/>
      <c r="E1028" s="50"/>
      <c r="F1028" s="50"/>
      <c r="G1028" s="51"/>
    </row>
    <row r="1029" spans="1:7" x14ac:dyDescent="0.25">
      <c r="A1029" s="49"/>
      <c r="B1029" s="50"/>
      <c r="C1029" s="50"/>
      <c r="D1029" s="50"/>
      <c r="E1029" s="50"/>
      <c r="F1029" s="50"/>
      <c r="G1029" s="51"/>
    </row>
    <row r="1030" spans="1:7" x14ac:dyDescent="0.25">
      <c r="A1030" s="49"/>
      <c r="B1030" s="50"/>
      <c r="C1030" s="50"/>
      <c r="D1030" s="50"/>
      <c r="E1030" s="50"/>
      <c r="F1030" s="50"/>
      <c r="G1030" s="51"/>
    </row>
    <row r="1031" spans="1:7" x14ac:dyDescent="0.25">
      <c r="A1031" s="49"/>
      <c r="B1031" s="50"/>
      <c r="C1031" s="50"/>
      <c r="D1031" s="50"/>
      <c r="E1031" s="50"/>
      <c r="F1031" s="50"/>
      <c r="G1031" s="51"/>
    </row>
    <row r="1032" spans="1:7" x14ac:dyDescent="0.25">
      <c r="A1032" s="49"/>
      <c r="B1032" s="50"/>
      <c r="C1032" s="50"/>
      <c r="D1032" s="50"/>
      <c r="E1032" s="50"/>
      <c r="F1032" s="50"/>
      <c r="G1032" s="51"/>
    </row>
    <row r="1033" spans="1:7" x14ac:dyDescent="0.25">
      <c r="A1033" s="49"/>
      <c r="B1033" s="50"/>
      <c r="C1033" s="50"/>
      <c r="D1033" s="50"/>
      <c r="E1033" s="50"/>
      <c r="F1033" s="50"/>
      <c r="G1033" s="51"/>
    </row>
    <row r="1034" spans="1:7" x14ac:dyDescent="0.25">
      <c r="A1034" s="49"/>
      <c r="B1034" s="50"/>
      <c r="C1034" s="50"/>
      <c r="D1034" s="50"/>
      <c r="E1034" s="50"/>
      <c r="F1034" s="50"/>
      <c r="G1034" s="51"/>
    </row>
    <row r="1035" spans="1:7" x14ac:dyDescent="0.25">
      <c r="A1035" s="49"/>
      <c r="B1035" s="50"/>
      <c r="C1035" s="50"/>
      <c r="D1035" s="50"/>
      <c r="E1035" s="50"/>
      <c r="F1035" s="50"/>
      <c r="G1035" s="51"/>
    </row>
    <row r="1036" spans="1:7" x14ac:dyDescent="0.25">
      <c r="A1036" s="49"/>
      <c r="B1036" s="50"/>
      <c r="C1036" s="50"/>
      <c r="D1036" s="50"/>
      <c r="E1036" s="50"/>
      <c r="F1036" s="50"/>
      <c r="G1036" s="51"/>
    </row>
    <row r="1037" spans="1:7" x14ac:dyDescent="0.25">
      <c r="A1037" s="49"/>
      <c r="B1037" s="50"/>
      <c r="C1037" s="50"/>
      <c r="D1037" s="50"/>
      <c r="E1037" s="50"/>
      <c r="F1037" s="50"/>
      <c r="G1037" s="51"/>
    </row>
    <row r="1038" spans="1:7" x14ac:dyDescent="0.25">
      <c r="A1038" s="49"/>
      <c r="B1038" s="50"/>
      <c r="C1038" s="50"/>
      <c r="D1038" s="50"/>
      <c r="E1038" s="50"/>
      <c r="F1038" s="50"/>
      <c r="G1038" s="51"/>
    </row>
    <row r="1039" spans="1:7" x14ac:dyDescent="0.25">
      <c r="A1039" s="49"/>
      <c r="B1039" s="50"/>
      <c r="C1039" s="50"/>
      <c r="D1039" s="50"/>
      <c r="E1039" s="50"/>
      <c r="F1039" s="50"/>
      <c r="G1039" s="51"/>
    </row>
    <row r="1040" spans="1:7" x14ac:dyDescent="0.25">
      <c r="A1040" s="49"/>
      <c r="B1040" s="50"/>
      <c r="C1040" s="50"/>
      <c r="D1040" s="50"/>
      <c r="E1040" s="50"/>
      <c r="F1040" s="50"/>
      <c r="G1040" s="51"/>
    </row>
    <row r="1041" spans="1:7" x14ac:dyDescent="0.25">
      <c r="A1041" s="49"/>
      <c r="B1041" s="50"/>
      <c r="C1041" s="50"/>
      <c r="D1041" s="50"/>
      <c r="E1041" s="50"/>
      <c r="F1041" s="50"/>
      <c r="G1041" s="51"/>
    </row>
    <row r="1042" spans="1:7" x14ac:dyDescent="0.25">
      <c r="A1042" s="49"/>
      <c r="B1042" s="50"/>
      <c r="C1042" s="50"/>
      <c r="D1042" s="50"/>
      <c r="E1042" s="50"/>
      <c r="F1042" s="50"/>
      <c r="G1042" s="51"/>
    </row>
    <row r="1043" spans="1:7" x14ac:dyDescent="0.25">
      <c r="A1043" s="49"/>
      <c r="B1043" s="50"/>
      <c r="C1043" s="50"/>
      <c r="D1043" s="50"/>
      <c r="E1043" s="50"/>
      <c r="F1043" s="50"/>
      <c r="G1043" s="51"/>
    </row>
    <row r="1044" spans="1:7" x14ac:dyDescent="0.25">
      <c r="A1044" s="49"/>
      <c r="B1044" s="50"/>
      <c r="C1044" s="50"/>
      <c r="D1044" s="50"/>
      <c r="E1044" s="50"/>
      <c r="F1044" s="50"/>
      <c r="G1044" s="51"/>
    </row>
    <row r="1045" spans="1:7" x14ac:dyDescent="0.25">
      <c r="A1045" s="49"/>
      <c r="B1045" s="50"/>
      <c r="C1045" s="50"/>
      <c r="D1045" s="50"/>
      <c r="E1045" s="50"/>
      <c r="F1045" s="50"/>
      <c r="G1045" s="51"/>
    </row>
    <row r="1046" spans="1:7" x14ac:dyDescent="0.25">
      <c r="A1046" s="49"/>
      <c r="B1046" s="50"/>
      <c r="C1046" s="50"/>
      <c r="D1046" s="50"/>
      <c r="E1046" s="50"/>
      <c r="F1046" s="50"/>
      <c r="G1046" s="51"/>
    </row>
    <row r="1047" spans="1:7" x14ac:dyDescent="0.25">
      <c r="A1047" s="49"/>
      <c r="B1047" s="50"/>
      <c r="C1047" s="50"/>
      <c r="D1047" s="50"/>
      <c r="E1047" s="50"/>
      <c r="F1047" s="50"/>
      <c r="G1047" s="51"/>
    </row>
    <row r="1048" spans="1:7" x14ac:dyDescent="0.25">
      <c r="A1048" s="49"/>
      <c r="B1048" s="50"/>
      <c r="C1048" s="50"/>
      <c r="D1048" s="50"/>
      <c r="E1048" s="50"/>
      <c r="F1048" s="50"/>
      <c r="G1048" s="51"/>
    </row>
    <row r="1049" spans="1:7" x14ac:dyDescent="0.25">
      <c r="A1049" s="49"/>
      <c r="B1049" s="50"/>
      <c r="C1049" s="50"/>
      <c r="D1049" s="50"/>
      <c r="E1049" s="50"/>
      <c r="F1049" s="50"/>
      <c r="G1049" s="51"/>
    </row>
    <row r="1050" spans="1:7" x14ac:dyDescent="0.25">
      <c r="A1050" s="49"/>
      <c r="B1050" s="50"/>
      <c r="C1050" s="50"/>
      <c r="D1050" s="50"/>
      <c r="E1050" s="50"/>
      <c r="F1050" s="50"/>
      <c r="G1050" s="51"/>
    </row>
    <row r="1051" spans="1:7" x14ac:dyDescent="0.25">
      <c r="A1051" s="49"/>
      <c r="B1051" s="50"/>
      <c r="C1051" s="50"/>
      <c r="D1051" s="50"/>
      <c r="E1051" s="50"/>
      <c r="F1051" s="50"/>
      <c r="G1051" s="51"/>
    </row>
    <row r="1052" spans="1:7" x14ac:dyDescent="0.25">
      <c r="A1052" s="49"/>
      <c r="B1052" s="50"/>
      <c r="C1052" s="50"/>
      <c r="D1052" s="50"/>
      <c r="E1052" s="50"/>
      <c r="F1052" s="50"/>
      <c r="G1052" s="51"/>
    </row>
    <row r="1053" spans="1:7" x14ac:dyDescent="0.25">
      <c r="A1053" s="49"/>
      <c r="B1053" s="50"/>
      <c r="C1053" s="50"/>
      <c r="D1053" s="50"/>
      <c r="E1053" s="50"/>
      <c r="F1053" s="50"/>
      <c r="G1053" s="51"/>
    </row>
    <row r="1054" spans="1:7" x14ac:dyDescent="0.25">
      <c r="A1054" s="49"/>
      <c r="B1054" s="50"/>
      <c r="C1054" s="50"/>
      <c r="D1054" s="50"/>
      <c r="E1054" s="50"/>
      <c r="F1054" s="50"/>
      <c r="G1054" s="51"/>
    </row>
    <row r="1055" spans="1:7" x14ac:dyDescent="0.25">
      <c r="A1055" s="49"/>
      <c r="B1055" s="50"/>
      <c r="C1055" s="50"/>
      <c r="D1055" s="50"/>
      <c r="E1055" s="50"/>
      <c r="F1055" s="50"/>
      <c r="G1055" s="51"/>
    </row>
    <row r="1056" spans="1:7" x14ac:dyDescent="0.25">
      <c r="A1056" s="49"/>
      <c r="B1056" s="50"/>
      <c r="C1056" s="50"/>
      <c r="D1056" s="50"/>
      <c r="E1056" s="50"/>
      <c r="F1056" s="50"/>
      <c r="G1056" s="51"/>
    </row>
    <row r="1057" spans="1:7" x14ac:dyDescent="0.25">
      <c r="A1057" s="49"/>
      <c r="B1057" s="50"/>
      <c r="C1057" s="50"/>
      <c r="D1057" s="50"/>
      <c r="E1057" s="50"/>
      <c r="F1057" s="50"/>
      <c r="G1057" s="51"/>
    </row>
    <row r="1058" spans="1:7" x14ac:dyDescent="0.25">
      <c r="A1058" s="49"/>
      <c r="B1058" s="50"/>
      <c r="C1058" s="50"/>
      <c r="D1058" s="50"/>
      <c r="E1058" s="50"/>
      <c r="F1058" s="50"/>
      <c r="G1058" s="51"/>
    </row>
    <row r="1059" spans="1:7" x14ac:dyDescent="0.25">
      <c r="A1059" s="49"/>
      <c r="B1059" s="50"/>
      <c r="C1059" s="50"/>
      <c r="D1059" s="50"/>
      <c r="E1059" s="50"/>
      <c r="F1059" s="50"/>
      <c r="G1059" s="51"/>
    </row>
    <row r="1060" spans="1:7" x14ac:dyDescent="0.25">
      <c r="A1060" s="49"/>
      <c r="B1060" s="50"/>
      <c r="C1060" s="50"/>
      <c r="D1060" s="50"/>
      <c r="E1060" s="50"/>
      <c r="F1060" s="50"/>
      <c r="G1060" s="51"/>
    </row>
    <row r="1061" spans="1:7" x14ac:dyDescent="0.25">
      <c r="A1061" s="49"/>
      <c r="B1061" s="50"/>
      <c r="C1061" s="50"/>
      <c r="D1061" s="50"/>
      <c r="E1061" s="50"/>
      <c r="F1061" s="50"/>
      <c r="G1061" s="51"/>
    </row>
    <row r="1062" spans="1:7" x14ac:dyDescent="0.25">
      <c r="A1062" s="49"/>
      <c r="B1062" s="50"/>
      <c r="C1062" s="50"/>
      <c r="D1062" s="50"/>
      <c r="E1062" s="50"/>
      <c r="F1062" s="50"/>
      <c r="G1062" s="51"/>
    </row>
    <row r="1063" spans="1:7" x14ac:dyDescent="0.25">
      <c r="A1063" s="49"/>
      <c r="B1063" s="50"/>
      <c r="C1063" s="50"/>
      <c r="D1063" s="50"/>
      <c r="E1063" s="50"/>
      <c r="F1063" s="50"/>
      <c r="G1063" s="51"/>
    </row>
    <row r="1064" spans="1:7" x14ac:dyDescent="0.25">
      <c r="A1064" s="49"/>
      <c r="B1064" s="50"/>
      <c r="C1064" s="50"/>
      <c r="D1064" s="50"/>
      <c r="E1064" s="50"/>
      <c r="F1064" s="50"/>
      <c r="G1064" s="51"/>
    </row>
    <row r="1065" spans="1:7" x14ac:dyDescent="0.25">
      <c r="A1065" s="49"/>
      <c r="B1065" s="50"/>
      <c r="C1065" s="50"/>
      <c r="D1065" s="50"/>
      <c r="E1065" s="50"/>
      <c r="F1065" s="50"/>
      <c r="G1065" s="51"/>
    </row>
    <row r="1066" spans="1:7" x14ac:dyDescent="0.25">
      <c r="A1066" s="49"/>
      <c r="B1066" s="50"/>
      <c r="C1066" s="50"/>
      <c r="D1066" s="50"/>
      <c r="E1066" s="50"/>
      <c r="F1066" s="50"/>
      <c r="G1066" s="51"/>
    </row>
    <row r="1067" spans="1:7" x14ac:dyDescent="0.25">
      <c r="A1067" s="49"/>
      <c r="B1067" s="50"/>
      <c r="C1067" s="50"/>
      <c r="D1067" s="50"/>
      <c r="E1067" s="50"/>
      <c r="F1067" s="50"/>
      <c r="G1067" s="51"/>
    </row>
    <row r="1068" spans="1:7" x14ac:dyDescent="0.25">
      <c r="A1068" s="49"/>
      <c r="B1068" s="50"/>
      <c r="C1068" s="50"/>
      <c r="D1068" s="50"/>
      <c r="E1068" s="50"/>
      <c r="F1068" s="50"/>
      <c r="G1068" s="51"/>
    </row>
    <row r="1069" spans="1:7" x14ac:dyDescent="0.25">
      <c r="A1069" s="49"/>
      <c r="B1069" s="50"/>
      <c r="C1069" s="50"/>
      <c r="D1069" s="50"/>
      <c r="E1069" s="50"/>
      <c r="F1069" s="50"/>
      <c r="G1069" s="51"/>
    </row>
    <row r="1070" spans="1:7" x14ac:dyDescent="0.25">
      <c r="A1070" s="49"/>
      <c r="B1070" s="50"/>
      <c r="C1070" s="50"/>
      <c r="D1070" s="50"/>
      <c r="E1070" s="50"/>
      <c r="F1070" s="50"/>
      <c r="G1070" s="51"/>
    </row>
    <row r="1071" spans="1:7" x14ac:dyDescent="0.25">
      <c r="A1071" s="49"/>
      <c r="B1071" s="50"/>
      <c r="C1071" s="50"/>
      <c r="D1071" s="50"/>
      <c r="E1071" s="50"/>
      <c r="F1071" s="50"/>
      <c r="G1071" s="51"/>
    </row>
    <row r="1072" spans="1:7" x14ac:dyDescent="0.25">
      <c r="A1072" s="49"/>
      <c r="B1072" s="50"/>
      <c r="C1072" s="50"/>
      <c r="D1072" s="50"/>
      <c r="E1072" s="50"/>
      <c r="F1072" s="50"/>
      <c r="G1072" s="51"/>
    </row>
    <row r="1073" spans="1:7" x14ac:dyDescent="0.25">
      <c r="A1073" s="49"/>
      <c r="B1073" s="50"/>
      <c r="C1073" s="50"/>
      <c r="D1073" s="50"/>
      <c r="E1073" s="50"/>
      <c r="F1073" s="50"/>
      <c r="G1073" s="51"/>
    </row>
    <row r="1074" spans="1:7" x14ac:dyDescent="0.25">
      <c r="A1074" s="49"/>
      <c r="B1074" s="50"/>
      <c r="C1074" s="50"/>
      <c r="D1074" s="50"/>
      <c r="E1074" s="50"/>
      <c r="F1074" s="50"/>
      <c r="G1074" s="51"/>
    </row>
    <row r="1075" spans="1:7" x14ac:dyDescent="0.25">
      <c r="A1075" s="49"/>
      <c r="B1075" s="50"/>
      <c r="C1075" s="50"/>
      <c r="D1075" s="50"/>
      <c r="E1075" s="50"/>
      <c r="F1075" s="50"/>
      <c r="G1075" s="51"/>
    </row>
    <row r="1076" spans="1:7" x14ac:dyDescent="0.25">
      <c r="A1076" s="49"/>
      <c r="B1076" s="50"/>
      <c r="C1076" s="50"/>
      <c r="D1076" s="50"/>
      <c r="E1076" s="50"/>
      <c r="F1076" s="50"/>
      <c r="G1076" s="51"/>
    </row>
    <row r="1077" spans="1:7" x14ac:dyDescent="0.25">
      <c r="A1077" s="49"/>
      <c r="B1077" s="50"/>
      <c r="C1077" s="50"/>
      <c r="D1077" s="50"/>
      <c r="E1077" s="50"/>
      <c r="F1077" s="50"/>
      <c r="G1077" s="51"/>
    </row>
    <row r="1078" spans="1:7" x14ac:dyDescent="0.25">
      <c r="A1078" s="49"/>
      <c r="B1078" s="50"/>
      <c r="C1078" s="50"/>
      <c r="D1078" s="50"/>
      <c r="E1078" s="50"/>
      <c r="F1078" s="50"/>
      <c r="G1078" s="51"/>
    </row>
    <row r="1079" spans="1:7" x14ac:dyDescent="0.25">
      <c r="A1079" s="49"/>
      <c r="B1079" s="50"/>
      <c r="C1079" s="50"/>
      <c r="D1079" s="50"/>
      <c r="E1079" s="50"/>
      <c r="F1079" s="50"/>
      <c r="G1079" s="51"/>
    </row>
    <row r="1080" spans="1:7" x14ac:dyDescent="0.25">
      <c r="A1080" s="49"/>
      <c r="B1080" s="50"/>
      <c r="C1080" s="50"/>
      <c r="D1080" s="50"/>
      <c r="E1080" s="50"/>
      <c r="F1080" s="50"/>
      <c r="G1080" s="51"/>
    </row>
    <row r="1081" spans="1:7" x14ac:dyDescent="0.25">
      <c r="A1081" s="49"/>
      <c r="B1081" s="50"/>
      <c r="C1081" s="50"/>
      <c r="D1081" s="50"/>
      <c r="E1081" s="50"/>
      <c r="F1081" s="50"/>
      <c r="G1081" s="51"/>
    </row>
    <row r="1082" spans="1:7" x14ac:dyDescent="0.25">
      <c r="A1082" s="49"/>
      <c r="B1082" s="50"/>
      <c r="C1082" s="50"/>
      <c r="D1082" s="50"/>
      <c r="E1082" s="50"/>
      <c r="F1082" s="50"/>
      <c r="G1082" s="51"/>
    </row>
    <row r="1083" spans="1:7" x14ac:dyDescent="0.25">
      <c r="A1083" s="49"/>
      <c r="B1083" s="50"/>
      <c r="C1083" s="50"/>
      <c r="D1083" s="50"/>
      <c r="E1083" s="50"/>
      <c r="F1083" s="50"/>
      <c r="G1083" s="51"/>
    </row>
    <row r="1084" spans="1:7" x14ac:dyDescent="0.25">
      <c r="A1084" s="49"/>
      <c r="B1084" s="50"/>
      <c r="C1084" s="50"/>
      <c r="D1084" s="50"/>
      <c r="E1084" s="50"/>
      <c r="F1084" s="50"/>
      <c r="G1084" s="51"/>
    </row>
    <row r="1085" spans="1:7" x14ac:dyDescent="0.25">
      <c r="A1085" s="49"/>
      <c r="B1085" s="50"/>
      <c r="C1085" s="50"/>
      <c r="D1085" s="50"/>
      <c r="E1085" s="50"/>
      <c r="F1085" s="50"/>
      <c r="G1085" s="51"/>
    </row>
    <row r="1086" spans="1:7" x14ac:dyDescent="0.25">
      <c r="A1086" s="49"/>
      <c r="B1086" s="50"/>
      <c r="C1086" s="50"/>
      <c r="D1086" s="50"/>
      <c r="E1086" s="50"/>
      <c r="F1086" s="50"/>
      <c r="G1086" s="51"/>
    </row>
    <row r="1087" spans="1:7" x14ac:dyDescent="0.25">
      <c r="A1087" s="49"/>
      <c r="B1087" s="50"/>
      <c r="C1087" s="50"/>
      <c r="D1087" s="50"/>
      <c r="E1087" s="50"/>
      <c r="F1087" s="50"/>
      <c r="G1087" s="51"/>
    </row>
    <row r="1088" spans="1:7" x14ac:dyDescent="0.25">
      <c r="A1088" s="49"/>
      <c r="B1088" s="50"/>
      <c r="C1088" s="50"/>
      <c r="D1088" s="50"/>
      <c r="E1088" s="50"/>
      <c r="F1088" s="50"/>
      <c r="G1088" s="51"/>
    </row>
    <row r="1089" spans="1:7" x14ac:dyDescent="0.25">
      <c r="A1089" s="49"/>
      <c r="B1089" s="50"/>
      <c r="C1089" s="50"/>
      <c r="D1089" s="50"/>
      <c r="E1089" s="50"/>
      <c r="F1089" s="50"/>
      <c r="G1089" s="51"/>
    </row>
    <row r="1090" spans="1:7" x14ac:dyDescent="0.25">
      <c r="A1090" s="49"/>
      <c r="B1090" s="50"/>
      <c r="C1090" s="50"/>
      <c r="D1090" s="50"/>
      <c r="E1090" s="50"/>
      <c r="F1090" s="50"/>
      <c r="G1090" s="51"/>
    </row>
    <row r="1091" spans="1:7" x14ac:dyDescent="0.25">
      <c r="A1091" s="49"/>
      <c r="B1091" s="50"/>
      <c r="C1091" s="50"/>
      <c r="D1091" s="50"/>
      <c r="E1091" s="50"/>
      <c r="F1091" s="50"/>
      <c r="G1091" s="51"/>
    </row>
    <row r="1092" spans="1:7" x14ac:dyDescent="0.25">
      <c r="A1092" s="49"/>
      <c r="B1092" s="50"/>
      <c r="C1092" s="50"/>
      <c r="D1092" s="50"/>
      <c r="E1092" s="50"/>
      <c r="F1092" s="50"/>
      <c r="G1092" s="51"/>
    </row>
    <row r="1093" spans="1:7" x14ac:dyDescent="0.25">
      <c r="A1093" s="49"/>
      <c r="B1093" s="50"/>
      <c r="C1093" s="50"/>
      <c r="D1093" s="50"/>
      <c r="E1093" s="50"/>
      <c r="F1093" s="50"/>
      <c r="G1093" s="51"/>
    </row>
    <row r="1094" spans="1:7" x14ac:dyDescent="0.25">
      <c r="A1094" s="49"/>
      <c r="B1094" s="50"/>
      <c r="C1094" s="50"/>
      <c r="D1094" s="50"/>
      <c r="E1094" s="50"/>
      <c r="F1094" s="50"/>
      <c r="G1094" s="51"/>
    </row>
    <row r="1095" spans="1:7" x14ac:dyDescent="0.25">
      <c r="A1095" s="49"/>
      <c r="B1095" s="50"/>
      <c r="C1095" s="50"/>
      <c r="D1095" s="50"/>
      <c r="E1095" s="50"/>
      <c r="F1095" s="50"/>
      <c r="G1095" s="51"/>
    </row>
    <row r="1096" spans="1:7" x14ac:dyDescent="0.25">
      <c r="A1096" s="49"/>
      <c r="B1096" s="50"/>
      <c r="C1096" s="50"/>
      <c r="D1096" s="50"/>
      <c r="E1096" s="50"/>
      <c r="F1096" s="50"/>
      <c r="G1096" s="51"/>
    </row>
    <row r="1097" spans="1:7" x14ac:dyDescent="0.25">
      <c r="A1097" s="49"/>
      <c r="B1097" s="50"/>
      <c r="C1097" s="50"/>
      <c r="D1097" s="50"/>
      <c r="E1097" s="50"/>
      <c r="F1097" s="50"/>
      <c r="G1097" s="51"/>
    </row>
    <row r="1098" spans="1:7" x14ac:dyDescent="0.25">
      <c r="A1098" s="49"/>
      <c r="B1098" s="50"/>
      <c r="C1098" s="50"/>
      <c r="D1098" s="50"/>
      <c r="E1098" s="50"/>
      <c r="F1098" s="50"/>
      <c r="G1098" s="51"/>
    </row>
    <row r="1099" spans="1:7" x14ac:dyDescent="0.25">
      <c r="A1099" s="49"/>
      <c r="B1099" s="50"/>
      <c r="C1099" s="50"/>
      <c r="D1099" s="50"/>
      <c r="E1099" s="50"/>
      <c r="F1099" s="50"/>
      <c r="G1099" s="51"/>
    </row>
    <row r="1100" spans="1:7" x14ac:dyDescent="0.25">
      <c r="A1100" s="49"/>
      <c r="B1100" s="50"/>
      <c r="C1100" s="50"/>
      <c r="D1100" s="50"/>
      <c r="E1100" s="50"/>
      <c r="F1100" s="50"/>
      <c r="G1100" s="51"/>
    </row>
    <row r="1101" spans="1:7" x14ac:dyDescent="0.25">
      <c r="A1101" s="49"/>
      <c r="B1101" s="50"/>
      <c r="C1101" s="50"/>
      <c r="D1101" s="50"/>
      <c r="E1101" s="50"/>
      <c r="F1101" s="50"/>
      <c r="G1101" s="51"/>
    </row>
    <row r="1102" spans="1:7" x14ac:dyDescent="0.25">
      <c r="A1102" s="49"/>
      <c r="B1102" s="50"/>
      <c r="C1102" s="50"/>
      <c r="D1102" s="50"/>
      <c r="E1102" s="50"/>
      <c r="F1102" s="50"/>
      <c r="G1102" s="51"/>
    </row>
    <row r="1103" spans="1:7" x14ac:dyDescent="0.25">
      <c r="A1103" s="49"/>
      <c r="B1103" s="50"/>
      <c r="C1103" s="50"/>
      <c r="D1103" s="50"/>
      <c r="E1103" s="50"/>
      <c r="F1103" s="50"/>
      <c r="G1103" s="51"/>
    </row>
    <row r="1104" spans="1:7" x14ac:dyDescent="0.25">
      <c r="A1104" s="49"/>
      <c r="B1104" s="50"/>
      <c r="C1104" s="50"/>
      <c r="D1104" s="50"/>
      <c r="E1104" s="50"/>
      <c r="F1104" s="50"/>
      <c r="G1104" s="51"/>
    </row>
    <row r="1105" spans="1:7" x14ac:dyDescent="0.25">
      <c r="A1105" s="49"/>
      <c r="B1105" s="50"/>
      <c r="C1105" s="50"/>
      <c r="D1105" s="50"/>
      <c r="E1105" s="50"/>
      <c r="F1105" s="50"/>
      <c r="G1105" s="51"/>
    </row>
    <row r="1106" spans="1:7" x14ac:dyDescent="0.25">
      <c r="A1106" s="49"/>
      <c r="B1106" s="50"/>
      <c r="C1106" s="50"/>
      <c r="D1106" s="50"/>
      <c r="E1106" s="50"/>
      <c r="F1106" s="50"/>
      <c r="G1106" s="51"/>
    </row>
    <row r="1107" spans="1:7" x14ac:dyDescent="0.25">
      <c r="A1107" s="49"/>
      <c r="B1107" s="50"/>
      <c r="C1107" s="50"/>
      <c r="D1107" s="50"/>
      <c r="E1107" s="50"/>
      <c r="F1107" s="50"/>
      <c r="G1107" s="51"/>
    </row>
    <row r="1108" spans="1:7" x14ac:dyDescent="0.25">
      <c r="A1108" s="49"/>
      <c r="B1108" s="50"/>
      <c r="C1108" s="50"/>
      <c r="D1108" s="50"/>
      <c r="E1108" s="50"/>
      <c r="F1108" s="50"/>
      <c r="G1108" s="51"/>
    </row>
    <row r="1109" spans="1:7" x14ac:dyDescent="0.25">
      <c r="A1109" s="49"/>
      <c r="B1109" s="50"/>
      <c r="C1109" s="50"/>
      <c r="D1109" s="50"/>
      <c r="E1109" s="50"/>
      <c r="F1109" s="50"/>
      <c r="G1109" s="51"/>
    </row>
    <row r="1110" spans="1:7" x14ac:dyDescent="0.25">
      <c r="A1110" s="49"/>
      <c r="B1110" s="50"/>
      <c r="C1110" s="50"/>
      <c r="D1110" s="50"/>
      <c r="E1110" s="50"/>
      <c r="F1110" s="50"/>
      <c r="G1110" s="51"/>
    </row>
    <row r="1111" spans="1:7" x14ac:dyDescent="0.25">
      <c r="A1111" s="49"/>
      <c r="B1111" s="50"/>
      <c r="C1111" s="50"/>
      <c r="D1111" s="50"/>
      <c r="E1111" s="50"/>
      <c r="F1111" s="50"/>
      <c r="G1111" s="51"/>
    </row>
    <row r="1112" spans="1:7" x14ac:dyDescent="0.25">
      <c r="A1112" s="49"/>
      <c r="B1112" s="50"/>
      <c r="C1112" s="50"/>
      <c r="D1112" s="50"/>
      <c r="E1112" s="50"/>
      <c r="F1112" s="50"/>
      <c r="G1112" s="51"/>
    </row>
    <row r="1113" spans="1:7" x14ac:dyDescent="0.25">
      <c r="A1113" s="49"/>
      <c r="B1113" s="50"/>
      <c r="C1113" s="50"/>
      <c r="D1113" s="50"/>
      <c r="E1113" s="50"/>
      <c r="F1113" s="50"/>
      <c r="G1113" s="51"/>
    </row>
    <row r="1114" spans="1:7" x14ac:dyDescent="0.25">
      <c r="A1114" s="49"/>
      <c r="B1114" s="50"/>
      <c r="C1114" s="50"/>
      <c r="D1114" s="50"/>
      <c r="E1114" s="50"/>
      <c r="F1114" s="50"/>
      <c r="G1114" s="51"/>
    </row>
    <row r="1115" spans="1:7" x14ac:dyDescent="0.25">
      <c r="A1115" s="49"/>
      <c r="B1115" s="50"/>
      <c r="C1115" s="50"/>
      <c r="D1115" s="50"/>
      <c r="E1115" s="50"/>
      <c r="F1115" s="50"/>
      <c r="G1115" s="51"/>
    </row>
    <row r="1116" spans="1:7" x14ac:dyDescent="0.25">
      <c r="A1116" s="49"/>
      <c r="B1116" s="50"/>
      <c r="C1116" s="50"/>
      <c r="D1116" s="50"/>
      <c r="E1116" s="50"/>
      <c r="F1116" s="50"/>
      <c r="G1116" s="51"/>
    </row>
    <row r="1117" spans="1:7" x14ac:dyDescent="0.25">
      <c r="A1117" s="49"/>
      <c r="B1117" s="50"/>
      <c r="C1117" s="50"/>
      <c r="D1117" s="50"/>
      <c r="E1117" s="50"/>
      <c r="F1117" s="50"/>
      <c r="G1117" s="51"/>
    </row>
    <row r="1118" spans="1:7" x14ac:dyDescent="0.25">
      <c r="A1118" s="49"/>
      <c r="B1118" s="50"/>
      <c r="C1118" s="50"/>
      <c r="D1118" s="50"/>
      <c r="E1118" s="50"/>
      <c r="F1118" s="50"/>
      <c r="G1118" s="51"/>
    </row>
    <row r="1119" spans="1:7" x14ac:dyDescent="0.25">
      <c r="A1119" s="49"/>
      <c r="B1119" s="50"/>
      <c r="C1119" s="50"/>
      <c r="D1119" s="50"/>
      <c r="E1119" s="50"/>
      <c r="F1119" s="50"/>
      <c r="G1119" s="51"/>
    </row>
    <row r="1120" spans="1:7" x14ac:dyDescent="0.25">
      <c r="A1120" s="49"/>
      <c r="B1120" s="50"/>
      <c r="C1120" s="50"/>
      <c r="D1120" s="50"/>
      <c r="E1120" s="50"/>
      <c r="F1120" s="50"/>
      <c r="G1120" s="51"/>
    </row>
    <row r="1121" spans="1:7" x14ac:dyDescent="0.25">
      <c r="A1121" s="49"/>
      <c r="B1121" s="50"/>
      <c r="C1121" s="50"/>
      <c r="D1121" s="50"/>
      <c r="E1121" s="50"/>
      <c r="F1121" s="50"/>
      <c r="G1121" s="51"/>
    </row>
    <row r="1122" spans="1:7" x14ac:dyDescent="0.25">
      <c r="A1122" s="49"/>
      <c r="B1122" s="50"/>
      <c r="C1122" s="50"/>
      <c r="D1122" s="50"/>
      <c r="E1122" s="50"/>
      <c r="F1122" s="50"/>
      <c r="G1122" s="51"/>
    </row>
    <row r="1123" spans="1:7" x14ac:dyDescent="0.25">
      <c r="A1123" s="49"/>
      <c r="B1123" s="50"/>
      <c r="C1123" s="50"/>
      <c r="D1123" s="50"/>
      <c r="E1123" s="50"/>
      <c r="F1123" s="50"/>
      <c r="G1123" s="51"/>
    </row>
    <row r="1124" spans="1:7" x14ac:dyDescent="0.25">
      <c r="A1124" s="49"/>
      <c r="B1124" s="50"/>
      <c r="C1124" s="50"/>
      <c r="D1124" s="50"/>
      <c r="E1124" s="50"/>
      <c r="F1124" s="50"/>
      <c r="G1124" s="51"/>
    </row>
    <row r="1125" spans="1:7" x14ac:dyDescent="0.25">
      <c r="A1125" s="49"/>
      <c r="B1125" s="50"/>
      <c r="C1125" s="50"/>
      <c r="D1125" s="50"/>
      <c r="E1125" s="50"/>
      <c r="F1125" s="50"/>
      <c r="G1125" s="51"/>
    </row>
    <row r="1126" spans="1:7" x14ac:dyDescent="0.25">
      <c r="A1126" s="49"/>
      <c r="B1126" s="50"/>
      <c r="C1126" s="50"/>
      <c r="D1126" s="50"/>
      <c r="E1126" s="50"/>
      <c r="F1126" s="50"/>
      <c r="G1126" s="51"/>
    </row>
    <row r="1127" spans="1:7" x14ac:dyDescent="0.25">
      <c r="A1127" s="49"/>
      <c r="B1127" s="50"/>
      <c r="C1127" s="50"/>
      <c r="D1127" s="50"/>
      <c r="E1127" s="50"/>
      <c r="F1127" s="50"/>
      <c r="G1127" s="51"/>
    </row>
    <row r="1128" spans="1:7" x14ac:dyDescent="0.25">
      <c r="A1128" s="49"/>
      <c r="B1128" s="50"/>
      <c r="C1128" s="50"/>
      <c r="D1128" s="50"/>
      <c r="E1128" s="50"/>
      <c r="F1128" s="50"/>
      <c r="G1128" s="51"/>
    </row>
    <row r="1129" spans="1:7" x14ac:dyDescent="0.25">
      <c r="A1129" s="49"/>
      <c r="B1129" s="50"/>
      <c r="C1129" s="50"/>
      <c r="D1129" s="50"/>
      <c r="E1129" s="50"/>
      <c r="F1129" s="50"/>
      <c r="G1129" s="51"/>
    </row>
    <row r="1130" spans="1:7" x14ac:dyDescent="0.25">
      <c r="A1130" s="49"/>
      <c r="B1130" s="50"/>
      <c r="C1130" s="50"/>
      <c r="D1130" s="50"/>
      <c r="E1130" s="50"/>
      <c r="F1130" s="50"/>
      <c r="G1130" s="51"/>
    </row>
    <row r="1131" spans="1:7" x14ac:dyDescent="0.25">
      <c r="A1131" s="49"/>
      <c r="B1131" s="50"/>
      <c r="C1131" s="50"/>
      <c r="D1131" s="50"/>
      <c r="E1131" s="50"/>
      <c r="F1131" s="50"/>
      <c r="G1131" s="51"/>
    </row>
    <row r="1132" spans="1:7" x14ac:dyDescent="0.25">
      <c r="A1132" s="49"/>
      <c r="B1132" s="50"/>
      <c r="C1132" s="50"/>
      <c r="D1132" s="50"/>
      <c r="E1132" s="50"/>
      <c r="F1132" s="50"/>
      <c r="G1132" s="51"/>
    </row>
    <row r="1133" spans="1:7" x14ac:dyDescent="0.25">
      <c r="A1133" s="49"/>
      <c r="B1133" s="50"/>
      <c r="C1133" s="50"/>
      <c r="D1133" s="50"/>
      <c r="E1133" s="50"/>
      <c r="F1133" s="50"/>
      <c r="G1133" s="51"/>
    </row>
    <row r="1134" spans="1:7" x14ac:dyDescent="0.25">
      <c r="A1134" s="49"/>
      <c r="B1134" s="50"/>
      <c r="C1134" s="50"/>
      <c r="D1134" s="50"/>
      <c r="E1134" s="50"/>
      <c r="F1134" s="50"/>
      <c r="G1134" s="51"/>
    </row>
    <row r="1135" spans="1:7" x14ac:dyDescent="0.25">
      <c r="A1135" s="49"/>
      <c r="B1135" s="50"/>
      <c r="C1135" s="50"/>
      <c r="D1135" s="50"/>
      <c r="E1135" s="50"/>
      <c r="F1135" s="50"/>
      <c r="G1135" s="51"/>
    </row>
    <row r="1136" spans="1:7" x14ac:dyDescent="0.25">
      <c r="A1136" s="49"/>
      <c r="B1136" s="50"/>
      <c r="C1136" s="50"/>
      <c r="D1136" s="50"/>
      <c r="E1136" s="50"/>
      <c r="F1136" s="50"/>
      <c r="G1136" s="51"/>
    </row>
    <row r="1137" spans="1:7" x14ac:dyDescent="0.25">
      <c r="A1137" s="49"/>
      <c r="B1137" s="50"/>
      <c r="C1137" s="50"/>
      <c r="D1137" s="50"/>
      <c r="E1137" s="50"/>
      <c r="F1137" s="50"/>
      <c r="G1137" s="51"/>
    </row>
    <row r="1138" spans="1:7" x14ac:dyDescent="0.25">
      <c r="A1138" s="49"/>
      <c r="B1138" s="50"/>
      <c r="C1138" s="50"/>
      <c r="D1138" s="50"/>
      <c r="E1138" s="50"/>
      <c r="F1138" s="50"/>
      <c r="G1138" s="51"/>
    </row>
    <row r="1139" spans="1:7" x14ac:dyDescent="0.25">
      <c r="A1139" s="49"/>
      <c r="B1139" s="50"/>
      <c r="C1139" s="50"/>
      <c r="D1139" s="50"/>
      <c r="E1139" s="50"/>
      <c r="F1139" s="50"/>
      <c r="G1139" s="51"/>
    </row>
    <row r="1140" spans="1:7" x14ac:dyDescent="0.25">
      <c r="A1140" s="49"/>
      <c r="B1140" s="50"/>
      <c r="C1140" s="50"/>
      <c r="D1140" s="50"/>
      <c r="E1140" s="50"/>
      <c r="F1140" s="50"/>
      <c r="G1140" s="51"/>
    </row>
    <row r="1141" spans="1:7" x14ac:dyDescent="0.25">
      <c r="A1141" s="49"/>
      <c r="B1141" s="50"/>
      <c r="C1141" s="50"/>
      <c r="D1141" s="50"/>
      <c r="E1141" s="50"/>
      <c r="F1141" s="50"/>
      <c r="G1141" s="51"/>
    </row>
    <row r="1142" spans="1:7" x14ac:dyDescent="0.25">
      <c r="A1142" s="49"/>
      <c r="B1142" s="50"/>
      <c r="C1142" s="50"/>
      <c r="D1142" s="50"/>
      <c r="E1142" s="50"/>
      <c r="F1142" s="50"/>
      <c r="G1142" s="51"/>
    </row>
    <row r="1143" spans="1:7" x14ac:dyDescent="0.25">
      <c r="A1143" s="49"/>
      <c r="B1143" s="50"/>
      <c r="C1143" s="50"/>
      <c r="D1143" s="50"/>
      <c r="E1143" s="50"/>
      <c r="F1143" s="50"/>
      <c r="G1143" s="51"/>
    </row>
    <row r="1144" spans="1:7" x14ac:dyDescent="0.25">
      <c r="A1144" s="49"/>
      <c r="B1144" s="50"/>
      <c r="C1144" s="50"/>
      <c r="D1144" s="50"/>
      <c r="E1144" s="50"/>
      <c r="F1144" s="50"/>
      <c r="G1144" s="51"/>
    </row>
    <row r="1145" spans="1:7" x14ac:dyDescent="0.25">
      <c r="A1145" s="49"/>
      <c r="B1145" s="50"/>
      <c r="C1145" s="50"/>
      <c r="D1145" s="50"/>
      <c r="E1145" s="50"/>
      <c r="F1145" s="50"/>
      <c r="G1145" s="51"/>
    </row>
    <row r="1146" spans="1:7" x14ac:dyDescent="0.25">
      <c r="A1146" s="49"/>
      <c r="B1146" s="50"/>
      <c r="C1146" s="50"/>
      <c r="D1146" s="50"/>
      <c r="E1146" s="50"/>
      <c r="F1146" s="50"/>
      <c r="G1146" s="51"/>
    </row>
    <row r="1147" spans="1:7" x14ac:dyDescent="0.25">
      <c r="A1147" s="49"/>
      <c r="B1147" s="50"/>
      <c r="C1147" s="50"/>
      <c r="D1147" s="50"/>
      <c r="E1147" s="50"/>
      <c r="F1147" s="50"/>
      <c r="G1147" s="51"/>
    </row>
    <row r="1148" spans="1:7" x14ac:dyDescent="0.25">
      <c r="A1148" s="49"/>
      <c r="B1148" s="50"/>
      <c r="C1148" s="50"/>
      <c r="D1148" s="50"/>
      <c r="E1148" s="50"/>
      <c r="F1148" s="50"/>
      <c r="G1148" s="51"/>
    </row>
    <row r="1149" spans="1:7" x14ac:dyDescent="0.25">
      <c r="A1149" s="49"/>
      <c r="B1149" s="50"/>
      <c r="C1149" s="50"/>
      <c r="D1149" s="50"/>
      <c r="E1149" s="50"/>
      <c r="F1149" s="50"/>
      <c r="G1149" s="51"/>
    </row>
    <row r="1150" spans="1:7" x14ac:dyDescent="0.25">
      <c r="A1150" s="49"/>
      <c r="B1150" s="50"/>
      <c r="C1150" s="50"/>
      <c r="D1150" s="50"/>
      <c r="E1150" s="50"/>
      <c r="F1150" s="50"/>
      <c r="G1150" s="51"/>
    </row>
    <row r="1151" spans="1:7" x14ac:dyDescent="0.25">
      <c r="A1151" s="49"/>
      <c r="B1151" s="50"/>
      <c r="C1151" s="50"/>
      <c r="D1151" s="50"/>
      <c r="E1151" s="50"/>
      <c r="F1151" s="50"/>
      <c r="G1151" s="51"/>
    </row>
    <row r="1152" spans="1:7" x14ac:dyDescent="0.25">
      <c r="A1152" s="49"/>
      <c r="B1152" s="50"/>
      <c r="C1152" s="50"/>
      <c r="D1152" s="50"/>
      <c r="E1152" s="50"/>
      <c r="F1152" s="50"/>
      <c r="G1152" s="51"/>
    </row>
    <row r="1153" spans="1:7" x14ac:dyDescent="0.25">
      <c r="A1153" s="49"/>
      <c r="B1153" s="50"/>
      <c r="C1153" s="50"/>
      <c r="D1153" s="50"/>
      <c r="E1153" s="50"/>
      <c r="F1153" s="50"/>
      <c r="G1153" s="51"/>
    </row>
    <row r="1154" spans="1:7" x14ac:dyDescent="0.25">
      <c r="A1154" s="49"/>
      <c r="B1154" s="50"/>
      <c r="C1154" s="50"/>
      <c r="D1154" s="50"/>
      <c r="E1154" s="50"/>
      <c r="F1154" s="50"/>
      <c r="G1154" s="51"/>
    </row>
    <row r="1155" spans="1:7" x14ac:dyDescent="0.25">
      <c r="A1155" s="49"/>
      <c r="B1155" s="50"/>
      <c r="C1155" s="50"/>
      <c r="D1155" s="50"/>
      <c r="E1155" s="50"/>
      <c r="F1155" s="50"/>
      <c r="G1155" s="51"/>
    </row>
    <row r="1156" spans="1:7" x14ac:dyDescent="0.25">
      <c r="A1156" s="49"/>
      <c r="B1156" s="50"/>
      <c r="C1156" s="50"/>
      <c r="D1156" s="50"/>
      <c r="E1156" s="50"/>
      <c r="F1156" s="50"/>
      <c r="G1156" s="51"/>
    </row>
    <row r="1157" spans="1:7" x14ac:dyDescent="0.25">
      <c r="A1157" s="49"/>
      <c r="B1157" s="50"/>
      <c r="C1157" s="50"/>
      <c r="D1157" s="50"/>
      <c r="E1157" s="50"/>
      <c r="F1157" s="50"/>
      <c r="G1157" s="51"/>
    </row>
    <row r="1158" spans="1:7" x14ac:dyDescent="0.25">
      <c r="A1158" s="49"/>
      <c r="B1158" s="50"/>
      <c r="C1158" s="50"/>
      <c r="D1158" s="50"/>
      <c r="E1158" s="50"/>
      <c r="F1158" s="50"/>
      <c r="G1158" s="51"/>
    </row>
    <row r="1159" spans="1:7" x14ac:dyDescent="0.25">
      <c r="A1159" s="49"/>
      <c r="B1159" s="50"/>
      <c r="C1159" s="50"/>
      <c r="D1159" s="50"/>
      <c r="E1159" s="50"/>
      <c r="F1159" s="50"/>
      <c r="G1159" s="51"/>
    </row>
    <row r="1160" spans="1:7" x14ac:dyDescent="0.25">
      <c r="A1160" s="49"/>
      <c r="B1160" s="50"/>
      <c r="C1160" s="50"/>
      <c r="D1160" s="50"/>
      <c r="E1160" s="50"/>
      <c r="F1160" s="50"/>
      <c r="G1160" s="51"/>
    </row>
    <row r="1161" spans="1:7" x14ac:dyDescent="0.25">
      <c r="A1161" s="49"/>
      <c r="B1161" s="50"/>
      <c r="C1161" s="50"/>
      <c r="D1161" s="50"/>
      <c r="E1161" s="50"/>
      <c r="F1161" s="50"/>
      <c r="G1161" s="51"/>
    </row>
    <row r="1162" spans="1:7" x14ac:dyDescent="0.25">
      <c r="A1162" s="49"/>
      <c r="B1162" s="50"/>
      <c r="C1162" s="50"/>
      <c r="D1162" s="50"/>
      <c r="E1162" s="50"/>
      <c r="F1162" s="50"/>
      <c r="G1162" s="51"/>
    </row>
    <row r="1163" spans="1:7" x14ac:dyDescent="0.25">
      <c r="A1163" s="49"/>
      <c r="B1163" s="50"/>
      <c r="C1163" s="50"/>
      <c r="D1163" s="50"/>
      <c r="E1163" s="50"/>
      <c r="F1163" s="50"/>
      <c r="G1163" s="51"/>
    </row>
    <row r="1164" spans="1:7" x14ac:dyDescent="0.25">
      <c r="A1164" s="49"/>
      <c r="B1164" s="50"/>
      <c r="C1164" s="50"/>
      <c r="D1164" s="50"/>
      <c r="E1164" s="50"/>
      <c r="F1164" s="50"/>
      <c r="G1164" s="51"/>
    </row>
    <row r="1165" spans="1:7" x14ac:dyDescent="0.25">
      <c r="A1165" s="49"/>
      <c r="B1165" s="50"/>
      <c r="C1165" s="50"/>
      <c r="D1165" s="50"/>
      <c r="E1165" s="50"/>
      <c r="F1165" s="50"/>
      <c r="G1165" s="51"/>
    </row>
    <row r="1166" spans="1:7" x14ac:dyDescent="0.25">
      <c r="A1166" s="49"/>
      <c r="B1166" s="50"/>
      <c r="C1166" s="50"/>
      <c r="D1166" s="50"/>
      <c r="E1166" s="50"/>
      <c r="F1166" s="50"/>
      <c r="G1166" s="51"/>
    </row>
    <row r="1167" spans="1:7" x14ac:dyDescent="0.25">
      <c r="A1167" s="49"/>
      <c r="B1167" s="50"/>
      <c r="C1167" s="50"/>
      <c r="D1167" s="50"/>
      <c r="E1167" s="50"/>
      <c r="F1167" s="50"/>
      <c r="G1167" s="51"/>
    </row>
    <row r="1168" spans="1:7" x14ac:dyDescent="0.25">
      <c r="A1168" s="49"/>
      <c r="B1168" s="50"/>
      <c r="C1168" s="50"/>
      <c r="D1168" s="50"/>
      <c r="E1168" s="50"/>
      <c r="F1168" s="50"/>
      <c r="G1168" s="51"/>
    </row>
    <row r="1169" spans="1:7" x14ac:dyDescent="0.25">
      <c r="A1169" s="49"/>
      <c r="B1169" s="50"/>
      <c r="C1169" s="50"/>
      <c r="D1169" s="50"/>
      <c r="E1169" s="50"/>
      <c r="F1169" s="50"/>
      <c r="G1169" s="51"/>
    </row>
    <row r="1170" spans="1:7" x14ac:dyDescent="0.25">
      <c r="A1170" s="49"/>
      <c r="B1170" s="50"/>
      <c r="C1170" s="50"/>
      <c r="D1170" s="50"/>
      <c r="E1170" s="50"/>
      <c r="F1170" s="50"/>
      <c r="G1170" s="51"/>
    </row>
    <row r="1171" spans="1:7" x14ac:dyDescent="0.25">
      <c r="A1171" s="49"/>
      <c r="B1171" s="50"/>
      <c r="C1171" s="50"/>
      <c r="D1171" s="50"/>
      <c r="E1171" s="50"/>
      <c r="F1171" s="50"/>
      <c r="G1171" s="51"/>
    </row>
    <row r="1172" spans="1:7" x14ac:dyDescent="0.25">
      <c r="A1172" s="49"/>
      <c r="B1172" s="50"/>
      <c r="C1172" s="50"/>
      <c r="D1172" s="50"/>
      <c r="E1172" s="50"/>
      <c r="F1172" s="50"/>
      <c r="G1172" s="51"/>
    </row>
    <row r="1173" spans="1:7" x14ac:dyDescent="0.25">
      <c r="A1173" s="49"/>
      <c r="B1173" s="50"/>
      <c r="C1173" s="50"/>
      <c r="D1173" s="50"/>
      <c r="E1173" s="50"/>
      <c r="F1173" s="50"/>
      <c r="G1173" s="51"/>
    </row>
    <row r="1174" spans="1:7" x14ac:dyDescent="0.25">
      <c r="A1174" s="49"/>
      <c r="B1174" s="50"/>
      <c r="C1174" s="50"/>
      <c r="D1174" s="50"/>
      <c r="E1174" s="50"/>
      <c r="F1174" s="50"/>
      <c r="G1174" s="51"/>
    </row>
    <row r="1175" spans="1:7" x14ac:dyDescent="0.25">
      <c r="A1175" s="49"/>
      <c r="B1175" s="50"/>
      <c r="C1175" s="50"/>
      <c r="D1175" s="50"/>
      <c r="E1175" s="50"/>
      <c r="F1175" s="50"/>
      <c r="G1175" s="51"/>
    </row>
    <row r="1176" spans="1:7" x14ac:dyDescent="0.25">
      <c r="A1176" s="49"/>
      <c r="B1176" s="50"/>
      <c r="C1176" s="50"/>
      <c r="D1176" s="50"/>
      <c r="E1176" s="50"/>
      <c r="F1176" s="50"/>
      <c r="G1176" s="51"/>
    </row>
    <row r="1177" spans="1:7" x14ac:dyDescent="0.25">
      <c r="A1177" s="49"/>
      <c r="B1177" s="50"/>
      <c r="C1177" s="50"/>
      <c r="D1177" s="50"/>
      <c r="E1177" s="50"/>
      <c r="F1177" s="50"/>
      <c r="G1177" s="51"/>
    </row>
    <row r="1178" spans="1:7" x14ac:dyDescent="0.25">
      <c r="A1178" s="49"/>
      <c r="B1178" s="50"/>
      <c r="C1178" s="50"/>
      <c r="D1178" s="50"/>
      <c r="E1178" s="50"/>
      <c r="F1178" s="50"/>
      <c r="G1178" s="51"/>
    </row>
    <row r="1179" spans="1:7" x14ac:dyDescent="0.25">
      <c r="A1179" s="49"/>
      <c r="B1179" s="50"/>
      <c r="C1179" s="50"/>
      <c r="D1179" s="50"/>
      <c r="E1179" s="50"/>
      <c r="F1179" s="50"/>
      <c r="G1179" s="51"/>
    </row>
    <row r="1180" spans="1:7" x14ac:dyDescent="0.25">
      <c r="A1180" s="49"/>
      <c r="B1180" s="50"/>
      <c r="C1180" s="50"/>
      <c r="D1180" s="50"/>
      <c r="E1180" s="50"/>
      <c r="F1180" s="50"/>
      <c r="G1180" s="51"/>
    </row>
    <row r="1181" spans="1:7" x14ac:dyDescent="0.25">
      <c r="A1181" s="49"/>
      <c r="B1181" s="50"/>
      <c r="C1181" s="50"/>
      <c r="D1181" s="50"/>
      <c r="E1181" s="50"/>
      <c r="F1181" s="50"/>
      <c r="G1181" s="51"/>
    </row>
    <row r="1182" spans="1:7" x14ac:dyDescent="0.25">
      <c r="A1182" s="49"/>
      <c r="B1182" s="50"/>
      <c r="C1182" s="50"/>
      <c r="D1182" s="50"/>
      <c r="E1182" s="50"/>
      <c r="F1182" s="50"/>
      <c r="G1182" s="51"/>
    </row>
    <row r="1183" spans="1:7" x14ac:dyDescent="0.25">
      <c r="A1183" s="49"/>
      <c r="B1183" s="50"/>
      <c r="C1183" s="50"/>
      <c r="D1183" s="50"/>
      <c r="E1183" s="50"/>
      <c r="F1183" s="50"/>
      <c r="G1183" s="51"/>
    </row>
    <row r="1184" spans="1:7" x14ac:dyDescent="0.25">
      <c r="A1184" s="49"/>
      <c r="B1184" s="50"/>
      <c r="C1184" s="50"/>
      <c r="D1184" s="50"/>
      <c r="E1184" s="50"/>
      <c r="F1184" s="50"/>
      <c r="G1184" s="51"/>
    </row>
    <row r="1185" spans="1:7" x14ac:dyDescent="0.25">
      <c r="A1185" s="49"/>
      <c r="B1185" s="50"/>
      <c r="C1185" s="50"/>
      <c r="D1185" s="50"/>
      <c r="E1185" s="50"/>
      <c r="F1185" s="50"/>
      <c r="G1185" s="51"/>
    </row>
    <row r="1186" spans="1:7" x14ac:dyDescent="0.25">
      <c r="A1186" s="49"/>
      <c r="B1186" s="50"/>
      <c r="C1186" s="50"/>
      <c r="D1186" s="50"/>
      <c r="E1186" s="50"/>
      <c r="F1186" s="50"/>
      <c r="G1186" s="51"/>
    </row>
    <row r="1187" spans="1:7" x14ac:dyDescent="0.25">
      <c r="A1187" s="49"/>
      <c r="B1187" s="50"/>
      <c r="C1187" s="50"/>
      <c r="D1187" s="50"/>
      <c r="E1187" s="50"/>
      <c r="F1187" s="50"/>
      <c r="G1187" s="51"/>
    </row>
    <row r="1188" spans="1:7" x14ac:dyDescent="0.25">
      <c r="A1188" s="49"/>
      <c r="B1188" s="50"/>
      <c r="C1188" s="50"/>
      <c r="D1188" s="50"/>
      <c r="E1188" s="50"/>
      <c r="F1188" s="50"/>
      <c r="G1188" s="51"/>
    </row>
    <row r="1189" spans="1:7" x14ac:dyDescent="0.25">
      <c r="A1189" s="49"/>
      <c r="B1189" s="50"/>
      <c r="C1189" s="50"/>
      <c r="D1189" s="50"/>
      <c r="E1189" s="50"/>
      <c r="F1189" s="50"/>
      <c r="G1189" s="51"/>
    </row>
    <row r="1190" spans="1:7" x14ac:dyDescent="0.25">
      <c r="A1190" s="49"/>
      <c r="B1190" s="50"/>
      <c r="C1190" s="50"/>
      <c r="D1190" s="50"/>
      <c r="E1190" s="50"/>
      <c r="F1190" s="50"/>
      <c r="G1190" s="51"/>
    </row>
    <row r="1191" spans="1:7" x14ac:dyDescent="0.25">
      <c r="A1191" s="49"/>
      <c r="B1191" s="50"/>
      <c r="C1191" s="50"/>
      <c r="D1191" s="50"/>
      <c r="E1191" s="50"/>
      <c r="F1191" s="50"/>
      <c r="G1191" s="51"/>
    </row>
    <row r="1192" spans="1:7" x14ac:dyDescent="0.25">
      <c r="A1192" s="49"/>
      <c r="B1192" s="50"/>
      <c r="C1192" s="50"/>
      <c r="D1192" s="50"/>
      <c r="E1192" s="50"/>
      <c r="F1192" s="50"/>
      <c r="G1192" s="51"/>
    </row>
    <row r="1193" spans="1:7" x14ac:dyDescent="0.25">
      <c r="A1193" s="49"/>
      <c r="B1193" s="50"/>
      <c r="C1193" s="50"/>
      <c r="D1193" s="50"/>
      <c r="E1193" s="50"/>
      <c r="F1193" s="50"/>
      <c r="G1193" s="51"/>
    </row>
    <row r="1194" spans="1:7" x14ac:dyDescent="0.25">
      <c r="A1194" s="49"/>
      <c r="B1194" s="50"/>
      <c r="C1194" s="50"/>
      <c r="D1194" s="50"/>
      <c r="E1194" s="50"/>
      <c r="F1194" s="50"/>
      <c r="G1194" s="51"/>
    </row>
    <row r="1195" spans="1:7" x14ac:dyDescent="0.25">
      <c r="A1195" s="49"/>
      <c r="B1195" s="50"/>
      <c r="C1195" s="50"/>
      <c r="D1195" s="50"/>
      <c r="E1195" s="50"/>
      <c r="F1195" s="50"/>
      <c r="G1195" s="51"/>
    </row>
    <row r="1196" spans="1:7" x14ac:dyDescent="0.25">
      <c r="A1196" s="49"/>
      <c r="B1196" s="50"/>
      <c r="C1196" s="50"/>
      <c r="D1196" s="50"/>
      <c r="E1196" s="50"/>
      <c r="F1196" s="50"/>
      <c r="G1196" s="51"/>
    </row>
    <row r="1197" spans="1:7" x14ac:dyDescent="0.25">
      <c r="A1197" s="49"/>
      <c r="B1197" s="50"/>
      <c r="C1197" s="50"/>
      <c r="D1197" s="50"/>
      <c r="E1197" s="50"/>
      <c r="F1197" s="50"/>
      <c r="G1197" s="51"/>
    </row>
    <row r="1198" spans="1:7" x14ac:dyDescent="0.25">
      <c r="A1198" s="49"/>
      <c r="B1198" s="50"/>
      <c r="C1198" s="50"/>
      <c r="D1198" s="50"/>
      <c r="E1198" s="50"/>
      <c r="F1198" s="50"/>
      <c r="G1198" s="51"/>
    </row>
    <row r="1199" spans="1:7" x14ac:dyDescent="0.25">
      <c r="A1199" s="49"/>
      <c r="B1199" s="50"/>
      <c r="C1199" s="50"/>
      <c r="D1199" s="50"/>
      <c r="E1199" s="50"/>
      <c r="F1199" s="50"/>
      <c r="G1199" s="51"/>
    </row>
    <row r="1200" spans="1:7" x14ac:dyDescent="0.25">
      <c r="A1200" s="49"/>
      <c r="B1200" s="50"/>
      <c r="C1200" s="50"/>
      <c r="D1200" s="50"/>
      <c r="E1200" s="50"/>
      <c r="F1200" s="50"/>
      <c r="G1200" s="51"/>
    </row>
    <row r="1201" spans="1:7" x14ac:dyDescent="0.25">
      <c r="A1201" s="49"/>
      <c r="B1201" s="50"/>
      <c r="C1201" s="50"/>
      <c r="D1201" s="50"/>
      <c r="E1201" s="50"/>
      <c r="F1201" s="50"/>
      <c r="G1201" s="51"/>
    </row>
    <row r="1202" spans="1:7" x14ac:dyDescent="0.25">
      <c r="A1202" s="49"/>
      <c r="B1202" s="50"/>
      <c r="C1202" s="50"/>
      <c r="D1202" s="50"/>
      <c r="E1202" s="50"/>
      <c r="F1202" s="50"/>
      <c r="G1202" s="51"/>
    </row>
    <row r="1203" spans="1:7" x14ac:dyDescent="0.25">
      <c r="A1203" s="49"/>
      <c r="B1203" s="50"/>
      <c r="C1203" s="50"/>
      <c r="D1203" s="50"/>
      <c r="E1203" s="50"/>
      <c r="F1203" s="50"/>
      <c r="G1203" s="51"/>
    </row>
    <row r="1204" spans="1:7" x14ac:dyDescent="0.25">
      <c r="A1204" s="49"/>
      <c r="B1204" s="50"/>
      <c r="C1204" s="50"/>
      <c r="D1204" s="50"/>
      <c r="E1204" s="50"/>
      <c r="F1204" s="50"/>
      <c r="G1204" s="51"/>
    </row>
    <row r="1205" spans="1:7" x14ac:dyDescent="0.25">
      <c r="A1205" s="49"/>
      <c r="B1205" s="50"/>
      <c r="C1205" s="50"/>
      <c r="D1205" s="50"/>
      <c r="E1205" s="50"/>
      <c r="F1205" s="50"/>
      <c r="G1205" s="51"/>
    </row>
    <row r="1206" spans="1:7" x14ac:dyDescent="0.25">
      <c r="A1206" s="49"/>
      <c r="B1206" s="50"/>
      <c r="C1206" s="50"/>
      <c r="D1206" s="50"/>
      <c r="E1206" s="50"/>
      <c r="F1206" s="50"/>
      <c r="G1206" s="51"/>
    </row>
    <row r="1207" spans="1:7" x14ac:dyDescent="0.25">
      <c r="A1207" s="49"/>
      <c r="B1207" s="50"/>
      <c r="C1207" s="50"/>
      <c r="D1207" s="50"/>
      <c r="E1207" s="50"/>
      <c r="F1207" s="50"/>
      <c r="G1207" s="51"/>
    </row>
    <row r="1208" spans="1:7" x14ac:dyDescent="0.25">
      <c r="A1208" s="49"/>
      <c r="B1208" s="50"/>
      <c r="C1208" s="50"/>
      <c r="D1208" s="50"/>
      <c r="E1208" s="50"/>
      <c r="F1208" s="50"/>
      <c r="G1208" s="51"/>
    </row>
    <row r="1209" spans="1:7" x14ac:dyDescent="0.25">
      <c r="A1209" s="49"/>
      <c r="B1209" s="50"/>
      <c r="C1209" s="50"/>
      <c r="D1209" s="50"/>
      <c r="E1209" s="50"/>
      <c r="F1209" s="50"/>
      <c r="G1209" s="51"/>
    </row>
    <row r="1210" spans="1:7" x14ac:dyDescent="0.25">
      <c r="A1210" s="49"/>
      <c r="B1210" s="50"/>
      <c r="C1210" s="50"/>
      <c r="D1210" s="50"/>
      <c r="E1210" s="50"/>
      <c r="F1210" s="50"/>
      <c r="G1210" s="51"/>
    </row>
    <row r="1211" spans="1:7" x14ac:dyDescent="0.25">
      <c r="A1211" s="49"/>
      <c r="B1211" s="50"/>
      <c r="C1211" s="50"/>
      <c r="D1211" s="50"/>
      <c r="E1211" s="50"/>
      <c r="F1211" s="50"/>
      <c r="G1211" s="51"/>
    </row>
    <row r="1212" spans="1:7" x14ac:dyDescent="0.25">
      <c r="A1212" s="49"/>
      <c r="B1212" s="50"/>
      <c r="C1212" s="50"/>
      <c r="D1212" s="50"/>
      <c r="E1212" s="50"/>
      <c r="F1212" s="50"/>
      <c r="G1212" s="51"/>
    </row>
    <row r="1213" spans="1:7" x14ac:dyDescent="0.25">
      <c r="A1213" s="49"/>
      <c r="B1213" s="50"/>
      <c r="C1213" s="50"/>
      <c r="D1213" s="50"/>
      <c r="E1213" s="50"/>
      <c r="F1213" s="50"/>
      <c r="G1213" s="51"/>
    </row>
    <row r="1214" spans="1:7" x14ac:dyDescent="0.25">
      <c r="A1214" s="49"/>
      <c r="B1214" s="50"/>
      <c r="C1214" s="50"/>
      <c r="D1214" s="50"/>
      <c r="E1214" s="50"/>
      <c r="F1214" s="50"/>
      <c r="G1214" s="51"/>
    </row>
    <row r="1215" spans="1:7" x14ac:dyDescent="0.25">
      <c r="A1215" s="49"/>
      <c r="B1215" s="50"/>
      <c r="C1215" s="50"/>
      <c r="D1215" s="50"/>
      <c r="E1215" s="50"/>
      <c r="F1215" s="50"/>
      <c r="G1215" s="51"/>
    </row>
    <row r="1216" spans="1:7" x14ac:dyDescent="0.25">
      <c r="A1216" s="49"/>
      <c r="B1216" s="50"/>
      <c r="C1216" s="50"/>
      <c r="D1216" s="50"/>
      <c r="E1216" s="50"/>
      <c r="F1216" s="50"/>
      <c r="G1216" s="51"/>
    </row>
    <row r="1217" spans="1:7" x14ac:dyDescent="0.25">
      <c r="A1217" s="49"/>
      <c r="B1217" s="50"/>
      <c r="C1217" s="50"/>
      <c r="D1217" s="50"/>
      <c r="E1217" s="50"/>
      <c r="F1217" s="50"/>
      <c r="G1217" s="51"/>
    </row>
    <row r="1218" spans="1:7" x14ac:dyDescent="0.25">
      <c r="A1218" s="49"/>
      <c r="B1218" s="50"/>
      <c r="C1218" s="50"/>
      <c r="D1218" s="50"/>
      <c r="E1218" s="50"/>
      <c r="F1218" s="50"/>
      <c r="G1218" s="51"/>
    </row>
    <row r="1219" spans="1:7" x14ac:dyDescent="0.25">
      <c r="A1219" s="49"/>
      <c r="B1219" s="50"/>
      <c r="C1219" s="50"/>
      <c r="D1219" s="50"/>
      <c r="E1219" s="50"/>
      <c r="F1219" s="50"/>
      <c r="G1219" s="51"/>
    </row>
    <row r="1220" spans="1:7" x14ac:dyDescent="0.25">
      <c r="A1220" s="49"/>
      <c r="B1220" s="50"/>
      <c r="C1220" s="50"/>
      <c r="D1220" s="50"/>
      <c r="E1220" s="50"/>
      <c r="F1220" s="50"/>
      <c r="G1220" s="51"/>
    </row>
    <row r="1221" spans="1:7" x14ac:dyDescent="0.25">
      <c r="A1221" s="49"/>
      <c r="B1221" s="50"/>
      <c r="C1221" s="50"/>
      <c r="D1221" s="50"/>
      <c r="E1221" s="50"/>
      <c r="F1221" s="50"/>
      <c r="G1221" s="51"/>
    </row>
    <row r="1222" spans="1:7" x14ac:dyDescent="0.25">
      <c r="A1222" s="49"/>
      <c r="B1222" s="50"/>
      <c r="C1222" s="50"/>
      <c r="D1222" s="50"/>
      <c r="E1222" s="50"/>
      <c r="F1222" s="50"/>
      <c r="G1222" s="51"/>
    </row>
    <row r="1223" spans="1:7" x14ac:dyDescent="0.25">
      <c r="A1223" s="49"/>
      <c r="B1223" s="50"/>
      <c r="C1223" s="50"/>
      <c r="D1223" s="50"/>
      <c r="E1223" s="50"/>
      <c r="F1223" s="50"/>
      <c r="G1223" s="51"/>
    </row>
    <row r="1224" spans="1:7" x14ac:dyDescent="0.25">
      <c r="A1224" s="49"/>
      <c r="B1224" s="50"/>
      <c r="C1224" s="50"/>
      <c r="D1224" s="50"/>
      <c r="E1224" s="50"/>
      <c r="F1224" s="50"/>
      <c r="G1224" s="51"/>
    </row>
    <row r="1225" spans="1:7" x14ac:dyDescent="0.25">
      <c r="A1225" s="49"/>
      <c r="B1225" s="50"/>
      <c r="C1225" s="50"/>
      <c r="D1225" s="50"/>
      <c r="E1225" s="50"/>
      <c r="F1225" s="50"/>
      <c r="G1225" s="51"/>
    </row>
    <row r="1226" spans="1:7" x14ac:dyDescent="0.25">
      <c r="A1226" s="49"/>
      <c r="B1226" s="50"/>
      <c r="C1226" s="50"/>
      <c r="D1226" s="50"/>
      <c r="E1226" s="50"/>
      <c r="F1226" s="50"/>
      <c r="G1226" s="51"/>
    </row>
    <row r="1227" spans="1:7" x14ac:dyDescent="0.25">
      <c r="A1227" s="49"/>
      <c r="B1227" s="50"/>
      <c r="C1227" s="50"/>
      <c r="D1227" s="50"/>
      <c r="E1227" s="50"/>
      <c r="F1227" s="50"/>
      <c r="G1227" s="51"/>
    </row>
    <row r="1228" spans="1:7" x14ac:dyDescent="0.25">
      <c r="A1228" s="49"/>
      <c r="B1228" s="50"/>
      <c r="C1228" s="50"/>
      <c r="D1228" s="50"/>
      <c r="E1228" s="50"/>
      <c r="F1228" s="50"/>
      <c r="G1228" s="51"/>
    </row>
    <row r="1229" spans="1:7" x14ac:dyDescent="0.25">
      <c r="A1229" s="49"/>
      <c r="B1229" s="50"/>
      <c r="C1229" s="50"/>
      <c r="D1229" s="50"/>
      <c r="E1229" s="50"/>
      <c r="F1229" s="50"/>
      <c r="G1229" s="51"/>
    </row>
    <row r="1230" spans="1:7" x14ac:dyDescent="0.25">
      <c r="A1230" s="49"/>
      <c r="B1230" s="50"/>
      <c r="C1230" s="50"/>
      <c r="D1230" s="50"/>
      <c r="E1230" s="50"/>
      <c r="F1230" s="50"/>
      <c r="G1230" s="51"/>
    </row>
    <row r="1231" spans="1:7" x14ac:dyDescent="0.25">
      <c r="A1231" s="49"/>
      <c r="B1231" s="50"/>
      <c r="C1231" s="50"/>
      <c r="D1231" s="50"/>
      <c r="E1231" s="50"/>
      <c r="F1231" s="50"/>
      <c r="G1231" s="51"/>
    </row>
    <row r="1232" spans="1:7" x14ac:dyDescent="0.25">
      <c r="A1232" s="49"/>
      <c r="B1232" s="50"/>
      <c r="C1232" s="50"/>
      <c r="D1232" s="50"/>
      <c r="E1232" s="50"/>
      <c r="F1232" s="50"/>
      <c r="G1232" s="51"/>
    </row>
    <row r="1233" spans="1:7" x14ac:dyDescent="0.25">
      <c r="A1233" s="49"/>
      <c r="B1233" s="50"/>
      <c r="C1233" s="50"/>
      <c r="D1233" s="50"/>
      <c r="E1233" s="50"/>
      <c r="F1233" s="50"/>
      <c r="G1233" s="51"/>
    </row>
    <row r="1234" spans="1:7" x14ac:dyDescent="0.25">
      <c r="A1234" s="49"/>
      <c r="B1234" s="50"/>
      <c r="C1234" s="50"/>
      <c r="D1234" s="50"/>
      <c r="E1234" s="50"/>
      <c r="F1234" s="50"/>
      <c r="G1234" s="51"/>
    </row>
    <row r="1235" spans="1:7" x14ac:dyDescent="0.25">
      <c r="A1235" s="49"/>
      <c r="B1235" s="50"/>
      <c r="C1235" s="50"/>
      <c r="D1235" s="50"/>
      <c r="E1235" s="50"/>
      <c r="F1235" s="50"/>
      <c r="G1235" s="51"/>
    </row>
    <row r="1236" spans="1:7" x14ac:dyDescent="0.25">
      <c r="A1236" s="49"/>
      <c r="B1236" s="50"/>
      <c r="C1236" s="50"/>
      <c r="D1236" s="50"/>
      <c r="E1236" s="50"/>
      <c r="F1236" s="50"/>
      <c r="G1236" s="51"/>
    </row>
    <row r="1237" spans="1:7" x14ac:dyDescent="0.25">
      <c r="A1237" s="49"/>
      <c r="B1237" s="50"/>
      <c r="C1237" s="50"/>
      <c r="D1237" s="50"/>
      <c r="E1237" s="50"/>
      <c r="F1237" s="50"/>
      <c r="G1237" s="51"/>
    </row>
    <row r="1238" spans="1:7" x14ac:dyDescent="0.25">
      <c r="A1238" s="49"/>
      <c r="B1238" s="50"/>
      <c r="C1238" s="50"/>
      <c r="D1238" s="50"/>
      <c r="E1238" s="50"/>
      <c r="F1238" s="50"/>
      <c r="G1238" s="51"/>
    </row>
    <row r="1239" spans="1:7" x14ac:dyDescent="0.25">
      <c r="A1239" s="49"/>
      <c r="B1239" s="50"/>
      <c r="C1239" s="50"/>
      <c r="D1239" s="50"/>
      <c r="E1239" s="50"/>
      <c r="F1239" s="50"/>
      <c r="G1239" s="51"/>
    </row>
    <row r="1240" spans="1:7" x14ac:dyDescent="0.25">
      <c r="A1240" s="49"/>
      <c r="B1240" s="50"/>
      <c r="C1240" s="50"/>
      <c r="D1240" s="50"/>
      <c r="E1240" s="50"/>
      <c r="F1240" s="50"/>
      <c r="G1240" s="51"/>
    </row>
    <row r="1241" spans="1:7" x14ac:dyDescent="0.25">
      <c r="A1241" s="49"/>
      <c r="B1241" s="50"/>
      <c r="C1241" s="50"/>
      <c r="D1241" s="50"/>
      <c r="E1241" s="50"/>
      <c r="F1241" s="50"/>
      <c r="G1241" s="51"/>
    </row>
    <row r="1242" spans="1:7" x14ac:dyDescent="0.25">
      <c r="A1242" s="49"/>
      <c r="B1242" s="50"/>
      <c r="C1242" s="50"/>
      <c r="D1242" s="50"/>
      <c r="E1242" s="50"/>
      <c r="F1242" s="50"/>
      <c r="G1242" s="51"/>
    </row>
    <row r="1243" spans="1:7" x14ac:dyDescent="0.25">
      <c r="A1243" s="49"/>
      <c r="B1243" s="50"/>
      <c r="C1243" s="50"/>
      <c r="D1243" s="50"/>
      <c r="E1243" s="50"/>
      <c r="F1243" s="50"/>
      <c r="G1243" s="51"/>
    </row>
    <row r="1244" spans="1:7" x14ac:dyDescent="0.25">
      <c r="A1244" s="49"/>
      <c r="B1244" s="50"/>
      <c r="C1244" s="50"/>
      <c r="D1244" s="50"/>
      <c r="E1244" s="50"/>
      <c r="F1244" s="50"/>
      <c r="G1244" s="51"/>
    </row>
    <row r="1245" spans="1:7" x14ac:dyDescent="0.25">
      <c r="A1245" s="49"/>
      <c r="B1245" s="50"/>
      <c r="C1245" s="50"/>
      <c r="D1245" s="50"/>
      <c r="E1245" s="50"/>
      <c r="F1245" s="50"/>
      <c r="G1245" s="51"/>
    </row>
    <row r="1246" spans="1:7" x14ac:dyDescent="0.25">
      <c r="A1246" s="49"/>
      <c r="B1246" s="50"/>
      <c r="C1246" s="50"/>
      <c r="D1246" s="50"/>
      <c r="E1246" s="50"/>
      <c r="F1246" s="50"/>
      <c r="G1246" s="51"/>
    </row>
    <row r="1247" spans="1:7" x14ac:dyDescent="0.25">
      <c r="A1247" s="49"/>
      <c r="B1247" s="50"/>
      <c r="C1247" s="50"/>
      <c r="D1247" s="50"/>
      <c r="E1247" s="50"/>
      <c r="F1247" s="50"/>
      <c r="G1247" s="51"/>
    </row>
    <row r="1248" spans="1:7" x14ac:dyDescent="0.25">
      <c r="A1248" s="49"/>
      <c r="B1248" s="50"/>
      <c r="C1248" s="50"/>
      <c r="D1248" s="50"/>
      <c r="E1248" s="50"/>
      <c r="F1248" s="50"/>
      <c r="G1248" s="51"/>
    </row>
    <row r="1249" spans="1:7" x14ac:dyDescent="0.25">
      <c r="A1249" s="49"/>
      <c r="B1249" s="50"/>
      <c r="C1249" s="50"/>
      <c r="D1249" s="50"/>
      <c r="E1249" s="50"/>
      <c r="F1249" s="50"/>
      <c r="G1249" s="51"/>
    </row>
    <row r="1250" spans="1:7" x14ac:dyDescent="0.25">
      <c r="A1250" s="49"/>
      <c r="B1250" s="50"/>
      <c r="C1250" s="50"/>
      <c r="D1250" s="50"/>
      <c r="E1250" s="50"/>
      <c r="F1250" s="50"/>
      <c r="G1250" s="51"/>
    </row>
    <row r="1251" spans="1:7" x14ac:dyDescent="0.25">
      <c r="A1251" s="49"/>
      <c r="B1251" s="50"/>
      <c r="C1251" s="50"/>
      <c r="D1251" s="50"/>
      <c r="E1251" s="50"/>
      <c r="F1251" s="50"/>
      <c r="G1251" s="51"/>
    </row>
    <row r="1252" spans="1:7" x14ac:dyDescent="0.25">
      <c r="A1252" s="49"/>
      <c r="B1252" s="50"/>
      <c r="C1252" s="50"/>
      <c r="D1252" s="50"/>
      <c r="E1252" s="50"/>
      <c r="F1252" s="50"/>
      <c r="G1252" s="51"/>
    </row>
    <row r="1253" spans="1:7" x14ac:dyDescent="0.25">
      <c r="A1253" s="49"/>
      <c r="B1253" s="50"/>
      <c r="C1253" s="50"/>
      <c r="D1253" s="50"/>
      <c r="E1253" s="50"/>
      <c r="F1253" s="50"/>
      <c r="G1253" s="51"/>
    </row>
    <row r="1254" spans="1:7" x14ac:dyDescent="0.25">
      <c r="A1254" s="49"/>
      <c r="B1254" s="50"/>
      <c r="C1254" s="50"/>
      <c r="D1254" s="50"/>
      <c r="E1254" s="50"/>
      <c r="F1254" s="50"/>
      <c r="G1254" s="51"/>
    </row>
    <row r="1255" spans="1:7" x14ac:dyDescent="0.25">
      <c r="A1255" s="49"/>
      <c r="B1255" s="50"/>
      <c r="C1255" s="50"/>
      <c r="D1255" s="50"/>
      <c r="E1255" s="50"/>
      <c r="F1255" s="50"/>
      <c r="G1255" s="51"/>
    </row>
    <row r="1256" spans="1:7" x14ac:dyDescent="0.25">
      <c r="A1256" s="49"/>
      <c r="B1256" s="50"/>
      <c r="C1256" s="50"/>
      <c r="D1256" s="50"/>
      <c r="E1256" s="50"/>
      <c r="F1256" s="50"/>
      <c r="G1256" s="51"/>
    </row>
    <row r="1257" spans="1:7" x14ac:dyDescent="0.25">
      <c r="A1257" s="49"/>
      <c r="B1257" s="50"/>
      <c r="C1257" s="50"/>
      <c r="D1257" s="50"/>
      <c r="E1257" s="50"/>
      <c r="F1257" s="50"/>
      <c r="G1257" s="51"/>
    </row>
    <row r="1258" spans="1:7" x14ac:dyDescent="0.25">
      <c r="A1258" s="49"/>
      <c r="B1258" s="50"/>
      <c r="C1258" s="50"/>
      <c r="D1258" s="50"/>
      <c r="E1258" s="50"/>
      <c r="F1258" s="50"/>
      <c r="G1258" s="51"/>
    </row>
    <row r="1259" spans="1:7" x14ac:dyDescent="0.25">
      <c r="A1259" s="49"/>
      <c r="B1259" s="50"/>
      <c r="C1259" s="50"/>
      <c r="D1259" s="50"/>
      <c r="E1259" s="50"/>
      <c r="F1259" s="50"/>
      <c r="G1259" s="51"/>
    </row>
    <row r="1260" spans="1:7" x14ac:dyDescent="0.25">
      <c r="A1260" s="49"/>
      <c r="B1260" s="50"/>
      <c r="C1260" s="50"/>
      <c r="D1260" s="50"/>
      <c r="E1260" s="50"/>
      <c r="F1260" s="50"/>
      <c r="G1260" s="51"/>
    </row>
    <row r="1261" spans="1:7" x14ac:dyDescent="0.25">
      <c r="A1261" s="49"/>
      <c r="B1261" s="50"/>
      <c r="C1261" s="50"/>
      <c r="D1261" s="50"/>
      <c r="E1261" s="50"/>
      <c r="F1261" s="50"/>
      <c r="G1261" s="51"/>
    </row>
    <row r="1262" spans="1:7" x14ac:dyDescent="0.25">
      <c r="A1262" s="49"/>
      <c r="B1262" s="50"/>
      <c r="C1262" s="50"/>
      <c r="D1262" s="50"/>
      <c r="E1262" s="50"/>
      <c r="F1262" s="50"/>
      <c r="G1262" s="51"/>
    </row>
    <row r="1263" spans="1:7" x14ac:dyDescent="0.25">
      <c r="A1263" s="49"/>
      <c r="B1263" s="50"/>
      <c r="C1263" s="50"/>
      <c r="D1263" s="50"/>
      <c r="E1263" s="50"/>
      <c r="F1263" s="50"/>
      <c r="G1263" s="51"/>
    </row>
    <row r="1264" spans="1:7" x14ac:dyDescent="0.25">
      <c r="A1264" s="49"/>
      <c r="B1264" s="50"/>
      <c r="C1264" s="50"/>
      <c r="D1264" s="50"/>
      <c r="E1264" s="50"/>
      <c r="F1264" s="50"/>
      <c r="G1264" s="51"/>
    </row>
    <row r="1265" spans="1:7" x14ac:dyDescent="0.25">
      <c r="A1265" s="49"/>
      <c r="B1265" s="50"/>
      <c r="C1265" s="50"/>
      <c r="D1265" s="50"/>
      <c r="E1265" s="50"/>
      <c r="F1265" s="50"/>
      <c r="G1265" s="51"/>
    </row>
    <row r="1266" spans="1:7" x14ac:dyDescent="0.25">
      <c r="A1266" s="49"/>
      <c r="B1266" s="50"/>
      <c r="C1266" s="50"/>
      <c r="D1266" s="50"/>
      <c r="E1266" s="50"/>
      <c r="F1266" s="50"/>
      <c r="G1266" s="51"/>
    </row>
    <row r="1267" spans="1:7" x14ac:dyDescent="0.25">
      <c r="A1267" s="49"/>
      <c r="B1267" s="50"/>
      <c r="C1267" s="50"/>
      <c r="D1267" s="50"/>
      <c r="E1267" s="50"/>
      <c r="F1267" s="50"/>
      <c r="G1267" s="51"/>
    </row>
    <row r="1268" spans="1:7" x14ac:dyDescent="0.25">
      <c r="A1268" s="49"/>
      <c r="B1268" s="50"/>
      <c r="C1268" s="50"/>
      <c r="D1268" s="50"/>
      <c r="E1268" s="50"/>
      <c r="F1268" s="50"/>
      <c r="G1268" s="51"/>
    </row>
    <row r="1269" spans="1:7" x14ac:dyDescent="0.25">
      <c r="A1269" s="49"/>
      <c r="B1269" s="50"/>
      <c r="C1269" s="50"/>
      <c r="D1269" s="50"/>
      <c r="E1269" s="50"/>
      <c r="F1269" s="50"/>
      <c r="G1269" s="51"/>
    </row>
    <row r="1270" spans="1:7" x14ac:dyDescent="0.25">
      <c r="A1270" s="49"/>
      <c r="B1270" s="50"/>
      <c r="C1270" s="50"/>
      <c r="D1270" s="50"/>
      <c r="E1270" s="50"/>
      <c r="F1270" s="50"/>
      <c r="G1270" s="51"/>
    </row>
    <row r="1271" spans="1:7" x14ac:dyDescent="0.25">
      <c r="A1271" s="49"/>
      <c r="B1271" s="50"/>
      <c r="C1271" s="50"/>
      <c r="D1271" s="50"/>
      <c r="E1271" s="50"/>
      <c r="F1271" s="50"/>
      <c r="G1271" s="51"/>
    </row>
    <row r="1272" spans="1:7" x14ac:dyDescent="0.25">
      <c r="A1272" s="49"/>
      <c r="B1272" s="50"/>
      <c r="C1272" s="50"/>
      <c r="D1272" s="50"/>
      <c r="E1272" s="50"/>
      <c r="F1272" s="50"/>
      <c r="G1272" s="51"/>
    </row>
    <row r="1273" spans="1:7" x14ac:dyDescent="0.25">
      <c r="A1273" s="49"/>
      <c r="B1273" s="50"/>
      <c r="C1273" s="50"/>
      <c r="D1273" s="50"/>
      <c r="E1273" s="50"/>
      <c r="F1273" s="50"/>
      <c r="G1273" s="51"/>
    </row>
    <row r="1274" spans="1:7" x14ac:dyDescent="0.25">
      <c r="A1274" s="49"/>
      <c r="B1274" s="50"/>
      <c r="C1274" s="50"/>
      <c r="D1274" s="50"/>
      <c r="E1274" s="50"/>
      <c r="F1274" s="50"/>
      <c r="G1274" s="51"/>
    </row>
    <row r="1275" spans="1:7" x14ac:dyDescent="0.25">
      <c r="A1275" s="49"/>
      <c r="B1275" s="50"/>
      <c r="C1275" s="50"/>
      <c r="D1275" s="50"/>
      <c r="E1275" s="50"/>
      <c r="F1275" s="50"/>
      <c r="G1275" s="51"/>
    </row>
    <row r="1276" spans="1:7" x14ac:dyDescent="0.25">
      <c r="A1276" s="49"/>
      <c r="B1276" s="50"/>
      <c r="C1276" s="50"/>
      <c r="D1276" s="50"/>
      <c r="E1276" s="50"/>
      <c r="F1276" s="50"/>
      <c r="G1276" s="51"/>
    </row>
    <row r="1277" spans="1:7" x14ac:dyDescent="0.25">
      <c r="A1277" s="49"/>
      <c r="B1277" s="50"/>
      <c r="C1277" s="50"/>
      <c r="D1277" s="50"/>
      <c r="E1277" s="50"/>
      <c r="F1277" s="50"/>
      <c r="G1277" s="51"/>
    </row>
    <row r="1278" spans="1:7" x14ac:dyDescent="0.25">
      <c r="A1278" s="49"/>
      <c r="B1278" s="50"/>
      <c r="C1278" s="50"/>
      <c r="D1278" s="50"/>
      <c r="E1278" s="50"/>
      <c r="F1278" s="50"/>
      <c r="G1278" s="51"/>
    </row>
    <row r="1279" spans="1:7" x14ac:dyDescent="0.25">
      <c r="A1279" s="49"/>
      <c r="B1279" s="50"/>
      <c r="C1279" s="50"/>
      <c r="D1279" s="50"/>
      <c r="E1279" s="50"/>
      <c r="F1279" s="50"/>
      <c r="G1279" s="51"/>
    </row>
    <row r="1280" spans="1:7" x14ac:dyDescent="0.25">
      <c r="A1280" s="49"/>
      <c r="B1280" s="50"/>
      <c r="C1280" s="50"/>
      <c r="D1280" s="50"/>
      <c r="E1280" s="50"/>
      <c r="F1280" s="50"/>
      <c r="G1280" s="51"/>
    </row>
    <row r="1281" spans="1:7" x14ac:dyDescent="0.25">
      <c r="A1281" s="49"/>
      <c r="B1281" s="50"/>
      <c r="C1281" s="50"/>
      <c r="D1281" s="50"/>
      <c r="E1281" s="50"/>
      <c r="F1281" s="50"/>
      <c r="G1281" s="51"/>
    </row>
    <row r="1282" spans="1:7" x14ac:dyDescent="0.25">
      <c r="A1282" s="49"/>
      <c r="B1282" s="50"/>
      <c r="C1282" s="50"/>
      <c r="D1282" s="50"/>
      <c r="E1282" s="50"/>
      <c r="F1282" s="50"/>
      <c r="G1282" s="51"/>
    </row>
    <row r="1283" spans="1:7" x14ac:dyDescent="0.25">
      <c r="A1283" s="49"/>
      <c r="B1283" s="50"/>
      <c r="C1283" s="50"/>
      <c r="D1283" s="50"/>
      <c r="E1283" s="50"/>
      <c r="F1283" s="50"/>
      <c r="G1283" s="51"/>
    </row>
    <row r="1284" spans="1:7" x14ac:dyDescent="0.25">
      <c r="A1284" s="49"/>
      <c r="B1284" s="50"/>
      <c r="C1284" s="50"/>
      <c r="D1284" s="50"/>
      <c r="E1284" s="50"/>
      <c r="F1284" s="50"/>
      <c r="G1284" s="51"/>
    </row>
    <row r="1285" spans="1:7" x14ac:dyDescent="0.25">
      <c r="A1285" s="49"/>
      <c r="B1285" s="50"/>
      <c r="C1285" s="50"/>
      <c r="D1285" s="50"/>
      <c r="E1285" s="50"/>
      <c r="F1285" s="50"/>
      <c r="G1285" s="51"/>
    </row>
    <row r="1286" spans="1:7" x14ac:dyDescent="0.25">
      <c r="A1286" s="49"/>
      <c r="B1286" s="50"/>
      <c r="C1286" s="50"/>
      <c r="D1286" s="50"/>
      <c r="E1286" s="50"/>
      <c r="F1286" s="50"/>
      <c r="G1286" s="51"/>
    </row>
    <row r="1287" spans="1:7" x14ac:dyDescent="0.25">
      <c r="A1287" s="49"/>
      <c r="B1287" s="50"/>
      <c r="C1287" s="50"/>
      <c r="D1287" s="50"/>
      <c r="E1287" s="50"/>
      <c r="F1287" s="50"/>
      <c r="G1287" s="51"/>
    </row>
    <row r="1288" spans="1:7" x14ac:dyDescent="0.25">
      <c r="A1288" s="49"/>
      <c r="B1288" s="50"/>
      <c r="C1288" s="50"/>
      <c r="D1288" s="50"/>
      <c r="E1288" s="50"/>
      <c r="F1288" s="50"/>
      <c r="G1288" s="51"/>
    </row>
    <row r="1289" spans="1:7" x14ac:dyDescent="0.25">
      <c r="A1289" s="49"/>
      <c r="B1289" s="50"/>
      <c r="C1289" s="50"/>
      <c r="D1289" s="50"/>
      <c r="E1289" s="50"/>
      <c r="F1289" s="50"/>
      <c r="G1289" s="51"/>
    </row>
    <row r="1290" spans="1:7" x14ac:dyDescent="0.25">
      <c r="A1290" s="49"/>
      <c r="B1290" s="50"/>
      <c r="C1290" s="50"/>
      <c r="D1290" s="50"/>
      <c r="E1290" s="50"/>
      <c r="F1290" s="50"/>
      <c r="G1290" s="51"/>
    </row>
    <row r="1291" spans="1:7" x14ac:dyDescent="0.25">
      <c r="A1291" s="49"/>
      <c r="B1291" s="50"/>
      <c r="C1291" s="50"/>
      <c r="D1291" s="50"/>
      <c r="E1291" s="50"/>
      <c r="F1291" s="50"/>
      <c r="G1291" s="51"/>
    </row>
    <row r="1292" spans="1:7" x14ac:dyDescent="0.25">
      <c r="A1292" s="49"/>
      <c r="B1292" s="50"/>
      <c r="C1292" s="50"/>
      <c r="D1292" s="50"/>
      <c r="E1292" s="50"/>
      <c r="F1292" s="50"/>
      <c r="G1292" s="51"/>
    </row>
    <row r="1293" spans="1:7" x14ac:dyDescent="0.25">
      <c r="A1293" s="49"/>
      <c r="B1293" s="50"/>
      <c r="C1293" s="50"/>
      <c r="D1293" s="50"/>
      <c r="E1293" s="50"/>
      <c r="F1293" s="50"/>
      <c r="G1293" s="51"/>
    </row>
    <row r="1294" spans="1:7" x14ac:dyDescent="0.25">
      <c r="A1294" s="49"/>
      <c r="B1294" s="50"/>
      <c r="C1294" s="50"/>
      <c r="D1294" s="50"/>
      <c r="E1294" s="50"/>
      <c r="F1294" s="50"/>
      <c r="G1294" s="51"/>
    </row>
    <row r="1295" spans="1:7" x14ac:dyDescent="0.25">
      <c r="A1295" s="49"/>
      <c r="B1295" s="50"/>
      <c r="C1295" s="50"/>
      <c r="D1295" s="50"/>
      <c r="E1295" s="50"/>
      <c r="F1295" s="50"/>
      <c r="G1295" s="51"/>
    </row>
    <row r="1296" spans="1:7" x14ac:dyDescent="0.25">
      <c r="A1296" s="49"/>
      <c r="B1296" s="50"/>
      <c r="C1296" s="50"/>
      <c r="D1296" s="50"/>
      <c r="E1296" s="50"/>
      <c r="F1296" s="50"/>
      <c r="G1296" s="51"/>
    </row>
    <row r="1297" spans="1:7" x14ac:dyDescent="0.25">
      <c r="A1297" s="49"/>
      <c r="B1297" s="50"/>
      <c r="C1297" s="50"/>
      <c r="D1297" s="50"/>
      <c r="E1297" s="50"/>
      <c r="F1297" s="50"/>
      <c r="G1297" s="51"/>
    </row>
    <row r="1298" spans="1:7" x14ac:dyDescent="0.25">
      <c r="A1298" s="49"/>
      <c r="B1298" s="50"/>
      <c r="C1298" s="50"/>
      <c r="D1298" s="50"/>
      <c r="E1298" s="50"/>
      <c r="F1298" s="50"/>
      <c r="G1298" s="51"/>
    </row>
    <row r="1299" spans="1:7" x14ac:dyDescent="0.25">
      <c r="A1299" s="49"/>
      <c r="B1299" s="50"/>
      <c r="C1299" s="50"/>
      <c r="D1299" s="50"/>
      <c r="E1299" s="50"/>
      <c r="F1299" s="50"/>
      <c r="G1299" s="51"/>
    </row>
    <row r="1300" spans="1:7" x14ac:dyDescent="0.25">
      <c r="A1300" s="49"/>
      <c r="B1300" s="50"/>
      <c r="C1300" s="50"/>
      <c r="D1300" s="50"/>
      <c r="E1300" s="50"/>
      <c r="F1300" s="50"/>
      <c r="G1300" s="51"/>
    </row>
    <row r="1301" spans="1:7" x14ac:dyDescent="0.25">
      <c r="A1301" s="49"/>
      <c r="B1301" s="50"/>
      <c r="C1301" s="50"/>
      <c r="D1301" s="50"/>
      <c r="E1301" s="50"/>
      <c r="F1301" s="50"/>
      <c r="G1301" s="51"/>
    </row>
    <row r="1302" spans="1:7" x14ac:dyDescent="0.25">
      <c r="A1302" s="49"/>
      <c r="B1302" s="50"/>
      <c r="C1302" s="50"/>
      <c r="D1302" s="50"/>
      <c r="E1302" s="50"/>
      <c r="F1302" s="50"/>
      <c r="G1302" s="51"/>
    </row>
    <row r="1303" spans="1:7" x14ac:dyDescent="0.25">
      <c r="A1303" s="49"/>
      <c r="B1303" s="50"/>
      <c r="C1303" s="50"/>
      <c r="D1303" s="50"/>
      <c r="E1303" s="50"/>
      <c r="F1303" s="50"/>
      <c r="G1303" s="51"/>
    </row>
    <row r="1304" spans="1:7" x14ac:dyDescent="0.25">
      <c r="A1304" s="49"/>
      <c r="B1304" s="50"/>
      <c r="C1304" s="50"/>
      <c r="D1304" s="50"/>
      <c r="E1304" s="50"/>
      <c r="F1304" s="50"/>
      <c r="G1304" s="51"/>
    </row>
    <row r="1305" spans="1:7" x14ac:dyDescent="0.25">
      <c r="A1305" s="49"/>
      <c r="B1305" s="50"/>
      <c r="C1305" s="50"/>
      <c r="D1305" s="50"/>
      <c r="E1305" s="50"/>
      <c r="F1305" s="50"/>
      <c r="G1305" s="51"/>
    </row>
    <row r="1306" spans="1:7" x14ac:dyDescent="0.25">
      <c r="A1306" s="49"/>
      <c r="B1306" s="50"/>
      <c r="C1306" s="50"/>
      <c r="D1306" s="50"/>
      <c r="E1306" s="50"/>
      <c r="F1306" s="50"/>
      <c r="G1306" s="51"/>
    </row>
    <row r="1307" spans="1:7" x14ac:dyDescent="0.25">
      <c r="A1307" s="49"/>
      <c r="B1307" s="50"/>
      <c r="C1307" s="50"/>
      <c r="D1307" s="50"/>
      <c r="E1307" s="50"/>
      <c r="F1307" s="50"/>
      <c r="G1307" s="51"/>
    </row>
    <row r="1308" spans="1:7" x14ac:dyDescent="0.25">
      <c r="A1308" s="49"/>
      <c r="B1308" s="50"/>
      <c r="C1308" s="50"/>
      <c r="D1308" s="50"/>
      <c r="E1308" s="50"/>
      <c r="F1308" s="50"/>
      <c r="G1308" s="51"/>
    </row>
    <row r="1309" spans="1:7" x14ac:dyDescent="0.25">
      <c r="A1309" s="49"/>
      <c r="B1309" s="50"/>
      <c r="C1309" s="50"/>
      <c r="D1309" s="50"/>
      <c r="E1309" s="50"/>
      <c r="F1309" s="52"/>
      <c r="G1309" s="53"/>
    </row>
    <row r="1310" spans="1:7" x14ac:dyDescent="0.25">
      <c r="A1310" s="49"/>
      <c r="B1310" s="50"/>
      <c r="C1310" s="50"/>
      <c r="D1310" s="50"/>
      <c r="E1310" s="50"/>
      <c r="F1310" s="52"/>
      <c r="G1310" s="53"/>
    </row>
    <row r="1311" spans="1:7" x14ac:dyDescent="0.25">
      <c r="A1311" s="49"/>
      <c r="B1311" s="50"/>
      <c r="C1311" s="50"/>
      <c r="D1311" s="50"/>
      <c r="E1311" s="50"/>
      <c r="F1311" s="52"/>
      <c r="G1311" s="53"/>
    </row>
    <row r="1312" spans="1:7" x14ac:dyDescent="0.25">
      <c r="A1312" s="54"/>
      <c r="B1312" s="52"/>
      <c r="C1312" s="52"/>
      <c r="D1312" s="52"/>
      <c r="E1312" s="52"/>
      <c r="F1312" s="52"/>
      <c r="G1312" s="53"/>
    </row>
    <row r="1313" spans="1:7" x14ac:dyDescent="0.25">
      <c r="A1313" s="54"/>
      <c r="B1313" s="52"/>
      <c r="C1313" s="52"/>
      <c r="D1313" s="52"/>
      <c r="E1313" s="52"/>
      <c r="F1313" s="52"/>
      <c r="G1313" s="53"/>
    </row>
    <row r="1314" spans="1:7" x14ac:dyDescent="0.25">
      <c r="A1314" s="54"/>
      <c r="B1314" s="52"/>
      <c r="C1314" s="52"/>
      <c r="D1314" s="52"/>
      <c r="E1314" s="52"/>
      <c r="F1314" s="52"/>
      <c r="G1314" s="53"/>
    </row>
    <row r="1315" spans="1:7" x14ac:dyDescent="0.25">
      <c r="A1315" s="54"/>
      <c r="B1315" s="52"/>
      <c r="C1315" s="52"/>
      <c r="D1315" s="52"/>
      <c r="E1315" s="52"/>
      <c r="F1315" s="52"/>
      <c r="G1315" s="53"/>
    </row>
    <row r="1316" spans="1:7" x14ac:dyDescent="0.25">
      <c r="A1316" s="54"/>
      <c r="B1316" s="52"/>
      <c r="C1316" s="52"/>
      <c r="D1316" s="52"/>
      <c r="E1316" s="52"/>
      <c r="F1316" s="52"/>
      <c r="G1316" s="53"/>
    </row>
    <row r="1317" spans="1:7" x14ac:dyDescent="0.25">
      <c r="A1317" s="54"/>
      <c r="B1317" s="52"/>
      <c r="C1317" s="52"/>
      <c r="D1317" s="52"/>
      <c r="E1317" s="52"/>
      <c r="F1317" s="52"/>
      <c r="G1317" s="53"/>
    </row>
    <row r="1318" spans="1:7" x14ac:dyDescent="0.25">
      <c r="A1318" s="54"/>
      <c r="B1318" s="52"/>
      <c r="C1318" s="52"/>
      <c r="D1318" s="52"/>
      <c r="E1318" s="52"/>
      <c r="F1318" s="52"/>
      <c r="G1318" s="53"/>
    </row>
    <row r="1319" spans="1:7" x14ac:dyDescent="0.25">
      <c r="A1319" s="54"/>
      <c r="B1319" s="52"/>
      <c r="C1319" s="52"/>
      <c r="D1319" s="52"/>
      <c r="E1319" s="52"/>
      <c r="F1319" s="52"/>
      <c r="G1319" s="53"/>
    </row>
    <row r="1320" spans="1:7" x14ac:dyDescent="0.25">
      <c r="A1320" s="54"/>
      <c r="B1320" s="52"/>
      <c r="C1320" s="52"/>
      <c r="D1320" s="52"/>
      <c r="E1320" s="52"/>
      <c r="F1320" s="52"/>
      <c r="G1320" s="53"/>
    </row>
    <row r="1321" spans="1:7" x14ac:dyDescent="0.25">
      <c r="A1321" s="54"/>
      <c r="B1321" s="52"/>
      <c r="C1321" s="52"/>
      <c r="D1321" s="52"/>
      <c r="E1321" s="52"/>
      <c r="F1321" s="52"/>
      <c r="G1321" s="53"/>
    </row>
    <row r="1322" spans="1:7" x14ac:dyDescent="0.25">
      <c r="A1322" s="54"/>
      <c r="B1322" s="52"/>
      <c r="C1322" s="52"/>
      <c r="D1322" s="52"/>
      <c r="E1322" s="52"/>
      <c r="F1322" s="52"/>
      <c r="G1322" s="53"/>
    </row>
    <row r="1323" spans="1:7" x14ac:dyDescent="0.25">
      <c r="A1323" s="54"/>
      <c r="B1323" s="52"/>
      <c r="C1323" s="52"/>
      <c r="D1323" s="52"/>
      <c r="E1323" s="52"/>
      <c r="F1323" s="52"/>
      <c r="G1323" s="53"/>
    </row>
    <row r="1324" spans="1:7" x14ac:dyDescent="0.25">
      <c r="A1324" s="54"/>
      <c r="B1324" s="52"/>
      <c r="C1324" s="52"/>
      <c r="D1324" s="52"/>
      <c r="E1324" s="52"/>
      <c r="F1324" s="52"/>
      <c r="G1324" s="53"/>
    </row>
    <row r="1325" spans="1:7" x14ac:dyDescent="0.25">
      <c r="A1325" s="54"/>
      <c r="B1325" s="52"/>
      <c r="C1325" s="52"/>
      <c r="D1325" s="52"/>
      <c r="E1325" s="52"/>
      <c r="F1325" s="52"/>
      <c r="G1325" s="53"/>
    </row>
    <row r="1326" spans="1:7" x14ac:dyDescent="0.25">
      <c r="A1326" s="54"/>
      <c r="B1326" s="52"/>
      <c r="C1326" s="52"/>
      <c r="D1326" s="52"/>
      <c r="E1326" s="52"/>
      <c r="F1326" s="52"/>
      <c r="G1326" s="53"/>
    </row>
    <row r="1327" spans="1:7" x14ac:dyDescent="0.25">
      <c r="A1327" s="54"/>
      <c r="B1327" s="52"/>
      <c r="C1327" s="52"/>
      <c r="D1327" s="52"/>
      <c r="E1327" s="52"/>
      <c r="F1327" s="52"/>
      <c r="G1327" s="53"/>
    </row>
    <row r="1328" spans="1:7" x14ac:dyDescent="0.25">
      <c r="A1328" s="54"/>
      <c r="B1328" s="52"/>
      <c r="C1328" s="52"/>
      <c r="D1328" s="52"/>
      <c r="E1328" s="52"/>
      <c r="F1328" s="52"/>
      <c r="G1328" s="53"/>
    </row>
    <row r="1329" spans="1:7" x14ac:dyDescent="0.25">
      <c r="A1329" s="54"/>
      <c r="B1329" s="52"/>
      <c r="C1329" s="52"/>
      <c r="D1329" s="52"/>
      <c r="E1329" s="52"/>
      <c r="F1329" s="52"/>
      <c r="G1329" s="53"/>
    </row>
    <row r="1330" spans="1:7" x14ac:dyDescent="0.25">
      <c r="A1330" s="54"/>
      <c r="B1330" s="52"/>
      <c r="C1330" s="52"/>
      <c r="D1330" s="52"/>
      <c r="E1330" s="52"/>
      <c r="F1330" s="52"/>
      <c r="G1330" s="53"/>
    </row>
    <row r="1331" spans="1:7" x14ac:dyDescent="0.25">
      <c r="A1331" s="54"/>
      <c r="B1331" s="52"/>
      <c r="C1331" s="52"/>
      <c r="D1331" s="52"/>
      <c r="E1331" s="52"/>
      <c r="F1331" s="52"/>
      <c r="G1331" s="53"/>
    </row>
    <row r="1332" spans="1:7" x14ac:dyDescent="0.25">
      <c r="A1332" s="54"/>
      <c r="B1332" s="52"/>
      <c r="C1332" s="52"/>
      <c r="D1332" s="52"/>
      <c r="E1332" s="52"/>
      <c r="F1332" s="52"/>
      <c r="G1332" s="53"/>
    </row>
    <row r="1333" spans="1:7" x14ac:dyDescent="0.25">
      <c r="A1333" s="54"/>
      <c r="B1333" s="52"/>
      <c r="C1333" s="52"/>
      <c r="D1333" s="52"/>
      <c r="E1333" s="52"/>
      <c r="F1333" s="52"/>
      <c r="G1333" s="53"/>
    </row>
    <row r="1334" spans="1:7" x14ac:dyDescent="0.25">
      <c r="A1334" s="54"/>
      <c r="B1334" s="52"/>
      <c r="C1334" s="52"/>
      <c r="D1334" s="52"/>
      <c r="E1334" s="52"/>
      <c r="F1334" s="52"/>
      <c r="G1334" s="53"/>
    </row>
    <row r="1335" spans="1:7" x14ac:dyDescent="0.25">
      <c r="A1335" s="54"/>
      <c r="B1335" s="52"/>
      <c r="C1335" s="52"/>
      <c r="D1335" s="52"/>
      <c r="E1335" s="52"/>
      <c r="F1335" s="52"/>
      <c r="G1335" s="53"/>
    </row>
    <row r="1336" spans="1:7" x14ac:dyDescent="0.25">
      <c r="A1336" s="54"/>
      <c r="B1336" s="52"/>
      <c r="C1336" s="52"/>
      <c r="D1336" s="52"/>
      <c r="E1336" s="52"/>
      <c r="F1336" s="52"/>
      <c r="G1336" s="53"/>
    </row>
    <row r="1337" spans="1:7" x14ac:dyDescent="0.25">
      <c r="A1337" s="54"/>
      <c r="B1337" s="52"/>
      <c r="C1337" s="52"/>
      <c r="D1337" s="52"/>
      <c r="E1337" s="52"/>
      <c r="F1337" s="52"/>
      <c r="G1337" s="53"/>
    </row>
    <row r="1338" spans="1:7" x14ac:dyDescent="0.25">
      <c r="A1338" s="54"/>
      <c r="B1338" s="52"/>
      <c r="C1338" s="52"/>
      <c r="D1338" s="52"/>
      <c r="E1338" s="52"/>
      <c r="F1338" s="52"/>
      <c r="G1338" s="53"/>
    </row>
    <row r="1339" spans="1:7" x14ac:dyDescent="0.25">
      <c r="A1339" s="54"/>
      <c r="B1339" s="52"/>
      <c r="C1339" s="52"/>
      <c r="D1339" s="52"/>
      <c r="E1339" s="52"/>
      <c r="F1339" s="52"/>
      <c r="G1339" s="53"/>
    </row>
    <row r="1340" spans="1:7" x14ac:dyDescent="0.25">
      <c r="A1340" s="54"/>
      <c r="B1340" s="52"/>
      <c r="C1340" s="52"/>
      <c r="D1340" s="52"/>
      <c r="E1340" s="52"/>
      <c r="F1340" s="52"/>
      <c r="G1340" s="53"/>
    </row>
    <row r="1341" spans="1:7" x14ac:dyDescent="0.25">
      <c r="A1341" s="54"/>
      <c r="B1341" s="52"/>
      <c r="C1341" s="52"/>
      <c r="D1341" s="52"/>
      <c r="E1341" s="52"/>
      <c r="F1341" s="52"/>
      <c r="G1341" s="53"/>
    </row>
    <row r="1342" spans="1:7" x14ac:dyDescent="0.25">
      <c r="A1342" s="54"/>
      <c r="B1342" s="52"/>
      <c r="C1342" s="52"/>
      <c r="D1342" s="52"/>
      <c r="E1342" s="52"/>
      <c r="F1342" s="52"/>
      <c r="G1342" s="53"/>
    </row>
    <row r="1343" spans="1:7" x14ac:dyDescent="0.25">
      <c r="A1343" s="54"/>
      <c r="B1343" s="52"/>
      <c r="C1343" s="52"/>
      <c r="D1343" s="52"/>
      <c r="E1343" s="52"/>
      <c r="F1343" s="52"/>
      <c r="G1343" s="53"/>
    </row>
    <row r="1344" spans="1:7" x14ac:dyDescent="0.25">
      <c r="A1344" s="54"/>
      <c r="B1344" s="52"/>
      <c r="C1344" s="52"/>
      <c r="D1344" s="52"/>
      <c r="E1344" s="52"/>
      <c r="F1344" s="52"/>
      <c r="G1344" s="53"/>
    </row>
    <row r="1345" spans="1:7" x14ac:dyDescent="0.25">
      <c r="A1345" s="54"/>
      <c r="B1345" s="52"/>
      <c r="C1345" s="52"/>
      <c r="D1345" s="52"/>
      <c r="E1345" s="52"/>
      <c r="F1345" s="52"/>
      <c r="G1345" s="53"/>
    </row>
    <row r="1346" spans="1:7" x14ac:dyDescent="0.25">
      <c r="A1346" s="54"/>
      <c r="B1346" s="52"/>
      <c r="C1346" s="52"/>
      <c r="D1346" s="52"/>
      <c r="E1346" s="52"/>
      <c r="F1346" s="52"/>
      <c r="G1346" s="53"/>
    </row>
    <row r="1347" spans="1:7" x14ac:dyDescent="0.25">
      <c r="A1347" s="54"/>
      <c r="B1347" s="52"/>
      <c r="C1347" s="52"/>
      <c r="D1347" s="52"/>
      <c r="E1347" s="52"/>
      <c r="F1347" s="52"/>
      <c r="G1347" s="53"/>
    </row>
    <row r="1348" spans="1:7" x14ac:dyDescent="0.25">
      <c r="A1348" s="54"/>
      <c r="B1348" s="52"/>
      <c r="C1348" s="52"/>
      <c r="D1348" s="52"/>
      <c r="E1348" s="52"/>
      <c r="F1348" s="52"/>
      <c r="G1348" s="53"/>
    </row>
    <row r="1349" spans="1:7" x14ac:dyDescent="0.25">
      <c r="A1349" s="54"/>
      <c r="B1349" s="52"/>
      <c r="C1349" s="52"/>
      <c r="D1349" s="52"/>
      <c r="E1349" s="52"/>
      <c r="F1349" s="52"/>
      <c r="G1349" s="53"/>
    </row>
    <row r="1350" spans="1:7" x14ac:dyDescent="0.25">
      <c r="A1350" s="54"/>
      <c r="B1350" s="52"/>
      <c r="C1350" s="52"/>
      <c r="D1350" s="52"/>
      <c r="E1350" s="52"/>
      <c r="F1350" s="52"/>
      <c r="G1350" s="53"/>
    </row>
    <row r="1351" spans="1:7" x14ac:dyDescent="0.25">
      <c r="A1351" s="54"/>
      <c r="B1351" s="52"/>
      <c r="C1351" s="52"/>
      <c r="D1351" s="52"/>
      <c r="E1351" s="52"/>
      <c r="F1351" s="52"/>
      <c r="G1351" s="53"/>
    </row>
    <row r="1352" spans="1:7" x14ac:dyDescent="0.25">
      <c r="A1352" s="54"/>
      <c r="B1352" s="52"/>
      <c r="C1352" s="52"/>
      <c r="D1352" s="52"/>
      <c r="E1352" s="52"/>
      <c r="F1352" s="52"/>
      <c r="G1352" s="53"/>
    </row>
    <row r="1353" spans="1:7" x14ac:dyDescent="0.25">
      <c r="A1353" s="54"/>
      <c r="B1353" s="52"/>
      <c r="C1353" s="52"/>
      <c r="D1353" s="52"/>
      <c r="E1353" s="52"/>
      <c r="F1353" s="52"/>
      <c r="G1353" s="53"/>
    </row>
    <row r="1354" spans="1:7" x14ac:dyDescent="0.25">
      <c r="A1354" s="54"/>
      <c r="B1354" s="52"/>
      <c r="C1354" s="52"/>
      <c r="D1354" s="52"/>
      <c r="E1354" s="52"/>
      <c r="F1354" s="52"/>
      <c r="G1354" s="53"/>
    </row>
    <row r="1355" spans="1:7" x14ac:dyDescent="0.25">
      <c r="A1355" s="54"/>
      <c r="B1355" s="52"/>
      <c r="C1355" s="52"/>
      <c r="D1355" s="52"/>
      <c r="E1355" s="52"/>
      <c r="F1355" s="52"/>
      <c r="G1355" s="53"/>
    </row>
    <row r="1356" spans="1:7" x14ac:dyDescent="0.25">
      <c r="A1356" s="54"/>
      <c r="B1356" s="52"/>
      <c r="C1356" s="52"/>
      <c r="D1356" s="52"/>
      <c r="E1356" s="52"/>
      <c r="F1356" s="52"/>
      <c r="G1356" s="53"/>
    </row>
    <row r="1357" spans="1:7" x14ac:dyDescent="0.25">
      <c r="A1357" s="54"/>
      <c r="B1357" s="52"/>
      <c r="C1357" s="52"/>
      <c r="D1357" s="52"/>
      <c r="E1357" s="52"/>
      <c r="F1357" s="52"/>
      <c r="G1357" s="53"/>
    </row>
    <row r="1358" spans="1:7" x14ac:dyDescent="0.25">
      <c r="A1358" s="54"/>
      <c r="B1358" s="52"/>
      <c r="C1358" s="52"/>
      <c r="D1358" s="52"/>
      <c r="E1358" s="52"/>
      <c r="F1358" s="52"/>
      <c r="G1358" s="53"/>
    </row>
    <row r="1359" spans="1:7" x14ac:dyDescent="0.25">
      <c r="A1359" s="54"/>
      <c r="B1359" s="52"/>
      <c r="C1359" s="52"/>
      <c r="D1359" s="52"/>
      <c r="E1359" s="52"/>
      <c r="F1359" s="52"/>
      <c r="G1359" s="53"/>
    </row>
    <row r="1360" spans="1:7" x14ac:dyDescent="0.25">
      <c r="A1360" s="54"/>
      <c r="B1360" s="52"/>
      <c r="C1360" s="52"/>
      <c r="D1360" s="52"/>
      <c r="E1360" s="52"/>
      <c r="F1360" s="52"/>
      <c r="G1360" s="53"/>
    </row>
    <row r="1361" spans="1:7" x14ac:dyDescent="0.25">
      <c r="A1361" s="54"/>
      <c r="B1361" s="52"/>
      <c r="C1361" s="52"/>
      <c r="D1361" s="52"/>
      <c r="E1361" s="52"/>
      <c r="F1361" s="52"/>
      <c r="G1361" s="53"/>
    </row>
    <row r="1362" spans="1:7" x14ac:dyDescent="0.25">
      <c r="A1362" s="54"/>
      <c r="B1362" s="52"/>
      <c r="C1362" s="52"/>
      <c r="D1362" s="52"/>
      <c r="E1362" s="52"/>
      <c r="F1362" s="52"/>
      <c r="G1362" s="53"/>
    </row>
    <row r="1363" spans="1:7" x14ac:dyDescent="0.25">
      <c r="A1363" s="54"/>
      <c r="B1363" s="52"/>
      <c r="C1363" s="52"/>
      <c r="D1363" s="52"/>
      <c r="E1363" s="52"/>
      <c r="F1363" s="52"/>
      <c r="G1363" s="53"/>
    </row>
    <row r="1364" spans="1:7" x14ac:dyDescent="0.25">
      <c r="A1364" s="54"/>
      <c r="B1364" s="52"/>
      <c r="C1364" s="52"/>
      <c r="D1364" s="52"/>
      <c r="E1364" s="52"/>
      <c r="F1364" s="52"/>
      <c r="G1364" s="53"/>
    </row>
    <row r="1365" spans="1:7" x14ac:dyDescent="0.25">
      <c r="A1365" s="54"/>
      <c r="B1365" s="52"/>
      <c r="C1365" s="52"/>
      <c r="D1365" s="52"/>
      <c r="E1365" s="52"/>
      <c r="F1365" s="52"/>
      <c r="G1365" s="53"/>
    </row>
    <row r="1366" spans="1:7" x14ac:dyDescent="0.25">
      <c r="A1366" s="54"/>
      <c r="B1366" s="52"/>
      <c r="C1366" s="52"/>
      <c r="D1366" s="52"/>
      <c r="E1366" s="52"/>
      <c r="F1366" s="52"/>
      <c r="G1366" s="53"/>
    </row>
    <row r="1367" spans="1:7" x14ac:dyDescent="0.25">
      <c r="A1367" s="54"/>
      <c r="B1367" s="52"/>
      <c r="C1367" s="52"/>
      <c r="D1367" s="52"/>
      <c r="E1367" s="52"/>
      <c r="F1367" s="52"/>
      <c r="G1367" s="53"/>
    </row>
    <row r="1368" spans="1:7" x14ac:dyDescent="0.25">
      <c r="A1368" s="54"/>
      <c r="B1368" s="52"/>
      <c r="C1368" s="52"/>
      <c r="D1368" s="52"/>
      <c r="E1368" s="52"/>
      <c r="F1368" s="52"/>
      <c r="G1368" s="53"/>
    </row>
    <row r="1369" spans="1:7" x14ac:dyDescent="0.25">
      <c r="A1369" s="54"/>
      <c r="B1369" s="52"/>
      <c r="C1369" s="52"/>
      <c r="D1369" s="52"/>
      <c r="E1369" s="52"/>
      <c r="F1369" s="52"/>
      <c r="G1369" s="53"/>
    </row>
    <row r="1370" spans="1:7" x14ac:dyDescent="0.25">
      <c r="A1370" s="54"/>
      <c r="B1370" s="52"/>
      <c r="C1370" s="52"/>
      <c r="D1370" s="52"/>
      <c r="E1370" s="52"/>
      <c r="F1370" s="52"/>
      <c r="G1370" s="53"/>
    </row>
    <row r="1371" spans="1:7" x14ac:dyDescent="0.25">
      <c r="A1371" s="54"/>
      <c r="B1371" s="52"/>
      <c r="C1371" s="52"/>
      <c r="D1371" s="52"/>
      <c r="E1371" s="52"/>
      <c r="F1371" s="52"/>
      <c r="G1371" s="53"/>
    </row>
    <row r="1372" spans="1:7" x14ac:dyDescent="0.25">
      <c r="A1372" s="54"/>
      <c r="B1372" s="52"/>
      <c r="C1372" s="52"/>
      <c r="D1372" s="52"/>
      <c r="E1372" s="52"/>
      <c r="F1372" s="52"/>
      <c r="G1372" s="53"/>
    </row>
    <row r="1373" spans="1:7" x14ac:dyDescent="0.25">
      <c r="A1373" s="54"/>
      <c r="B1373" s="52"/>
      <c r="C1373" s="52"/>
      <c r="D1373" s="52"/>
      <c r="E1373" s="52"/>
      <c r="F1373" s="52"/>
      <c r="G1373" s="53"/>
    </row>
    <row r="1374" spans="1:7" x14ac:dyDescent="0.25">
      <c r="A1374" s="54"/>
      <c r="B1374" s="52"/>
      <c r="C1374" s="52"/>
      <c r="D1374" s="52"/>
      <c r="E1374" s="52"/>
      <c r="F1374" s="52"/>
      <c r="G1374" s="53"/>
    </row>
    <row r="1375" spans="1:7" x14ac:dyDescent="0.25">
      <c r="A1375" s="54"/>
      <c r="B1375" s="52"/>
      <c r="C1375" s="52"/>
      <c r="D1375" s="52"/>
      <c r="E1375" s="52"/>
      <c r="F1375" s="52"/>
      <c r="G1375" s="53"/>
    </row>
    <row r="1376" spans="1:7" x14ac:dyDescent="0.25">
      <c r="A1376" s="54"/>
      <c r="B1376" s="52"/>
      <c r="C1376" s="52"/>
      <c r="D1376" s="52"/>
      <c r="E1376" s="52"/>
      <c r="F1376" s="52"/>
      <c r="G1376" s="53"/>
    </row>
    <row r="1377" spans="1:7" x14ac:dyDescent="0.25">
      <c r="A1377" s="54"/>
      <c r="B1377" s="52"/>
      <c r="C1377" s="52"/>
      <c r="D1377" s="52"/>
      <c r="E1377" s="52"/>
      <c r="F1377" s="52"/>
      <c r="G1377" s="53"/>
    </row>
    <row r="1378" spans="1:7" x14ac:dyDescent="0.25">
      <c r="A1378" s="54"/>
      <c r="B1378" s="52"/>
      <c r="C1378" s="52"/>
      <c r="D1378" s="52"/>
      <c r="E1378" s="52"/>
      <c r="F1378" s="52"/>
      <c r="G1378" s="53"/>
    </row>
    <row r="1379" spans="1:7" x14ac:dyDescent="0.25">
      <c r="A1379" s="54"/>
      <c r="B1379" s="52"/>
      <c r="C1379" s="52"/>
      <c r="D1379" s="52"/>
      <c r="E1379" s="52"/>
      <c r="F1379" s="52"/>
      <c r="G1379" s="53"/>
    </row>
    <row r="1380" spans="1:7" x14ac:dyDescent="0.25">
      <c r="A1380" s="54"/>
      <c r="B1380" s="52"/>
      <c r="C1380" s="52"/>
      <c r="D1380" s="52"/>
      <c r="E1380" s="52"/>
      <c r="F1380" s="52"/>
      <c r="G1380" s="53"/>
    </row>
    <row r="1381" spans="1:7" x14ac:dyDescent="0.25">
      <c r="A1381" s="54"/>
      <c r="B1381" s="52"/>
      <c r="C1381" s="52"/>
      <c r="D1381" s="52"/>
      <c r="E1381" s="52"/>
      <c r="F1381" s="52"/>
      <c r="G1381" s="53"/>
    </row>
    <row r="1382" spans="1:7" x14ac:dyDescent="0.25">
      <c r="A1382" s="54"/>
      <c r="B1382" s="52"/>
      <c r="C1382" s="52"/>
      <c r="D1382" s="52"/>
      <c r="E1382" s="52"/>
      <c r="F1382" s="52"/>
      <c r="G1382" s="53"/>
    </row>
    <row r="1383" spans="1:7" x14ac:dyDescent="0.25">
      <c r="A1383" s="54"/>
      <c r="B1383" s="52"/>
      <c r="C1383" s="52"/>
      <c r="D1383" s="52"/>
      <c r="E1383" s="52"/>
      <c r="F1383" s="52"/>
      <c r="G1383" s="53"/>
    </row>
    <row r="1384" spans="1:7" x14ac:dyDescent="0.25">
      <c r="A1384" s="54"/>
      <c r="B1384" s="52"/>
      <c r="C1384" s="52"/>
      <c r="D1384" s="52"/>
      <c r="E1384" s="52"/>
      <c r="F1384" s="52"/>
      <c r="G1384" s="53"/>
    </row>
    <row r="1385" spans="1:7" x14ac:dyDescent="0.25">
      <c r="A1385" s="54"/>
      <c r="B1385" s="52"/>
      <c r="C1385" s="52"/>
      <c r="D1385" s="52"/>
      <c r="E1385" s="52"/>
      <c r="F1385" s="52"/>
      <c r="G1385" s="53"/>
    </row>
    <row r="1386" spans="1:7" x14ac:dyDescent="0.25">
      <c r="A1386" s="54"/>
      <c r="B1386" s="52"/>
      <c r="C1386" s="52"/>
      <c r="D1386" s="52"/>
      <c r="E1386" s="52"/>
      <c r="F1386" s="52"/>
      <c r="G1386" s="53"/>
    </row>
    <row r="1387" spans="1:7" x14ac:dyDescent="0.25">
      <c r="A1387" s="54"/>
      <c r="B1387" s="52"/>
      <c r="C1387" s="52"/>
      <c r="D1387" s="52"/>
      <c r="E1387" s="52"/>
      <c r="F1387" s="52"/>
      <c r="G1387" s="53"/>
    </row>
    <row r="1388" spans="1:7" x14ac:dyDescent="0.25">
      <c r="A1388" s="54"/>
      <c r="B1388" s="52"/>
      <c r="C1388" s="52"/>
      <c r="D1388" s="52"/>
      <c r="E1388" s="52"/>
      <c r="F1388" s="52"/>
      <c r="G1388" s="53"/>
    </row>
    <row r="1389" spans="1:7" x14ac:dyDescent="0.25">
      <c r="A1389" s="54"/>
      <c r="B1389" s="52"/>
      <c r="C1389" s="52"/>
      <c r="D1389" s="52"/>
      <c r="E1389" s="52"/>
      <c r="F1389" s="52"/>
      <c r="G1389" s="53"/>
    </row>
    <row r="1390" spans="1:7" x14ac:dyDescent="0.25">
      <c r="A1390" s="54"/>
      <c r="B1390" s="52"/>
      <c r="C1390" s="52"/>
      <c r="D1390" s="52"/>
      <c r="E1390" s="52"/>
      <c r="F1390" s="52"/>
      <c r="G1390" s="53"/>
    </row>
    <row r="1391" spans="1:7" x14ac:dyDescent="0.25">
      <c r="A1391" s="54"/>
      <c r="B1391" s="52"/>
      <c r="C1391" s="52"/>
      <c r="D1391" s="52"/>
      <c r="E1391" s="52"/>
      <c r="F1391" s="52"/>
      <c r="G1391" s="53"/>
    </row>
    <row r="1392" spans="1:7" x14ac:dyDescent="0.25">
      <c r="A1392" s="54"/>
      <c r="B1392" s="52"/>
      <c r="C1392" s="52"/>
      <c r="D1392" s="52"/>
      <c r="E1392" s="52"/>
      <c r="F1392" s="52"/>
      <c r="G1392" s="53"/>
    </row>
    <row r="1393" spans="1:7" x14ac:dyDescent="0.25">
      <c r="A1393" s="54"/>
      <c r="B1393" s="52"/>
      <c r="C1393" s="52"/>
      <c r="D1393" s="52"/>
      <c r="E1393" s="52"/>
      <c r="F1393" s="52"/>
      <c r="G1393" s="53"/>
    </row>
    <row r="1394" spans="1:7" x14ac:dyDescent="0.25">
      <c r="A1394" s="54"/>
      <c r="B1394" s="52"/>
      <c r="C1394" s="52"/>
      <c r="D1394" s="52"/>
      <c r="E1394" s="52"/>
      <c r="F1394" s="52"/>
      <c r="G1394" s="53"/>
    </row>
    <row r="1395" spans="1:7" x14ac:dyDescent="0.25">
      <c r="A1395" s="54"/>
      <c r="B1395" s="52"/>
      <c r="C1395" s="52"/>
      <c r="D1395" s="52"/>
      <c r="E1395" s="52"/>
      <c r="F1395" s="52"/>
      <c r="G1395" s="53"/>
    </row>
    <row r="1396" spans="1:7" x14ac:dyDescent="0.25">
      <c r="A1396" s="54"/>
      <c r="B1396" s="52"/>
      <c r="C1396" s="52"/>
      <c r="D1396" s="52"/>
      <c r="E1396" s="52"/>
      <c r="F1396" s="52"/>
      <c r="G1396" s="53"/>
    </row>
    <row r="1397" spans="1:7" x14ac:dyDescent="0.25">
      <c r="A1397" s="54"/>
      <c r="B1397" s="52"/>
      <c r="C1397" s="52"/>
      <c r="D1397" s="52"/>
      <c r="E1397" s="52"/>
      <c r="F1397" s="52"/>
      <c r="G1397" s="53"/>
    </row>
    <row r="1398" spans="1:7" x14ac:dyDescent="0.25">
      <c r="A1398" s="54"/>
      <c r="B1398" s="52"/>
      <c r="C1398" s="52"/>
      <c r="D1398" s="52"/>
      <c r="E1398" s="52"/>
      <c r="F1398" s="52"/>
      <c r="G1398" s="53"/>
    </row>
    <row r="1399" spans="1:7" x14ac:dyDescent="0.25">
      <c r="A1399" s="54"/>
      <c r="B1399" s="52"/>
      <c r="C1399" s="52"/>
      <c r="D1399" s="52"/>
      <c r="E1399" s="52"/>
      <c r="F1399" s="52"/>
      <c r="G1399" s="53"/>
    </row>
    <row r="1400" spans="1:7" x14ac:dyDescent="0.25">
      <c r="A1400" s="54"/>
      <c r="B1400" s="52"/>
      <c r="C1400" s="52"/>
      <c r="D1400" s="52"/>
      <c r="E1400" s="52"/>
      <c r="F1400" s="52"/>
      <c r="G1400" s="53"/>
    </row>
    <row r="1401" spans="1:7" x14ac:dyDescent="0.25">
      <c r="A1401" s="54"/>
      <c r="B1401" s="52"/>
      <c r="C1401" s="52"/>
      <c r="D1401" s="52"/>
      <c r="E1401" s="52"/>
      <c r="F1401" s="52"/>
      <c r="G1401" s="53"/>
    </row>
    <row r="1402" spans="1:7" x14ac:dyDescent="0.25">
      <c r="A1402" s="54"/>
      <c r="B1402" s="52"/>
      <c r="C1402" s="52"/>
      <c r="D1402" s="52"/>
      <c r="E1402" s="52"/>
      <c r="F1402" s="52"/>
      <c r="G1402" s="53"/>
    </row>
    <row r="1403" spans="1:7" x14ac:dyDescent="0.25">
      <c r="A1403" s="54"/>
      <c r="B1403" s="52"/>
      <c r="C1403" s="52"/>
      <c r="D1403" s="52"/>
      <c r="E1403" s="52"/>
      <c r="F1403" s="52"/>
      <c r="G1403" s="53"/>
    </row>
    <row r="1404" spans="1:7" x14ac:dyDescent="0.25">
      <c r="A1404" s="54"/>
      <c r="B1404" s="52"/>
      <c r="C1404" s="52"/>
      <c r="D1404" s="52"/>
      <c r="E1404" s="52"/>
      <c r="F1404" s="52"/>
      <c r="G1404" s="53"/>
    </row>
    <row r="1405" spans="1:7" x14ac:dyDescent="0.25">
      <c r="A1405" s="54"/>
      <c r="B1405" s="52"/>
      <c r="C1405" s="52"/>
      <c r="D1405" s="52"/>
      <c r="E1405" s="52"/>
      <c r="F1405" s="52"/>
      <c r="G1405" s="53"/>
    </row>
    <row r="1406" spans="1:7" x14ac:dyDescent="0.25">
      <c r="A1406" s="54"/>
      <c r="B1406" s="52"/>
      <c r="C1406" s="52"/>
      <c r="D1406" s="52"/>
      <c r="E1406" s="52"/>
      <c r="F1406" s="52"/>
      <c r="G1406" s="53"/>
    </row>
    <row r="1407" spans="1:7" x14ac:dyDescent="0.25">
      <c r="A1407" s="54"/>
      <c r="B1407" s="52"/>
      <c r="C1407" s="52"/>
      <c r="D1407" s="52"/>
      <c r="E1407" s="52"/>
      <c r="F1407" s="52"/>
      <c r="G1407" s="53"/>
    </row>
    <row r="1408" spans="1:7" x14ac:dyDescent="0.25">
      <c r="A1408" s="54"/>
      <c r="B1408" s="52"/>
      <c r="C1408" s="52"/>
      <c r="D1408" s="52"/>
      <c r="E1408" s="52"/>
      <c r="F1408" s="52"/>
      <c r="G1408" s="53"/>
    </row>
    <row r="1409" spans="1:7" x14ac:dyDescent="0.25">
      <c r="A1409" s="54"/>
      <c r="B1409" s="52"/>
      <c r="C1409" s="52"/>
      <c r="D1409" s="52"/>
      <c r="E1409" s="52"/>
      <c r="F1409" s="52"/>
      <c r="G1409" s="53"/>
    </row>
    <row r="1410" spans="1:7" x14ac:dyDescent="0.25">
      <c r="A1410" s="54"/>
      <c r="B1410" s="52"/>
      <c r="C1410" s="52"/>
      <c r="D1410" s="52"/>
      <c r="E1410" s="52"/>
      <c r="F1410" s="52"/>
      <c r="G1410" s="53"/>
    </row>
    <row r="1411" spans="1:7" x14ac:dyDescent="0.25">
      <c r="A1411" s="54"/>
      <c r="B1411" s="52"/>
      <c r="C1411" s="52"/>
      <c r="D1411" s="52"/>
      <c r="E1411" s="52"/>
      <c r="F1411" s="52"/>
      <c r="G1411" s="53"/>
    </row>
    <row r="1412" spans="1:7" x14ac:dyDescent="0.25">
      <c r="A1412" s="54"/>
      <c r="B1412" s="52"/>
      <c r="C1412" s="52"/>
      <c r="D1412" s="52"/>
      <c r="E1412" s="52"/>
      <c r="F1412" s="52"/>
      <c r="G1412" s="53"/>
    </row>
    <row r="1413" spans="1:7" x14ac:dyDescent="0.25">
      <c r="A1413" s="54"/>
      <c r="B1413" s="52"/>
      <c r="C1413" s="52"/>
      <c r="D1413" s="52"/>
      <c r="E1413" s="52"/>
      <c r="F1413" s="52"/>
      <c r="G1413" s="53"/>
    </row>
    <row r="1414" spans="1:7" x14ac:dyDescent="0.25">
      <c r="A1414" s="54"/>
      <c r="B1414" s="52"/>
      <c r="C1414" s="52"/>
      <c r="D1414" s="52"/>
      <c r="E1414" s="52"/>
      <c r="F1414" s="52"/>
      <c r="G1414" s="53"/>
    </row>
    <row r="1415" spans="1:7" x14ac:dyDescent="0.25">
      <c r="A1415" s="54"/>
      <c r="B1415" s="52"/>
      <c r="C1415" s="52"/>
      <c r="D1415" s="52"/>
      <c r="E1415" s="52"/>
      <c r="F1415" s="52"/>
      <c r="G1415" s="53"/>
    </row>
    <row r="1416" spans="1:7" x14ac:dyDescent="0.25">
      <c r="A1416" s="54"/>
      <c r="B1416" s="52"/>
      <c r="C1416" s="52"/>
      <c r="D1416" s="52"/>
      <c r="E1416" s="52"/>
      <c r="F1416" s="52"/>
      <c r="G1416" s="53"/>
    </row>
    <row r="1417" spans="1:7" x14ac:dyDescent="0.25">
      <c r="A1417" s="54"/>
      <c r="B1417" s="52"/>
      <c r="C1417" s="52"/>
      <c r="D1417" s="52"/>
      <c r="E1417" s="52"/>
      <c r="F1417" s="52"/>
      <c r="G1417" s="53"/>
    </row>
    <row r="1418" spans="1:7" x14ac:dyDescent="0.25">
      <c r="A1418" s="54"/>
      <c r="B1418" s="52"/>
      <c r="C1418" s="52"/>
      <c r="D1418" s="52"/>
      <c r="E1418" s="52"/>
      <c r="F1418" s="52"/>
      <c r="G1418" s="53"/>
    </row>
    <row r="1419" spans="1:7" x14ac:dyDescent="0.25">
      <c r="A1419" s="54"/>
      <c r="B1419" s="52"/>
      <c r="C1419" s="52"/>
      <c r="D1419" s="52"/>
      <c r="E1419" s="52"/>
      <c r="F1419" s="52"/>
      <c r="G1419" s="53"/>
    </row>
    <row r="1420" spans="1:7" x14ac:dyDescent="0.25">
      <c r="A1420" s="54"/>
      <c r="B1420" s="52"/>
      <c r="C1420" s="52"/>
      <c r="D1420" s="52"/>
      <c r="E1420" s="52"/>
      <c r="F1420" s="52"/>
      <c r="G1420" s="53"/>
    </row>
    <row r="1421" spans="1:7" x14ac:dyDescent="0.25">
      <c r="A1421" s="54"/>
      <c r="B1421" s="52"/>
      <c r="C1421" s="52"/>
      <c r="D1421" s="52"/>
      <c r="E1421" s="52"/>
      <c r="F1421" s="52"/>
      <c r="G1421" s="53"/>
    </row>
    <row r="1422" spans="1:7" x14ac:dyDescent="0.25">
      <c r="A1422" s="54"/>
      <c r="B1422" s="52"/>
      <c r="C1422" s="52"/>
      <c r="D1422" s="52"/>
      <c r="E1422" s="52"/>
      <c r="F1422" s="52"/>
      <c r="G1422" s="53"/>
    </row>
    <row r="1423" spans="1:7" x14ac:dyDescent="0.25">
      <c r="A1423" s="54"/>
      <c r="B1423" s="52"/>
      <c r="C1423" s="52"/>
      <c r="D1423" s="52"/>
      <c r="E1423" s="52"/>
      <c r="F1423" s="52"/>
      <c r="G1423" s="53"/>
    </row>
    <row r="1424" spans="1:7" x14ac:dyDescent="0.25">
      <c r="A1424" s="54"/>
      <c r="B1424" s="52"/>
      <c r="C1424" s="52"/>
      <c r="D1424" s="52"/>
      <c r="E1424" s="52"/>
      <c r="F1424" s="52"/>
      <c r="G1424" s="53"/>
    </row>
    <row r="1425" spans="1:7" x14ac:dyDescent="0.25">
      <c r="A1425" s="54"/>
      <c r="B1425" s="52"/>
      <c r="C1425" s="52"/>
      <c r="D1425" s="52"/>
      <c r="E1425" s="52"/>
      <c r="F1425" s="52"/>
      <c r="G1425" s="53"/>
    </row>
    <row r="1426" spans="1:7" x14ac:dyDescent="0.25">
      <c r="A1426" s="54"/>
      <c r="B1426" s="52"/>
      <c r="C1426" s="52"/>
      <c r="D1426" s="52"/>
      <c r="E1426" s="52"/>
      <c r="F1426" s="52"/>
      <c r="G1426" s="53"/>
    </row>
    <row r="1427" spans="1:7" x14ac:dyDescent="0.25">
      <c r="A1427" s="54"/>
      <c r="B1427" s="52"/>
      <c r="C1427" s="52"/>
      <c r="D1427" s="52"/>
      <c r="E1427" s="52"/>
      <c r="F1427" s="52"/>
      <c r="G1427" s="53"/>
    </row>
    <row r="1428" spans="1:7" x14ac:dyDescent="0.25">
      <c r="A1428" s="54"/>
      <c r="B1428" s="52"/>
      <c r="C1428" s="52"/>
      <c r="D1428" s="52"/>
      <c r="E1428" s="52"/>
      <c r="F1428" s="52"/>
      <c r="G1428" s="53"/>
    </row>
    <row r="1429" spans="1:7" x14ac:dyDescent="0.25">
      <c r="A1429" s="54"/>
      <c r="B1429" s="52"/>
      <c r="C1429" s="52"/>
      <c r="D1429" s="52"/>
      <c r="E1429" s="52"/>
      <c r="F1429" s="52"/>
      <c r="G1429" s="53"/>
    </row>
    <row r="1430" spans="1:7" x14ac:dyDescent="0.25">
      <c r="A1430" s="54"/>
      <c r="B1430" s="52"/>
      <c r="C1430" s="52"/>
      <c r="D1430" s="52"/>
      <c r="E1430" s="52"/>
      <c r="F1430" s="52"/>
      <c r="G1430" s="53"/>
    </row>
    <row r="1431" spans="1:7" x14ac:dyDescent="0.25">
      <c r="A1431" s="54"/>
      <c r="B1431" s="52"/>
      <c r="C1431" s="52"/>
      <c r="D1431" s="52"/>
      <c r="E1431" s="52"/>
      <c r="F1431" s="52"/>
      <c r="G1431" s="53"/>
    </row>
    <row r="1432" spans="1:7" x14ac:dyDescent="0.25">
      <c r="A1432" s="54"/>
      <c r="B1432" s="52"/>
      <c r="C1432" s="52"/>
      <c r="D1432" s="52"/>
      <c r="E1432" s="52"/>
      <c r="F1432" s="52"/>
      <c r="G1432" s="53"/>
    </row>
    <row r="1433" spans="1:7" x14ac:dyDescent="0.25">
      <c r="A1433" s="54"/>
      <c r="B1433" s="52"/>
      <c r="C1433" s="52"/>
      <c r="D1433" s="52"/>
      <c r="E1433" s="52"/>
      <c r="F1433" s="52"/>
      <c r="G1433" s="53"/>
    </row>
    <row r="1434" spans="1:7" x14ac:dyDescent="0.25">
      <c r="A1434" s="54"/>
      <c r="B1434" s="52"/>
      <c r="C1434" s="52"/>
      <c r="D1434" s="52"/>
      <c r="E1434" s="52"/>
      <c r="F1434" s="52"/>
      <c r="G1434" s="53"/>
    </row>
    <row r="1435" spans="1:7" x14ac:dyDescent="0.25">
      <c r="A1435" s="54"/>
      <c r="B1435" s="52"/>
      <c r="C1435" s="52"/>
      <c r="D1435" s="52"/>
      <c r="E1435" s="52"/>
      <c r="F1435" s="52"/>
      <c r="G1435" s="53"/>
    </row>
    <row r="1436" spans="1:7" x14ac:dyDescent="0.25">
      <c r="A1436" s="54"/>
      <c r="B1436" s="52"/>
      <c r="C1436" s="52"/>
      <c r="D1436" s="52"/>
      <c r="E1436" s="52"/>
      <c r="F1436" s="52"/>
      <c r="G1436" s="53"/>
    </row>
    <row r="1437" spans="1:7" x14ac:dyDescent="0.25">
      <c r="A1437" s="54"/>
      <c r="B1437" s="52"/>
      <c r="C1437" s="52"/>
      <c r="D1437" s="52"/>
      <c r="E1437" s="52"/>
      <c r="F1437" s="52"/>
      <c r="G1437" s="53"/>
    </row>
    <row r="1438" spans="1:7" x14ac:dyDescent="0.25">
      <c r="A1438" s="54"/>
      <c r="B1438" s="52"/>
      <c r="C1438" s="52"/>
      <c r="D1438" s="52"/>
      <c r="E1438" s="52"/>
      <c r="F1438" s="52"/>
      <c r="G1438" s="53"/>
    </row>
    <row r="1439" spans="1:7" x14ac:dyDescent="0.25">
      <c r="A1439" s="54"/>
      <c r="B1439" s="52"/>
      <c r="C1439" s="52"/>
      <c r="D1439" s="52"/>
      <c r="E1439" s="52"/>
      <c r="F1439" s="52"/>
      <c r="G1439" s="53"/>
    </row>
    <row r="1440" spans="1:7" x14ac:dyDescent="0.25">
      <c r="A1440" s="54"/>
      <c r="B1440" s="52"/>
      <c r="C1440" s="52"/>
      <c r="D1440" s="52"/>
      <c r="E1440" s="52"/>
      <c r="F1440" s="52"/>
      <c r="G1440" s="53"/>
    </row>
    <row r="1441" spans="1:7" x14ac:dyDescent="0.25">
      <c r="A1441" s="54"/>
      <c r="B1441" s="52"/>
      <c r="C1441" s="52"/>
      <c r="D1441" s="52"/>
      <c r="E1441" s="52"/>
      <c r="F1441" s="52"/>
      <c r="G1441" s="53"/>
    </row>
    <row r="1442" spans="1:7" x14ac:dyDescent="0.25">
      <c r="A1442" s="54"/>
      <c r="B1442" s="52"/>
      <c r="C1442" s="52"/>
      <c r="D1442" s="52"/>
      <c r="E1442" s="52"/>
      <c r="F1442" s="52"/>
      <c r="G1442" s="53"/>
    </row>
    <row r="1443" spans="1:7" x14ac:dyDescent="0.25">
      <c r="A1443" s="54"/>
      <c r="B1443" s="52"/>
      <c r="C1443" s="52"/>
      <c r="D1443" s="52"/>
      <c r="E1443" s="52"/>
      <c r="F1443" s="52"/>
      <c r="G1443" s="53"/>
    </row>
    <row r="1444" spans="1:7" x14ac:dyDescent="0.25">
      <c r="A1444" s="54"/>
      <c r="B1444" s="52"/>
      <c r="C1444" s="52"/>
      <c r="D1444" s="52"/>
      <c r="E1444" s="52"/>
      <c r="F1444" s="52"/>
      <c r="G1444" s="53"/>
    </row>
    <row r="1445" spans="1:7" x14ac:dyDescent="0.25">
      <c r="A1445" s="54"/>
      <c r="B1445" s="52"/>
      <c r="C1445" s="52"/>
      <c r="D1445" s="52"/>
      <c r="E1445" s="52"/>
      <c r="F1445" s="52"/>
      <c r="G1445" s="53"/>
    </row>
    <row r="1446" spans="1:7" x14ac:dyDescent="0.25">
      <c r="A1446" s="54"/>
      <c r="B1446" s="52"/>
      <c r="C1446" s="52"/>
      <c r="D1446" s="52"/>
      <c r="E1446" s="52"/>
      <c r="F1446" s="52"/>
      <c r="G1446" s="53"/>
    </row>
    <row r="1447" spans="1:7" x14ac:dyDescent="0.25">
      <c r="A1447" s="54"/>
      <c r="B1447" s="52"/>
      <c r="C1447" s="52"/>
      <c r="D1447" s="52"/>
      <c r="E1447" s="52"/>
      <c r="F1447" s="52"/>
      <c r="G1447" s="53"/>
    </row>
    <row r="1448" spans="1:7" x14ac:dyDescent="0.25">
      <c r="A1448" s="54"/>
      <c r="B1448" s="52"/>
      <c r="C1448" s="52"/>
      <c r="D1448" s="52"/>
      <c r="E1448" s="52"/>
      <c r="F1448" s="52"/>
      <c r="G1448" s="53"/>
    </row>
    <row r="1449" spans="1:7" x14ac:dyDescent="0.25">
      <c r="A1449" s="54"/>
      <c r="B1449" s="52"/>
      <c r="C1449" s="52"/>
      <c r="D1449" s="52"/>
      <c r="E1449" s="52"/>
      <c r="F1449" s="52"/>
      <c r="G1449" s="53"/>
    </row>
    <row r="1450" spans="1:7" x14ac:dyDescent="0.25">
      <c r="A1450" s="54"/>
      <c r="B1450" s="52"/>
      <c r="C1450" s="52"/>
      <c r="D1450" s="52"/>
      <c r="E1450" s="52"/>
      <c r="F1450" s="52"/>
      <c r="G1450" s="53"/>
    </row>
    <row r="1451" spans="1:7" x14ac:dyDescent="0.25">
      <c r="A1451" s="54"/>
      <c r="B1451" s="52"/>
      <c r="C1451" s="52"/>
      <c r="D1451" s="52"/>
      <c r="E1451" s="52"/>
      <c r="F1451" s="52"/>
      <c r="G1451" s="53"/>
    </row>
    <row r="1452" spans="1:7" x14ac:dyDescent="0.25">
      <c r="A1452" s="54"/>
      <c r="B1452" s="52"/>
      <c r="C1452" s="52"/>
      <c r="D1452" s="52"/>
      <c r="E1452" s="52"/>
      <c r="F1452" s="52"/>
      <c r="G1452" s="53"/>
    </row>
    <row r="1453" spans="1:7" x14ac:dyDescent="0.25">
      <c r="A1453" s="54"/>
      <c r="B1453" s="52"/>
      <c r="C1453" s="52"/>
      <c r="D1453" s="52"/>
      <c r="E1453" s="52"/>
      <c r="F1453" s="52"/>
      <c r="G1453" s="53"/>
    </row>
    <row r="1454" spans="1:7" x14ac:dyDescent="0.25">
      <c r="A1454" s="54"/>
      <c r="B1454" s="52"/>
      <c r="C1454" s="52"/>
      <c r="D1454" s="52"/>
      <c r="E1454" s="52"/>
      <c r="F1454" s="52"/>
      <c r="G1454" s="53"/>
    </row>
    <row r="1455" spans="1:7" x14ac:dyDescent="0.25">
      <c r="A1455" s="54"/>
      <c r="B1455" s="52"/>
      <c r="C1455" s="52"/>
      <c r="D1455" s="52"/>
      <c r="E1455" s="52"/>
      <c r="F1455" s="52"/>
      <c r="G1455" s="53"/>
    </row>
    <row r="1456" spans="1:7" x14ac:dyDescent="0.25">
      <c r="A1456" s="54"/>
      <c r="B1456" s="52"/>
      <c r="C1456" s="52"/>
      <c r="D1456" s="52"/>
      <c r="E1456" s="52"/>
      <c r="F1456" s="52"/>
      <c r="G1456" s="53"/>
    </row>
    <row r="1457" spans="1:7" x14ac:dyDescent="0.25">
      <c r="A1457" s="54"/>
      <c r="B1457" s="52"/>
      <c r="C1457" s="52"/>
      <c r="D1457" s="52"/>
      <c r="E1457" s="52"/>
      <c r="F1457" s="52"/>
      <c r="G1457" s="53"/>
    </row>
    <row r="1458" spans="1:7" x14ac:dyDescent="0.25">
      <c r="A1458" s="54"/>
      <c r="B1458" s="52"/>
      <c r="C1458" s="52"/>
      <c r="D1458" s="52"/>
      <c r="E1458" s="52"/>
      <c r="F1458" s="52"/>
      <c r="G1458" s="53"/>
    </row>
    <row r="1459" spans="1:7" x14ac:dyDescent="0.25">
      <c r="A1459" s="54"/>
      <c r="B1459" s="52"/>
      <c r="C1459" s="52"/>
      <c r="D1459" s="52"/>
      <c r="E1459" s="52"/>
      <c r="F1459" s="52"/>
      <c r="G1459" s="53"/>
    </row>
    <row r="1460" spans="1:7" x14ac:dyDescent="0.25">
      <c r="A1460" s="54"/>
      <c r="B1460" s="52"/>
      <c r="C1460" s="52"/>
      <c r="D1460" s="52"/>
      <c r="E1460" s="52"/>
      <c r="F1460" s="52"/>
      <c r="G1460" s="53"/>
    </row>
    <row r="1461" spans="1:7" x14ac:dyDescent="0.25">
      <c r="A1461" s="54"/>
      <c r="B1461" s="52"/>
      <c r="C1461" s="52"/>
      <c r="D1461" s="52"/>
      <c r="E1461" s="52"/>
      <c r="F1461" s="52"/>
      <c r="G1461" s="53"/>
    </row>
    <row r="1462" spans="1:7" x14ac:dyDescent="0.25">
      <c r="A1462" s="54"/>
      <c r="B1462" s="52"/>
      <c r="C1462" s="52"/>
      <c r="D1462" s="52"/>
      <c r="E1462" s="52"/>
      <c r="F1462" s="52"/>
      <c r="G1462" s="53"/>
    </row>
    <row r="1463" spans="1:7" x14ac:dyDescent="0.25">
      <c r="A1463" s="54"/>
      <c r="B1463" s="52"/>
      <c r="C1463" s="52"/>
      <c r="D1463" s="52"/>
      <c r="E1463" s="52"/>
      <c r="F1463" s="52"/>
      <c r="G1463" s="53"/>
    </row>
    <row r="1464" spans="1:7" x14ac:dyDescent="0.25">
      <c r="A1464" s="54"/>
      <c r="B1464" s="52"/>
      <c r="C1464" s="52"/>
      <c r="D1464" s="52"/>
      <c r="E1464" s="52"/>
      <c r="F1464" s="52"/>
      <c r="G1464" s="53"/>
    </row>
    <row r="1465" spans="1:7" x14ac:dyDescent="0.25">
      <c r="A1465" s="54"/>
      <c r="B1465" s="52"/>
      <c r="C1465" s="52"/>
      <c r="D1465" s="52"/>
      <c r="E1465" s="52"/>
      <c r="F1465" s="52"/>
      <c r="G1465" s="53"/>
    </row>
    <row r="1466" spans="1:7" x14ac:dyDescent="0.25">
      <c r="A1466" s="54"/>
      <c r="B1466" s="52"/>
      <c r="C1466" s="52"/>
      <c r="D1466" s="52"/>
      <c r="E1466" s="52"/>
      <c r="F1466" s="52"/>
      <c r="G1466" s="53"/>
    </row>
    <row r="1467" spans="1:7" x14ac:dyDescent="0.25">
      <c r="A1467" s="54"/>
      <c r="B1467" s="52"/>
      <c r="C1467" s="52"/>
      <c r="D1467" s="52"/>
      <c r="E1467" s="52"/>
      <c r="F1467" s="52"/>
      <c r="G1467" s="53"/>
    </row>
    <row r="1468" spans="1:7" x14ac:dyDescent="0.25">
      <c r="A1468" s="54"/>
      <c r="B1468" s="52"/>
      <c r="C1468" s="52"/>
      <c r="D1468" s="52"/>
      <c r="E1468" s="52"/>
      <c r="F1468" s="52"/>
      <c r="G1468" s="53"/>
    </row>
    <row r="1469" spans="1:7" x14ac:dyDescent="0.25">
      <c r="A1469" s="54"/>
      <c r="B1469" s="52"/>
      <c r="C1469" s="52"/>
      <c r="D1469" s="52"/>
      <c r="E1469" s="52"/>
      <c r="F1469" s="52"/>
      <c r="G1469" s="53"/>
    </row>
    <row r="1470" spans="1:7" x14ac:dyDescent="0.25">
      <c r="A1470" s="54"/>
      <c r="B1470" s="52"/>
      <c r="C1470" s="52"/>
      <c r="D1470" s="52"/>
      <c r="E1470" s="52"/>
      <c r="F1470" s="52"/>
      <c r="G1470" s="53"/>
    </row>
    <row r="1471" spans="1:7" x14ac:dyDescent="0.25">
      <c r="A1471" s="54"/>
      <c r="B1471" s="52"/>
      <c r="C1471" s="52"/>
      <c r="D1471" s="52"/>
      <c r="E1471" s="52"/>
      <c r="F1471" s="52"/>
      <c r="G1471" s="53"/>
    </row>
    <row r="1472" spans="1:7" x14ac:dyDescent="0.25">
      <c r="A1472" s="54"/>
      <c r="B1472" s="52"/>
      <c r="C1472" s="52"/>
      <c r="D1472" s="52"/>
      <c r="E1472" s="52"/>
      <c r="F1472" s="52"/>
      <c r="G1472" s="53"/>
    </row>
    <row r="1473" spans="1:7" x14ac:dyDescent="0.25">
      <c r="A1473" s="54"/>
      <c r="B1473" s="52"/>
      <c r="C1473" s="52"/>
      <c r="D1473" s="52"/>
      <c r="E1473" s="52"/>
      <c r="F1473" s="52"/>
      <c r="G1473" s="53"/>
    </row>
    <row r="1474" spans="1:7" x14ac:dyDescent="0.25">
      <c r="A1474" s="54"/>
      <c r="B1474" s="52"/>
      <c r="C1474" s="52"/>
      <c r="D1474" s="52"/>
      <c r="E1474" s="52"/>
      <c r="F1474" s="52"/>
      <c r="G1474" s="53"/>
    </row>
    <row r="1475" spans="1:7" x14ac:dyDescent="0.25">
      <c r="A1475" s="54"/>
      <c r="B1475" s="52"/>
      <c r="C1475" s="52"/>
      <c r="D1475" s="52"/>
      <c r="E1475" s="52"/>
      <c r="F1475" s="52"/>
      <c r="G1475" s="53"/>
    </row>
    <row r="1476" spans="1:7" x14ac:dyDescent="0.25">
      <c r="A1476" s="54"/>
      <c r="B1476" s="52"/>
      <c r="C1476" s="52"/>
      <c r="D1476" s="52"/>
      <c r="E1476" s="52"/>
      <c r="F1476" s="52"/>
      <c r="G1476" s="53"/>
    </row>
    <row r="1477" spans="1:7" x14ac:dyDescent="0.25">
      <c r="A1477" s="54"/>
      <c r="B1477" s="52"/>
      <c r="C1477" s="52"/>
      <c r="D1477" s="52"/>
      <c r="E1477" s="52"/>
      <c r="F1477" s="52"/>
      <c r="G1477" s="53"/>
    </row>
    <row r="1478" spans="1:7" x14ac:dyDescent="0.25">
      <c r="A1478" s="54"/>
      <c r="B1478" s="52"/>
      <c r="C1478" s="52"/>
      <c r="D1478" s="52"/>
      <c r="E1478" s="52"/>
      <c r="F1478" s="52"/>
      <c r="G1478" s="53"/>
    </row>
    <row r="1479" spans="1:7" x14ac:dyDescent="0.25">
      <c r="A1479" s="54"/>
      <c r="B1479" s="52"/>
      <c r="C1479" s="52"/>
      <c r="D1479" s="52"/>
      <c r="E1479" s="52"/>
      <c r="F1479" s="52"/>
      <c r="G1479" s="53"/>
    </row>
    <row r="1480" spans="1:7" x14ac:dyDescent="0.25">
      <c r="A1480" s="54"/>
      <c r="B1480" s="52"/>
      <c r="C1480" s="52"/>
      <c r="D1480" s="52"/>
      <c r="E1480" s="52"/>
      <c r="F1480" s="52"/>
      <c r="G1480" s="53"/>
    </row>
    <row r="1481" spans="1:7" x14ac:dyDescent="0.25">
      <c r="A1481" s="54"/>
      <c r="B1481" s="52"/>
      <c r="C1481" s="52"/>
      <c r="D1481" s="52"/>
      <c r="E1481" s="52"/>
      <c r="F1481" s="52"/>
      <c r="G1481" s="53"/>
    </row>
    <row r="1482" spans="1:7" x14ac:dyDescent="0.25">
      <c r="A1482" s="54"/>
      <c r="B1482" s="52"/>
      <c r="C1482" s="52"/>
      <c r="D1482" s="52"/>
      <c r="E1482" s="52"/>
      <c r="F1482" s="52"/>
      <c r="G1482" s="53"/>
    </row>
    <row r="1483" spans="1:7" x14ac:dyDescent="0.25">
      <c r="A1483" s="54"/>
      <c r="B1483" s="52"/>
      <c r="C1483" s="52"/>
      <c r="D1483" s="52"/>
      <c r="E1483" s="52"/>
      <c r="F1483" s="52"/>
      <c r="G1483" s="53"/>
    </row>
    <row r="1484" spans="1:7" x14ac:dyDescent="0.25">
      <c r="A1484" s="54"/>
      <c r="B1484" s="52"/>
      <c r="C1484" s="52"/>
      <c r="D1484" s="52"/>
      <c r="E1484" s="52"/>
      <c r="F1484" s="52"/>
      <c r="G1484" s="53"/>
    </row>
    <row r="1485" spans="1:7" x14ac:dyDescent="0.25">
      <c r="A1485" s="54"/>
      <c r="B1485" s="52"/>
      <c r="C1485" s="52"/>
      <c r="D1485" s="52"/>
      <c r="E1485" s="52"/>
      <c r="F1485" s="52"/>
      <c r="G1485" s="53"/>
    </row>
    <row r="1486" spans="1:7" x14ac:dyDescent="0.25">
      <c r="A1486" s="54"/>
      <c r="B1486" s="52"/>
      <c r="C1486" s="52"/>
      <c r="D1486" s="52"/>
      <c r="E1486" s="52"/>
      <c r="F1486" s="52"/>
      <c r="G1486" s="53"/>
    </row>
    <row r="1487" spans="1:7" x14ac:dyDescent="0.25">
      <c r="A1487" s="54"/>
      <c r="B1487" s="52"/>
      <c r="C1487" s="52"/>
      <c r="D1487" s="52"/>
      <c r="E1487" s="52"/>
      <c r="F1487" s="52"/>
      <c r="G1487" s="53"/>
    </row>
    <row r="1488" spans="1:7" x14ac:dyDescent="0.25">
      <c r="A1488" s="54"/>
      <c r="B1488" s="52"/>
      <c r="C1488" s="52"/>
      <c r="D1488" s="52"/>
      <c r="E1488" s="52"/>
      <c r="F1488" s="52"/>
      <c r="G1488" s="53"/>
    </row>
    <row r="1489" spans="1:7" x14ac:dyDescent="0.25">
      <c r="A1489" s="54"/>
      <c r="B1489" s="52"/>
      <c r="C1489" s="52"/>
      <c r="D1489" s="52"/>
      <c r="E1489" s="52"/>
      <c r="F1489" s="52"/>
      <c r="G1489" s="53"/>
    </row>
    <row r="1490" spans="1:7" x14ac:dyDescent="0.25">
      <c r="A1490" s="54"/>
      <c r="B1490" s="52"/>
      <c r="C1490" s="52"/>
      <c r="D1490" s="52"/>
      <c r="E1490" s="52"/>
      <c r="F1490" s="52"/>
      <c r="G1490" s="53"/>
    </row>
    <row r="1491" spans="1:7" x14ac:dyDescent="0.25">
      <c r="A1491" s="54"/>
      <c r="B1491" s="52"/>
      <c r="C1491" s="52"/>
      <c r="D1491" s="52"/>
      <c r="E1491" s="52"/>
      <c r="F1491" s="52"/>
      <c r="G1491" s="53"/>
    </row>
    <row r="1492" spans="1:7" x14ac:dyDescent="0.25">
      <c r="A1492" s="54"/>
      <c r="B1492" s="52"/>
      <c r="C1492" s="52"/>
      <c r="D1492" s="52"/>
      <c r="E1492" s="52"/>
      <c r="F1492" s="52"/>
      <c r="G1492" s="53"/>
    </row>
    <row r="1493" spans="1:7" x14ac:dyDescent="0.25">
      <c r="A1493" s="54"/>
      <c r="B1493" s="52"/>
      <c r="C1493" s="52"/>
      <c r="D1493" s="52"/>
      <c r="E1493" s="52"/>
      <c r="F1493" s="52"/>
      <c r="G1493" s="53"/>
    </row>
    <row r="1494" spans="1:7" x14ac:dyDescent="0.25">
      <c r="A1494" s="54"/>
      <c r="B1494" s="52"/>
      <c r="C1494" s="52"/>
      <c r="D1494" s="52"/>
      <c r="E1494" s="52"/>
      <c r="F1494" s="52"/>
      <c r="G1494" s="53"/>
    </row>
    <row r="1495" spans="1:7" x14ac:dyDescent="0.25">
      <c r="A1495" s="54"/>
      <c r="B1495" s="52"/>
      <c r="C1495" s="52"/>
      <c r="D1495" s="52"/>
      <c r="E1495" s="52"/>
      <c r="F1495" s="52"/>
      <c r="G1495" s="53"/>
    </row>
    <row r="1496" spans="1:7" x14ac:dyDescent="0.25">
      <c r="A1496" s="54"/>
      <c r="B1496" s="52"/>
      <c r="C1496" s="52"/>
      <c r="D1496" s="52"/>
      <c r="E1496" s="52"/>
      <c r="F1496" s="52"/>
      <c r="G1496" s="53"/>
    </row>
    <row r="1497" spans="1:7" x14ac:dyDescent="0.25">
      <c r="A1497" s="54"/>
      <c r="B1497" s="52"/>
      <c r="C1497" s="52"/>
      <c r="D1497" s="52"/>
      <c r="E1497" s="52"/>
      <c r="F1497" s="52"/>
      <c r="G1497" s="53"/>
    </row>
    <row r="1498" spans="1:7" x14ac:dyDescent="0.25">
      <c r="A1498" s="54"/>
      <c r="B1498" s="52"/>
      <c r="C1498" s="52"/>
      <c r="D1498" s="52"/>
      <c r="E1498" s="52"/>
      <c r="F1498" s="52"/>
      <c r="G1498" s="53"/>
    </row>
    <row r="1499" spans="1:7" x14ac:dyDescent="0.25">
      <c r="A1499" s="54"/>
      <c r="B1499" s="52"/>
      <c r="C1499" s="52"/>
      <c r="D1499" s="52"/>
      <c r="E1499" s="52"/>
      <c r="F1499" s="52"/>
      <c r="G1499" s="53"/>
    </row>
    <row r="1500" spans="1:7" x14ac:dyDescent="0.25">
      <c r="A1500" s="54"/>
      <c r="B1500" s="52"/>
      <c r="C1500" s="52"/>
      <c r="D1500" s="52"/>
      <c r="E1500" s="52"/>
      <c r="F1500" s="52"/>
      <c r="G1500" s="53"/>
    </row>
    <row r="1501" spans="1:7" x14ac:dyDescent="0.25">
      <c r="A1501" s="54"/>
      <c r="B1501" s="52"/>
      <c r="C1501" s="52"/>
      <c r="D1501" s="52"/>
      <c r="E1501" s="52"/>
      <c r="F1501" s="52"/>
      <c r="G1501" s="53"/>
    </row>
    <row r="1502" spans="1:7" x14ac:dyDescent="0.25">
      <c r="A1502" s="54"/>
      <c r="B1502" s="52"/>
      <c r="C1502" s="52"/>
      <c r="D1502" s="52"/>
      <c r="E1502" s="52"/>
      <c r="F1502" s="52"/>
      <c r="G1502" s="53"/>
    </row>
    <row r="1503" spans="1:7" x14ac:dyDescent="0.25">
      <c r="A1503" s="54"/>
      <c r="B1503" s="52"/>
      <c r="C1503" s="52"/>
      <c r="D1503" s="52"/>
      <c r="E1503" s="52"/>
      <c r="F1503" s="52"/>
      <c r="G1503" s="53"/>
    </row>
    <row r="1504" spans="1:7" x14ac:dyDescent="0.25">
      <c r="A1504" s="54"/>
      <c r="B1504" s="52"/>
      <c r="C1504" s="52"/>
      <c r="D1504" s="52"/>
      <c r="E1504" s="52"/>
      <c r="F1504" s="52"/>
      <c r="G1504" s="53"/>
    </row>
    <row r="1505" spans="1:7" x14ac:dyDescent="0.25">
      <c r="A1505" s="54"/>
      <c r="B1505" s="52"/>
      <c r="C1505" s="52"/>
      <c r="D1505" s="52"/>
      <c r="E1505" s="52"/>
      <c r="F1505" s="52"/>
      <c r="G1505" s="53"/>
    </row>
    <row r="1506" spans="1:7" x14ac:dyDescent="0.25">
      <c r="A1506" s="54"/>
      <c r="B1506" s="52"/>
      <c r="C1506" s="52"/>
      <c r="D1506" s="52"/>
      <c r="E1506" s="52"/>
      <c r="F1506" s="52"/>
      <c r="G1506" s="53"/>
    </row>
    <row r="1507" spans="1:7" x14ac:dyDescent="0.25">
      <c r="A1507" s="54"/>
      <c r="B1507" s="52"/>
      <c r="C1507" s="52"/>
      <c r="D1507" s="52"/>
      <c r="E1507" s="52"/>
      <c r="F1507" s="52"/>
      <c r="G1507" s="53"/>
    </row>
    <row r="1508" spans="1:7" x14ac:dyDescent="0.25">
      <c r="A1508" s="54"/>
      <c r="B1508" s="52"/>
      <c r="C1508" s="52"/>
      <c r="D1508" s="52"/>
      <c r="E1508" s="52"/>
      <c r="F1508" s="52"/>
      <c r="G1508" s="53"/>
    </row>
    <row r="1509" spans="1:7" x14ac:dyDescent="0.25">
      <c r="A1509" s="54"/>
      <c r="B1509" s="52"/>
      <c r="C1509" s="52"/>
      <c r="D1509" s="52"/>
      <c r="E1509" s="52"/>
      <c r="F1509" s="52"/>
      <c r="G1509" s="53"/>
    </row>
    <row r="1510" spans="1:7" x14ac:dyDescent="0.25">
      <c r="A1510" s="54"/>
      <c r="B1510" s="52"/>
      <c r="C1510" s="52"/>
      <c r="D1510" s="52"/>
      <c r="E1510" s="52"/>
      <c r="F1510" s="52"/>
      <c r="G1510" s="53"/>
    </row>
    <row r="1511" spans="1:7" x14ac:dyDescent="0.25">
      <c r="A1511" s="54"/>
      <c r="B1511" s="52"/>
      <c r="C1511" s="52"/>
      <c r="D1511" s="52"/>
      <c r="E1511" s="52"/>
      <c r="F1511" s="52"/>
      <c r="G1511" s="53"/>
    </row>
    <row r="1512" spans="1:7" x14ac:dyDescent="0.25">
      <c r="A1512" s="54"/>
      <c r="B1512" s="52"/>
      <c r="C1512" s="52"/>
      <c r="D1512" s="52"/>
      <c r="E1512" s="52"/>
      <c r="F1512" s="52"/>
      <c r="G1512" s="53"/>
    </row>
    <row r="1513" spans="1:7" x14ac:dyDescent="0.25">
      <c r="A1513" s="54"/>
      <c r="B1513" s="52"/>
      <c r="C1513" s="52"/>
      <c r="D1513" s="52"/>
      <c r="E1513" s="52"/>
      <c r="F1513" s="52"/>
      <c r="G1513" s="53"/>
    </row>
    <row r="1514" spans="1:7" x14ac:dyDescent="0.25">
      <c r="A1514" s="54"/>
      <c r="B1514" s="52"/>
      <c r="C1514" s="52"/>
      <c r="D1514" s="52"/>
      <c r="E1514" s="52"/>
      <c r="F1514" s="52"/>
      <c r="G1514" s="53"/>
    </row>
    <row r="1515" spans="1:7" x14ac:dyDescent="0.25">
      <c r="A1515" s="54"/>
      <c r="B1515" s="52"/>
      <c r="C1515" s="52"/>
      <c r="D1515" s="52"/>
      <c r="E1515" s="52"/>
      <c r="F1515" s="52"/>
      <c r="G1515" s="53"/>
    </row>
    <row r="1516" spans="1:7" x14ac:dyDescent="0.25">
      <c r="A1516" s="54"/>
      <c r="B1516" s="52"/>
      <c r="C1516" s="52"/>
      <c r="D1516" s="52"/>
      <c r="E1516" s="52"/>
      <c r="F1516" s="52"/>
      <c r="G1516" s="53"/>
    </row>
    <row r="1517" spans="1:7" x14ac:dyDescent="0.25">
      <c r="A1517" s="54"/>
      <c r="B1517" s="52"/>
      <c r="C1517" s="52"/>
      <c r="D1517" s="52"/>
      <c r="E1517" s="52"/>
      <c r="F1517" s="52"/>
      <c r="G1517" s="53"/>
    </row>
    <row r="1518" spans="1:7" x14ac:dyDescent="0.25">
      <c r="A1518" s="54"/>
      <c r="B1518" s="52"/>
      <c r="C1518" s="52"/>
      <c r="D1518" s="52"/>
      <c r="E1518" s="52"/>
      <c r="F1518" s="52"/>
      <c r="G1518" s="53"/>
    </row>
    <row r="1519" spans="1:7" x14ac:dyDescent="0.25">
      <c r="A1519" s="54"/>
      <c r="B1519" s="52"/>
      <c r="C1519" s="52"/>
      <c r="D1519" s="52"/>
      <c r="E1519" s="52"/>
      <c r="F1519" s="52"/>
      <c r="G1519" s="53"/>
    </row>
    <row r="1520" spans="1:7" x14ac:dyDescent="0.25">
      <c r="A1520" s="54"/>
      <c r="B1520" s="52"/>
      <c r="C1520" s="52"/>
      <c r="D1520" s="52"/>
      <c r="E1520" s="52"/>
      <c r="F1520" s="52"/>
      <c r="G1520" s="53"/>
    </row>
    <row r="1521" spans="1:7" x14ac:dyDescent="0.25">
      <c r="A1521" s="54"/>
      <c r="B1521" s="52"/>
      <c r="C1521" s="52"/>
      <c r="D1521" s="52"/>
      <c r="E1521" s="52"/>
      <c r="F1521" s="52"/>
      <c r="G1521" s="53"/>
    </row>
    <row r="1522" spans="1:7" x14ac:dyDescent="0.25">
      <c r="A1522" s="54"/>
      <c r="B1522" s="52"/>
      <c r="C1522" s="52"/>
      <c r="D1522" s="52"/>
      <c r="E1522" s="52"/>
      <c r="F1522" s="52"/>
      <c r="G1522" s="53"/>
    </row>
    <row r="1523" spans="1:7" x14ac:dyDescent="0.25">
      <c r="A1523" s="54"/>
      <c r="B1523" s="52"/>
      <c r="C1523" s="52"/>
      <c r="D1523" s="52"/>
      <c r="E1523" s="52"/>
      <c r="F1523" s="52"/>
      <c r="G1523" s="53"/>
    </row>
    <row r="1524" spans="1:7" x14ac:dyDescent="0.25">
      <c r="A1524" s="54"/>
      <c r="B1524" s="52"/>
      <c r="C1524" s="52"/>
      <c r="D1524" s="52"/>
      <c r="E1524" s="52"/>
      <c r="F1524" s="52"/>
      <c r="G1524" s="53"/>
    </row>
    <row r="1525" spans="1:7" x14ac:dyDescent="0.25">
      <c r="A1525" s="54"/>
      <c r="B1525" s="52"/>
      <c r="C1525" s="52"/>
      <c r="D1525" s="52"/>
      <c r="E1525" s="52"/>
      <c r="F1525" s="52"/>
      <c r="G1525" s="53"/>
    </row>
    <row r="1526" spans="1:7" x14ac:dyDescent="0.25">
      <c r="A1526" s="54"/>
      <c r="B1526" s="52"/>
      <c r="C1526" s="52"/>
      <c r="D1526" s="52"/>
      <c r="E1526" s="52"/>
      <c r="F1526" s="52"/>
      <c r="G1526" s="53"/>
    </row>
    <row r="1527" spans="1:7" x14ac:dyDescent="0.25">
      <c r="A1527" s="54"/>
      <c r="B1527" s="52"/>
      <c r="C1527" s="52"/>
      <c r="D1527" s="52"/>
      <c r="E1527" s="52"/>
      <c r="F1527" s="52"/>
      <c r="G1527" s="53"/>
    </row>
    <row r="1528" spans="1:7" x14ac:dyDescent="0.25">
      <c r="A1528" s="54"/>
      <c r="B1528" s="52"/>
      <c r="C1528" s="52"/>
      <c r="D1528" s="52"/>
      <c r="E1528" s="52"/>
      <c r="F1528" s="52"/>
      <c r="G1528" s="53"/>
    </row>
    <row r="1529" spans="1:7" x14ac:dyDescent="0.25">
      <c r="A1529" s="54"/>
      <c r="B1529" s="52"/>
      <c r="C1529" s="52"/>
      <c r="D1529" s="52"/>
      <c r="E1529" s="52"/>
      <c r="F1529" s="52"/>
      <c r="G1529" s="53"/>
    </row>
    <row r="1530" spans="1:7" x14ac:dyDescent="0.25">
      <c r="A1530" s="54"/>
      <c r="B1530" s="52"/>
      <c r="C1530" s="52"/>
      <c r="D1530" s="52"/>
      <c r="E1530" s="52"/>
      <c r="F1530" s="52"/>
      <c r="G1530" s="53"/>
    </row>
    <row r="1531" spans="1:7" x14ac:dyDescent="0.25">
      <c r="A1531" s="54"/>
      <c r="B1531" s="52"/>
      <c r="C1531" s="52"/>
      <c r="D1531" s="52"/>
      <c r="E1531" s="52"/>
      <c r="F1531" s="52"/>
      <c r="G1531" s="53"/>
    </row>
    <row r="1532" spans="1:7" x14ac:dyDescent="0.25">
      <c r="A1532" s="54"/>
      <c r="B1532" s="52"/>
      <c r="C1532" s="52"/>
      <c r="D1532" s="52"/>
      <c r="E1532" s="52"/>
      <c r="F1532" s="52"/>
      <c r="G1532" s="53"/>
    </row>
    <row r="1533" spans="1:7" x14ac:dyDescent="0.25">
      <c r="A1533" s="54"/>
      <c r="B1533" s="52"/>
      <c r="C1533" s="52"/>
      <c r="D1533" s="52"/>
      <c r="E1533" s="52"/>
      <c r="F1533" s="52"/>
      <c r="G1533" s="53"/>
    </row>
    <row r="1534" spans="1:7" x14ac:dyDescent="0.25">
      <c r="A1534" s="54"/>
      <c r="B1534" s="52"/>
      <c r="C1534" s="52"/>
      <c r="D1534" s="52"/>
      <c r="E1534" s="52"/>
      <c r="F1534" s="52"/>
      <c r="G1534" s="53"/>
    </row>
    <row r="1535" spans="1:7" x14ac:dyDescent="0.25">
      <c r="A1535" s="54"/>
      <c r="B1535" s="52"/>
      <c r="C1535" s="52"/>
      <c r="D1535" s="52"/>
      <c r="E1535" s="52"/>
      <c r="F1535" s="52"/>
      <c r="G1535" s="53"/>
    </row>
    <row r="1536" spans="1:7" x14ac:dyDescent="0.25">
      <c r="A1536" s="54"/>
      <c r="B1536" s="52"/>
      <c r="C1536" s="52"/>
      <c r="D1536" s="52"/>
      <c r="E1536" s="52"/>
      <c r="F1536" s="52"/>
      <c r="G1536" s="53"/>
    </row>
    <row r="1537" spans="1:7" x14ac:dyDescent="0.25">
      <c r="A1537" s="54"/>
      <c r="B1537" s="52"/>
      <c r="C1537" s="52"/>
      <c r="D1537" s="52"/>
      <c r="E1537" s="52"/>
      <c r="F1537" s="52"/>
      <c r="G1537" s="53"/>
    </row>
    <row r="1538" spans="1:7" x14ac:dyDescent="0.25">
      <c r="A1538" s="54"/>
      <c r="B1538" s="52"/>
      <c r="C1538" s="52"/>
      <c r="D1538" s="52"/>
      <c r="E1538" s="52"/>
      <c r="F1538" s="52"/>
      <c r="G1538" s="53"/>
    </row>
    <row r="1539" spans="1:7" x14ac:dyDescent="0.25">
      <c r="A1539" s="54"/>
      <c r="B1539" s="52"/>
      <c r="C1539" s="52"/>
      <c r="D1539" s="52"/>
      <c r="E1539" s="52"/>
      <c r="F1539" s="52"/>
      <c r="G1539" s="53"/>
    </row>
    <row r="1540" spans="1:7" x14ac:dyDescent="0.25">
      <c r="A1540" s="54"/>
      <c r="B1540" s="52"/>
      <c r="C1540" s="52"/>
      <c r="D1540" s="52"/>
      <c r="E1540" s="52"/>
      <c r="F1540" s="52"/>
      <c r="G1540" s="53"/>
    </row>
    <row r="1541" spans="1:7" x14ac:dyDescent="0.25">
      <c r="A1541" s="54"/>
      <c r="B1541" s="52"/>
      <c r="C1541" s="52"/>
      <c r="D1541" s="52"/>
      <c r="E1541" s="52"/>
      <c r="F1541" s="52"/>
      <c r="G1541" s="53"/>
    </row>
    <row r="1542" spans="1:7" x14ac:dyDescent="0.25">
      <c r="A1542" s="54"/>
      <c r="B1542" s="52"/>
      <c r="C1542" s="52"/>
      <c r="D1542" s="52"/>
      <c r="E1542" s="52"/>
      <c r="F1542" s="52"/>
      <c r="G1542" s="53"/>
    </row>
    <row r="1543" spans="1:7" x14ac:dyDescent="0.25">
      <c r="A1543" s="54"/>
      <c r="B1543" s="52"/>
      <c r="C1543" s="52"/>
      <c r="D1543" s="52"/>
      <c r="E1543" s="52"/>
      <c r="F1543" s="52"/>
      <c r="G1543" s="53"/>
    </row>
    <row r="1544" spans="1:7" x14ac:dyDescent="0.25">
      <c r="A1544" s="54"/>
      <c r="B1544" s="52"/>
      <c r="C1544" s="52"/>
      <c r="D1544" s="52"/>
      <c r="E1544" s="52"/>
      <c r="F1544" s="52"/>
      <c r="G1544" s="53"/>
    </row>
    <row r="1545" spans="1:7" x14ac:dyDescent="0.25">
      <c r="A1545" s="54"/>
      <c r="B1545" s="52"/>
      <c r="C1545" s="52"/>
      <c r="D1545" s="52"/>
      <c r="E1545" s="52"/>
      <c r="F1545" s="52"/>
      <c r="G1545" s="53"/>
    </row>
    <row r="1546" spans="1:7" x14ac:dyDescent="0.25">
      <c r="A1546" s="54"/>
      <c r="B1546" s="52"/>
      <c r="C1546" s="52"/>
      <c r="D1546" s="52"/>
      <c r="E1546" s="52"/>
      <c r="F1546" s="52"/>
      <c r="G1546" s="53"/>
    </row>
    <row r="1547" spans="1:7" x14ac:dyDescent="0.25">
      <c r="A1547" s="54"/>
      <c r="B1547" s="52"/>
      <c r="C1547" s="52"/>
      <c r="D1547" s="52"/>
      <c r="E1547" s="52"/>
      <c r="F1547" s="52"/>
      <c r="G1547" s="53"/>
    </row>
    <row r="1548" spans="1:7" x14ac:dyDescent="0.25">
      <c r="A1548" s="54"/>
      <c r="B1548" s="52"/>
      <c r="C1548" s="52"/>
      <c r="D1548" s="52"/>
      <c r="E1548" s="52"/>
      <c r="F1548" s="52"/>
      <c r="G1548" s="53"/>
    </row>
    <row r="1549" spans="1:7" x14ac:dyDescent="0.25">
      <c r="A1549" s="54"/>
      <c r="B1549" s="52"/>
      <c r="C1549" s="52"/>
      <c r="D1549" s="52"/>
      <c r="E1549" s="52"/>
      <c r="F1549" s="52"/>
      <c r="G1549" s="53"/>
    </row>
    <row r="1550" spans="1:7" x14ac:dyDescent="0.25">
      <c r="A1550" s="54"/>
      <c r="B1550" s="52"/>
      <c r="C1550" s="52"/>
      <c r="D1550" s="52"/>
      <c r="E1550" s="52"/>
      <c r="F1550" s="52"/>
      <c r="G1550" s="53"/>
    </row>
    <row r="1551" spans="1:7" x14ac:dyDescent="0.25">
      <c r="A1551" s="54"/>
      <c r="B1551" s="52"/>
      <c r="C1551" s="52"/>
      <c r="D1551" s="52"/>
      <c r="E1551" s="52"/>
      <c r="F1551" s="52"/>
      <c r="G1551" s="53"/>
    </row>
    <row r="1552" spans="1:7" x14ac:dyDescent="0.25">
      <c r="A1552" s="54"/>
      <c r="B1552" s="52"/>
      <c r="C1552" s="52"/>
      <c r="D1552" s="52"/>
      <c r="E1552" s="52"/>
      <c r="F1552" s="52"/>
      <c r="G1552" s="53"/>
    </row>
    <row r="1553" spans="1:7" x14ac:dyDescent="0.25">
      <c r="A1553" s="54"/>
      <c r="B1553" s="52"/>
      <c r="C1553" s="52"/>
      <c r="D1553" s="52"/>
      <c r="E1553" s="52"/>
      <c r="F1553" s="52"/>
      <c r="G1553" s="53"/>
    </row>
    <row r="1554" spans="1:7" x14ac:dyDescent="0.25">
      <c r="A1554" s="54"/>
      <c r="B1554" s="52"/>
      <c r="C1554" s="52"/>
      <c r="D1554" s="52"/>
      <c r="E1554" s="52"/>
      <c r="F1554" s="52"/>
      <c r="G1554" s="53"/>
    </row>
    <row r="1555" spans="1:7" x14ac:dyDescent="0.25">
      <c r="A1555" s="54"/>
      <c r="B1555" s="52"/>
      <c r="C1555" s="52"/>
      <c r="D1555" s="52"/>
      <c r="E1555" s="52"/>
      <c r="F1555" s="52"/>
      <c r="G1555" s="53"/>
    </row>
    <row r="1556" spans="1:7" x14ac:dyDescent="0.25">
      <c r="A1556" s="54"/>
      <c r="B1556" s="52"/>
      <c r="C1556" s="52"/>
      <c r="D1556" s="52"/>
      <c r="E1556" s="52"/>
      <c r="F1556" s="52"/>
      <c r="G1556" s="53"/>
    </row>
    <row r="1557" spans="1:7" x14ac:dyDescent="0.25">
      <c r="A1557" s="54"/>
      <c r="B1557" s="52"/>
      <c r="C1557" s="52"/>
      <c r="D1557" s="52"/>
      <c r="E1557" s="52"/>
      <c r="F1557" s="52"/>
      <c r="G1557" s="53"/>
    </row>
    <row r="1558" spans="1:7" x14ac:dyDescent="0.25">
      <c r="A1558" s="54"/>
      <c r="B1558" s="52"/>
      <c r="C1558" s="52"/>
      <c r="D1558" s="52"/>
      <c r="E1558" s="52"/>
      <c r="F1558" s="52"/>
      <c r="G1558" s="53"/>
    </row>
    <row r="1559" spans="1:7" x14ac:dyDescent="0.25">
      <c r="A1559" s="54"/>
      <c r="B1559" s="52"/>
      <c r="C1559" s="52"/>
      <c r="D1559" s="52"/>
      <c r="E1559" s="52"/>
      <c r="F1559" s="52"/>
      <c r="G1559" s="53"/>
    </row>
    <row r="1560" spans="1:7" x14ac:dyDescent="0.25">
      <c r="A1560" s="54"/>
      <c r="B1560" s="52"/>
      <c r="C1560" s="52"/>
      <c r="D1560" s="52"/>
      <c r="E1560" s="52"/>
      <c r="F1560" s="52"/>
      <c r="G1560" s="53"/>
    </row>
    <row r="1561" spans="1:7" x14ac:dyDescent="0.25">
      <c r="A1561" s="54"/>
      <c r="B1561" s="52"/>
      <c r="C1561" s="52"/>
      <c r="D1561" s="52"/>
      <c r="E1561" s="52"/>
      <c r="F1561" s="52"/>
      <c r="G1561" s="53"/>
    </row>
    <row r="1562" spans="1:7" x14ac:dyDescent="0.25">
      <c r="A1562" s="54"/>
      <c r="B1562" s="52"/>
      <c r="C1562" s="52"/>
      <c r="D1562" s="52"/>
      <c r="E1562" s="52"/>
      <c r="F1562" s="52"/>
      <c r="G1562" s="53"/>
    </row>
    <row r="1563" spans="1:7" x14ac:dyDescent="0.25">
      <c r="A1563" s="54"/>
      <c r="B1563" s="52"/>
      <c r="C1563" s="52"/>
      <c r="D1563" s="52"/>
      <c r="E1563" s="52"/>
      <c r="F1563" s="52"/>
      <c r="G1563" s="53"/>
    </row>
    <row r="1564" spans="1:7" x14ac:dyDescent="0.25">
      <c r="A1564" s="54"/>
      <c r="B1564" s="52"/>
      <c r="C1564" s="52"/>
      <c r="D1564" s="52"/>
      <c r="E1564" s="52"/>
      <c r="F1564" s="52"/>
      <c r="G1564" s="53"/>
    </row>
    <row r="1565" spans="1:7" x14ac:dyDescent="0.25">
      <c r="A1565" s="54"/>
      <c r="B1565" s="52"/>
      <c r="C1565" s="52"/>
      <c r="D1565" s="52"/>
      <c r="E1565" s="52"/>
      <c r="F1565" s="52"/>
      <c r="G1565" s="53"/>
    </row>
    <row r="1566" spans="1:7" x14ac:dyDescent="0.25">
      <c r="A1566" s="54"/>
      <c r="B1566" s="52"/>
      <c r="C1566" s="52"/>
      <c r="D1566" s="52"/>
      <c r="E1566" s="52"/>
      <c r="F1566" s="52"/>
      <c r="G1566" s="53"/>
    </row>
    <row r="1567" spans="1:7" x14ac:dyDescent="0.25">
      <c r="A1567" s="54"/>
      <c r="B1567" s="52"/>
      <c r="C1567" s="52"/>
      <c r="D1567" s="52"/>
      <c r="E1567" s="52"/>
      <c r="F1567" s="52"/>
      <c r="G1567" s="53"/>
    </row>
    <row r="1568" spans="1:7" x14ac:dyDescent="0.25">
      <c r="A1568" s="54"/>
      <c r="B1568" s="52"/>
      <c r="C1568" s="52"/>
      <c r="D1568" s="52"/>
      <c r="E1568" s="52"/>
      <c r="F1568" s="52"/>
      <c r="G1568" s="53"/>
    </row>
    <row r="1569" spans="1:7" x14ac:dyDescent="0.25">
      <c r="A1569" s="54"/>
      <c r="B1569" s="52"/>
      <c r="C1569" s="52"/>
      <c r="D1569" s="52"/>
      <c r="E1569" s="52"/>
      <c r="F1569" s="52"/>
      <c r="G1569" s="53"/>
    </row>
    <row r="1570" spans="1:7" x14ac:dyDescent="0.25">
      <c r="A1570" s="54"/>
      <c r="B1570" s="52"/>
      <c r="C1570" s="52"/>
      <c r="D1570" s="52"/>
      <c r="E1570" s="52"/>
      <c r="F1570" s="52"/>
      <c r="G1570" s="53"/>
    </row>
    <row r="1571" spans="1:7" x14ac:dyDescent="0.25">
      <c r="A1571" s="54"/>
      <c r="B1571" s="52"/>
      <c r="C1571" s="52"/>
      <c r="D1571" s="52"/>
      <c r="E1571" s="52"/>
      <c r="F1571" s="52"/>
      <c r="G1571" s="53"/>
    </row>
    <row r="1572" spans="1:7" x14ac:dyDescent="0.25">
      <c r="A1572" s="54"/>
      <c r="B1572" s="52"/>
      <c r="C1572" s="52"/>
      <c r="D1572" s="52"/>
      <c r="E1572" s="52"/>
      <c r="F1572" s="52"/>
      <c r="G1572" s="53"/>
    </row>
    <row r="1573" spans="1:7" x14ac:dyDescent="0.25">
      <c r="A1573" s="54"/>
      <c r="B1573" s="52"/>
      <c r="C1573" s="52"/>
      <c r="D1573" s="52"/>
      <c r="E1573" s="52"/>
      <c r="F1573" s="52"/>
      <c r="G1573" s="53"/>
    </row>
    <row r="1574" spans="1:7" x14ac:dyDescent="0.25">
      <c r="A1574" s="54"/>
      <c r="B1574" s="52"/>
      <c r="C1574" s="52"/>
      <c r="D1574" s="52"/>
      <c r="E1574" s="52"/>
      <c r="F1574" s="52"/>
      <c r="G1574" s="53"/>
    </row>
    <row r="1575" spans="1:7" x14ac:dyDescent="0.25">
      <c r="A1575" s="54"/>
      <c r="B1575" s="52"/>
      <c r="C1575" s="52"/>
      <c r="D1575" s="52"/>
      <c r="E1575" s="52"/>
      <c r="F1575" s="52"/>
      <c r="G1575" s="53"/>
    </row>
    <row r="1576" spans="1:7" x14ac:dyDescent="0.25">
      <c r="A1576" s="54"/>
      <c r="B1576" s="52"/>
      <c r="C1576" s="52"/>
      <c r="D1576" s="52"/>
      <c r="E1576" s="52"/>
      <c r="F1576" s="52"/>
      <c r="G1576" s="53"/>
    </row>
    <row r="1577" spans="1:7" x14ac:dyDescent="0.25">
      <c r="A1577" s="54"/>
      <c r="B1577" s="52"/>
      <c r="C1577" s="52"/>
      <c r="D1577" s="52"/>
      <c r="E1577" s="52"/>
      <c r="F1577" s="52"/>
      <c r="G1577" s="53"/>
    </row>
    <row r="1578" spans="1:7" x14ac:dyDescent="0.25">
      <c r="A1578" s="54"/>
      <c r="B1578" s="52"/>
      <c r="C1578" s="52"/>
      <c r="D1578" s="52"/>
      <c r="E1578" s="52"/>
      <c r="F1578" s="52"/>
      <c r="G1578" s="53"/>
    </row>
    <row r="1579" spans="1:7" x14ac:dyDescent="0.25">
      <c r="A1579" s="54"/>
      <c r="B1579" s="52"/>
      <c r="C1579" s="52"/>
      <c r="D1579" s="52"/>
      <c r="E1579" s="52"/>
      <c r="F1579" s="52"/>
      <c r="G1579" s="53"/>
    </row>
    <row r="1580" spans="1:7" x14ac:dyDescent="0.25">
      <c r="A1580" s="54"/>
      <c r="B1580" s="52"/>
      <c r="C1580" s="52"/>
      <c r="D1580" s="52"/>
      <c r="E1580" s="52"/>
      <c r="F1580" s="52"/>
      <c r="G1580" s="53"/>
    </row>
    <row r="1581" spans="1:7" x14ac:dyDescent="0.25">
      <c r="A1581" s="54"/>
      <c r="B1581" s="52"/>
      <c r="C1581" s="52"/>
      <c r="D1581" s="52"/>
      <c r="E1581" s="52"/>
      <c r="F1581" s="52"/>
      <c r="G1581" s="53"/>
    </row>
    <row r="1582" spans="1:7" x14ac:dyDescent="0.25">
      <c r="A1582" s="54"/>
      <c r="B1582" s="52"/>
      <c r="C1582" s="52"/>
      <c r="D1582" s="52"/>
      <c r="E1582" s="52"/>
      <c r="F1582" s="52"/>
      <c r="G1582" s="53"/>
    </row>
    <row r="1583" spans="1:7" x14ac:dyDescent="0.25">
      <c r="A1583" s="54"/>
      <c r="B1583" s="52"/>
      <c r="C1583" s="52"/>
      <c r="D1583" s="52"/>
      <c r="E1583" s="52"/>
      <c r="F1583" s="52"/>
      <c r="G1583" s="53"/>
    </row>
    <row r="1584" spans="1:7" x14ac:dyDescent="0.25">
      <c r="A1584" s="54"/>
      <c r="B1584" s="52"/>
      <c r="C1584" s="52"/>
      <c r="D1584" s="52"/>
      <c r="E1584" s="52"/>
      <c r="F1584" s="52"/>
      <c r="G1584" s="53"/>
    </row>
    <row r="1585" spans="1:7" x14ac:dyDescent="0.25">
      <c r="A1585" s="54"/>
      <c r="B1585" s="52"/>
      <c r="C1585" s="52"/>
      <c r="D1585" s="52"/>
      <c r="E1585" s="52"/>
      <c r="F1585" s="52"/>
      <c r="G1585" s="53"/>
    </row>
    <row r="1586" spans="1:7" x14ac:dyDescent="0.25">
      <c r="A1586" s="54"/>
      <c r="B1586" s="52"/>
      <c r="C1586" s="52"/>
      <c r="D1586" s="52"/>
      <c r="E1586" s="52"/>
      <c r="F1586" s="52"/>
      <c r="G1586" s="53"/>
    </row>
    <row r="1587" spans="1:7" x14ac:dyDescent="0.25">
      <c r="A1587" s="54"/>
      <c r="B1587" s="52"/>
      <c r="C1587" s="52"/>
      <c r="D1587" s="52"/>
      <c r="E1587" s="52"/>
      <c r="F1587" s="52"/>
      <c r="G1587" s="53"/>
    </row>
    <row r="1588" spans="1:7" x14ac:dyDescent="0.25">
      <c r="A1588" s="54"/>
      <c r="B1588" s="52"/>
      <c r="C1588" s="52"/>
      <c r="D1588" s="52"/>
      <c r="E1588" s="52"/>
      <c r="F1588" s="52"/>
      <c r="G1588" s="53"/>
    </row>
    <row r="1589" spans="1:7" x14ac:dyDescent="0.25">
      <c r="A1589" s="54"/>
      <c r="B1589" s="52"/>
      <c r="C1589" s="52"/>
      <c r="D1589" s="52"/>
      <c r="E1589" s="52"/>
      <c r="F1589" s="52"/>
      <c r="G1589" s="53"/>
    </row>
    <row r="1590" spans="1:7" x14ac:dyDescent="0.25">
      <c r="A1590" s="54"/>
      <c r="B1590" s="52"/>
      <c r="C1590" s="52"/>
      <c r="D1590" s="52"/>
      <c r="E1590" s="52"/>
      <c r="F1590" s="52"/>
      <c r="G1590" s="53"/>
    </row>
    <row r="1591" spans="1:7" x14ac:dyDescent="0.25">
      <c r="A1591" s="54"/>
      <c r="B1591" s="52"/>
      <c r="C1591" s="52"/>
      <c r="D1591" s="52"/>
      <c r="E1591" s="52"/>
      <c r="F1591" s="52"/>
      <c r="G1591" s="53"/>
    </row>
    <row r="1592" spans="1:7" x14ac:dyDescent="0.25">
      <c r="A1592" s="54"/>
      <c r="B1592" s="52"/>
      <c r="C1592" s="52"/>
      <c r="D1592" s="52"/>
      <c r="E1592" s="52"/>
      <c r="F1592" s="52"/>
      <c r="G1592" s="53"/>
    </row>
    <row r="1593" spans="1:7" x14ac:dyDescent="0.25">
      <c r="A1593" s="54"/>
      <c r="B1593" s="52"/>
      <c r="C1593" s="52"/>
      <c r="D1593" s="52"/>
      <c r="E1593" s="52"/>
      <c r="F1593" s="52"/>
      <c r="G1593" s="53"/>
    </row>
    <row r="1594" spans="1:7" x14ac:dyDescent="0.25">
      <c r="A1594" s="54"/>
      <c r="B1594" s="52"/>
      <c r="C1594" s="52"/>
      <c r="D1594" s="52"/>
      <c r="E1594" s="52"/>
      <c r="F1594" s="52"/>
      <c r="G1594" s="53"/>
    </row>
    <row r="1595" spans="1:7" x14ac:dyDescent="0.25">
      <c r="A1595" s="54"/>
      <c r="B1595" s="52"/>
      <c r="C1595" s="52"/>
      <c r="D1595" s="52"/>
      <c r="E1595" s="52"/>
      <c r="F1595" s="52"/>
      <c r="G1595" s="53"/>
    </row>
    <row r="1596" spans="1:7" x14ac:dyDescent="0.25">
      <c r="A1596" s="54"/>
      <c r="B1596" s="52"/>
      <c r="C1596" s="52"/>
      <c r="D1596" s="52"/>
      <c r="E1596" s="52"/>
      <c r="F1596" s="52"/>
      <c r="G1596" s="53"/>
    </row>
    <row r="1597" spans="1:7" x14ac:dyDescent="0.25">
      <c r="A1597" s="54"/>
      <c r="B1597" s="52"/>
      <c r="C1597" s="52"/>
      <c r="D1597" s="52"/>
      <c r="E1597" s="52"/>
      <c r="F1597" s="52"/>
      <c r="G1597" s="53"/>
    </row>
    <row r="1598" spans="1:7" x14ac:dyDescent="0.25">
      <c r="A1598" s="54"/>
      <c r="B1598" s="52"/>
      <c r="C1598" s="52"/>
      <c r="D1598" s="52"/>
      <c r="E1598" s="52"/>
      <c r="F1598" s="52"/>
      <c r="G1598" s="53"/>
    </row>
    <row r="1599" spans="1:7" x14ac:dyDescent="0.25">
      <c r="A1599" s="54"/>
      <c r="B1599" s="52"/>
      <c r="C1599" s="52"/>
      <c r="D1599" s="52"/>
      <c r="E1599" s="52"/>
      <c r="F1599" s="52"/>
      <c r="G1599" s="53"/>
    </row>
    <row r="1600" spans="1:7" x14ac:dyDescent="0.25">
      <c r="A1600" s="54"/>
      <c r="B1600" s="52"/>
      <c r="C1600" s="52"/>
      <c r="D1600" s="52"/>
      <c r="E1600" s="52"/>
      <c r="F1600" s="52"/>
      <c r="G1600" s="53"/>
    </row>
    <row r="1601" spans="1:7" x14ac:dyDescent="0.25">
      <c r="A1601" s="54"/>
      <c r="B1601" s="52"/>
      <c r="C1601" s="52"/>
      <c r="D1601" s="52"/>
      <c r="E1601" s="52"/>
      <c r="F1601" s="52"/>
      <c r="G1601" s="53"/>
    </row>
    <row r="1602" spans="1:7" x14ac:dyDescent="0.25">
      <c r="A1602" s="54"/>
      <c r="B1602" s="52"/>
      <c r="C1602" s="52"/>
      <c r="D1602" s="52"/>
      <c r="E1602" s="52"/>
      <c r="F1602" s="52"/>
      <c r="G1602" s="53"/>
    </row>
    <row r="1603" spans="1:7" x14ac:dyDescent="0.25">
      <c r="A1603" s="54"/>
      <c r="B1603" s="52"/>
      <c r="C1603" s="52"/>
      <c r="D1603" s="52"/>
      <c r="E1603" s="52"/>
      <c r="F1603" s="52"/>
      <c r="G1603" s="53"/>
    </row>
    <row r="1604" spans="1:7" x14ac:dyDescent="0.25">
      <c r="A1604" s="54"/>
      <c r="B1604" s="52"/>
      <c r="C1604" s="52"/>
      <c r="D1604" s="52"/>
      <c r="E1604" s="52"/>
      <c r="F1604" s="52"/>
      <c r="G1604" s="53"/>
    </row>
    <row r="1605" spans="1:7" x14ac:dyDescent="0.25">
      <c r="A1605" s="54"/>
      <c r="B1605" s="52"/>
      <c r="C1605" s="52"/>
      <c r="D1605" s="52"/>
      <c r="E1605" s="52"/>
      <c r="F1605" s="52"/>
      <c r="G1605" s="53"/>
    </row>
    <row r="1606" spans="1:7" x14ac:dyDescent="0.25">
      <c r="A1606" s="54"/>
      <c r="B1606" s="52"/>
      <c r="C1606" s="52"/>
      <c r="D1606" s="52"/>
      <c r="E1606" s="52"/>
      <c r="F1606" s="52"/>
      <c r="G1606" s="53"/>
    </row>
    <row r="1607" spans="1:7" x14ac:dyDescent="0.25">
      <c r="A1607" s="54"/>
      <c r="B1607" s="52"/>
      <c r="C1607" s="52"/>
      <c r="D1607" s="52"/>
      <c r="E1607" s="52"/>
      <c r="F1607" s="52"/>
      <c r="G1607" s="53"/>
    </row>
    <row r="1608" spans="1:7" x14ac:dyDescent="0.25">
      <c r="A1608" s="54"/>
      <c r="B1608" s="52"/>
      <c r="C1608" s="52"/>
      <c r="D1608" s="52"/>
      <c r="E1608" s="52"/>
      <c r="F1608" s="52"/>
      <c r="G1608" s="53"/>
    </row>
    <row r="1609" spans="1:7" x14ac:dyDescent="0.25">
      <c r="A1609" s="54"/>
      <c r="B1609" s="52"/>
      <c r="C1609" s="52"/>
      <c r="D1609" s="52"/>
      <c r="E1609" s="52"/>
      <c r="F1609" s="52"/>
      <c r="G1609" s="53"/>
    </row>
    <row r="1610" spans="1:7" x14ac:dyDescent="0.25">
      <c r="A1610" s="54"/>
      <c r="B1610" s="52"/>
      <c r="C1610" s="52"/>
      <c r="D1610" s="52"/>
      <c r="E1610" s="52"/>
      <c r="F1610" s="52"/>
      <c r="G1610" s="53"/>
    </row>
    <row r="1611" spans="1:7" x14ac:dyDescent="0.25">
      <c r="A1611" s="54"/>
      <c r="B1611" s="52"/>
      <c r="C1611" s="52"/>
      <c r="D1611" s="52"/>
      <c r="E1611" s="52"/>
      <c r="F1611" s="52"/>
      <c r="G1611" s="53"/>
    </row>
    <row r="1612" spans="1:7" x14ac:dyDescent="0.25">
      <c r="A1612" s="54"/>
      <c r="B1612" s="52"/>
      <c r="C1612" s="52"/>
      <c r="D1612" s="52"/>
      <c r="E1612" s="52"/>
      <c r="F1612" s="52"/>
      <c r="G1612" s="53"/>
    </row>
    <row r="1613" spans="1:7" x14ac:dyDescent="0.25">
      <c r="A1613" s="54"/>
      <c r="B1613" s="52"/>
      <c r="C1613" s="52"/>
      <c r="D1613" s="52"/>
      <c r="E1613" s="52"/>
      <c r="F1613" s="52"/>
      <c r="G1613" s="53"/>
    </row>
    <row r="1614" spans="1:7" x14ac:dyDescent="0.25">
      <c r="A1614" s="54"/>
      <c r="B1614" s="52"/>
      <c r="C1614" s="52"/>
      <c r="D1614" s="52"/>
      <c r="E1614" s="52"/>
      <c r="F1614" s="52"/>
      <c r="G1614" s="53"/>
    </row>
    <row r="1615" spans="1:7" x14ac:dyDescent="0.25">
      <c r="A1615" s="54"/>
      <c r="B1615" s="52"/>
      <c r="C1615" s="52"/>
      <c r="D1615" s="52"/>
      <c r="E1615" s="52"/>
      <c r="F1615" s="52"/>
      <c r="G1615" s="53"/>
    </row>
    <row r="1616" spans="1:7" x14ac:dyDescent="0.25">
      <c r="A1616" s="54"/>
      <c r="B1616" s="52"/>
      <c r="C1616" s="52"/>
      <c r="D1616" s="52"/>
      <c r="E1616" s="52"/>
      <c r="F1616" s="52"/>
      <c r="G1616" s="53"/>
    </row>
    <row r="1617" spans="1:7" x14ac:dyDescent="0.25">
      <c r="A1617" s="54"/>
      <c r="B1617" s="52"/>
      <c r="C1617" s="52"/>
      <c r="D1617" s="52"/>
      <c r="E1617" s="52"/>
      <c r="F1617" s="52"/>
      <c r="G1617" s="53"/>
    </row>
    <row r="1618" spans="1:7" x14ac:dyDescent="0.25">
      <c r="A1618" s="54"/>
      <c r="B1618" s="52"/>
      <c r="C1618" s="52"/>
      <c r="D1618" s="52"/>
      <c r="E1618" s="52"/>
      <c r="F1618" s="52"/>
      <c r="G1618" s="53"/>
    </row>
    <row r="1619" spans="1:7" x14ac:dyDescent="0.25">
      <c r="A1619" s="54"/>
      <c r="B1619" s="52"/>
      <c r="C1619" s="52"/>
      <c r="D1619" s="52"/>
      <c r="E1619" s="52"/>
      <c r="F1619" s="52"/>
      <c r="G1619" s="53"/>
    </row>
    <row r="1620" spans="1:7" x14ac:dyDescent="0.25">
      <c r="A1620" s="54"/>
      <c r="B1620" s="52"/>
      <c r="C1620" s="52"/>
      <c r="D1620" s="52"/>
      <c r="E1620" s="52"/>
      <c r="F1620" s="52"/>
      <c r="G1620" s="53"/>
    </row>
    <row r="1621" spans="1:7" x14ac:dyDescent="0.25">
      <c r="A1621" s="54"/>
      <c r="B1621" s="52"/>
      <c r="C1621" s="52"/>
      <c r="D1621" s="52"/>
      <c r="E1621" s="52"/>
      <c r="F1621" s="52"/>
      <c r="G1621" s="53"/>
    </row>
    <row r="1622" spans="1:7" x14ac:dyDescent="0.25">
      <c r="A1622" s="54"/>
      <c r="B1622" s="52"/>
      <c r="C1622" s="52"/>
      <c r="D1622" s="52"/>
      <c r="E1622" s="52"/>
      <c r="F1622" s="52"/>
      <c r="G1622" s="53"/>
    </row>
    <row r="1623" spans="1:7" x14ac:dyDescent="0.25">
      <c r="A1623" s="54"/>
      <c r="B1623" s="52"/>
      <c r="C1623" s="52"/>
      <c r="D1623" s="52"/>
      <c r="E1623" s="52"/>
      <c r="F1623" s="52"/>
      <c r="G1623" s="53"/>
    </row>
    <row r="1624" spans="1:7" x14ac:dyDescent="0.25">
      <c r="A1624" s="54"/>
      <c r="B1624" s="52"/>
      <c r="C1624" s="52"/>
      <c r="D1624" s="52"/>
      <c r="E1624" s="52"/>
      <c r="F1624" s="52"/>
      <c r="G1624" s="53"/>
    </row>
    <row r="1625" spans="1:7" x14ac:dyDescent="0.25">
      <c r="A1625" s="54"/>
      <c r="B1625" s="52"/>
      <c r="C1625" s="52"/>
      <c r="D1625" s="52"/>
      <c r="E1625" s="52"/>
      <c r="F1625" s="52"/>
      <c r="G1625" s="53"/>
    </row>
    <row r="1626" spans="1:7" x14ac:dyDescent="0.25">
      <c r="A1626" s="54"/>
      <c r="B1626" s="52"/>
      <c r="C1626" s="52"/>
      <c r="D1626" s="52"/>
      <c r="E1626" s="52"/>
      <c r="F1626" s="52"/>
      <c r="G1626" s="53"/>
    </row>
    <row r="1627" spans="1:7" x14ac:dyDescent="0.25">
      <c r="A1627" s="54"/>
      <c r="B1627" s="52"/>
      <c r="C1627" s="52"/>
      <c r="D1627" s="52"/>
      <c r="E1627" s="52"/>
      <c r="F1627" s="52"/>
      <c r="G1627" s="53"/>
    </row>
    <row r="1628" spans="1:7" x14ac:dyDescent="0.25">
      <c r="A1628" s="54"/>
      <c r="B1628" s="52"/>
      <c r="C1628" s="52"/>
      <c r="D1628" s="52"/>
      <c r="E1628" s="52"/>
      <c r="F1628" s="52"/>
      <c r="G1628" s="53"/>
    </row>
    <row r="1629" spans="1:7" x14ac:dyDescent="0.25">
      <c r="A1629" s="54"/>
      <c r="B1629" s="52"/>
      <c r="C1629" s="52"/>
      <c r="D1629" s="52"/>
      <c r="E1629" s="52"/>
      <c r="F1629" s="52"/>
      <c r="G1629" s="53"/>
    </row>
    <row r="1630" spans="1:7" x14ac:dyDescent="0.25">
      <c r="A1630" s="54"/>
      <c r="B1630" s="52"/>
      <c r="C1630" s="52"/>
      <c r="D1630" s="52"/>
      <c r="E1630" s="52"/>
      <c r="F1630" s="52"/>
      <c r="G1630" s="53"/>
    </row>
    <row r="1631" spans="1:7" x14ac:dyDescent="0.25">
      <c r="A1631" s="54"/>
      <c r="B1631" s="52"/>
      <c r="C1631" s="52"/>
      <c r="D1631" s="52"/>
      <c r="E1631" s="52"/>
      <c r="F1631" s="52"/>
      <c r="G1631" s="53"/>
    </row>
    <row r="1632" spans="1:7" x14ac:dyDescent="0.25">
      <c r="A1632" s="54"/>
      <c r="B1632" s="52"/>
      <c r="C1632" s="52"/>
      <c r="D1632" s="52"/>
      <c r="E1632" s="52"/>
      <c r="F1632" s="52"/>
      <c r="G1632" s="53"/>
    </row>
    <row r="1633" spans="1:7" x14ac:dyDescent="0.25">
      <c r="A1633" s="54"/>
      <c r="B1633" s="52"/>
      <c r="C1633" s="52"/>
      <c r="D1633" s="52"/>
      <c r="E1633" s="52"/>
      <c r="F1633" s="52"/>
      <c r="G1633" s="53"/>
    </row>
    <row r="1634" spans="1:7" x14ac:dyDescent="0.25">
      <c r="A1634" s="54"/>
      <c r="B1634" s="52"/>
      <c r="C1634" s="52"/>
      <c r="D1634" s="52"/>
      <c r="E1634" s="52"/>
      <c r="F1634" s="52"/>
      <c r="G1634" s="53"/>
    </row>
    <row r="1635" spans="1:7" x14ac:dyDescent="0.25">
      <c r="A1635" s="54"/>
      <c r="B1635" s="52"/>
      <c r="C1635" s="52"/>
      <c r="D1635" s="52"/>
      <c r="E1635" s="52"/>
      <c r="F1635" s="52"/>
      <c r="G1635" s="53"/>
    </row>
    <row r="1636" spans="1:7" x14ac:dyDescent="0.25">
      <c r="A1636" s="54"/>
      <c r="B1636" s="52"/>
      <c r="C1636" s="52"/>
      <c r="D1636" s="52"/>
      <c r="E1636" s="52"/>
      <c r="F1636" s="52"/>
      <c r="G1636" s="53"/>
    </row>
    <row r="1637" spans="1:7" x14ac:dyDescent="0.25">
      <c r="A1637" s="54"/>
      <c r="B1637" s="52"/>
      <c r="C1637" s="52"/>
      <c r="D1637" s="52"/>
      <c r="E1637" s="52"/>
      <c r="F1637" s="52"/>
      <c r="G1637" s="53"/>
    </row>
    <row r="1638" spans="1:7" x14ac:dyDescent="0.25">
      <c r="A1638" s="54"/>
      <c r="B1638" s="52"/>
      <c r="C1638" s="52"/>
      <c r="D1638" s="52"/>
      <c r="E1638" s="52"/>
      <c r="F1638" s="52"/>
      <c r="G1638" s="53"/>
    </row>
    <row r="1639" spans="1:7" x14ac:dyDescent="0.25">
      <c r="A1639" s="54"/>
      <c r="B1639" s="52"/>
      <c r="C1639" s="52"/>
      <c r="D1639" s="52"/>
      <c r="E1639" s="52"/>
      <c r="F1639" s="52"/>
      <c r="G1639" s="53"/>
    </row>
    <row r="1640" spans="1:7" x14ac:dyDescent="0.25">
      <c r="A1640" s="54"/>
      <c r="B1640" s="52"/>
      <c r="C1640" s="52"/>
      <c r="D1640" s="52"/>
      <c r="E1640" s="52"/>
      <c r="F1640" s="52"/>
      <c r="G1640" s="53"/>
    </row>
    <row r="1641" spans="1:7" x14ac:dyDescent="0.25">
      <c r="A1641" s="54"/>
      <c r="B1641" s="52"/>
      <c r="C1641" s="52"/>
      <c r="D1641" s="52"/>
      <c r="E1641" s="52"/>
      <c r="F1641" s="52"/>
      <c r="G1641" s="53"/>
    </row>
    <row r="1642" spans="1:7" x14ac:dyDescent="0.25">
      <c r="A1642" s="54"/>
      <c r="B1642" s="52"/>
      <c r="C1642" s="52"/>
      <c r="D1642" s="52"/>
      <c r="E1642" s="52"/>
      <c r="F1642" s="52"/>
      <c r="G1642" s="53"/>
    </row>
    <row r="1643" spans="1:7" x14ac:dyDescent="0.25">
      <c r="A1643" s="54"/>
      <c r="B1643" s="52"/>
      <c r="C1643" s="52"/>
      <c r="D1643" s="52"/>
      <c r="E1643" s="52"/>
      <c r="F1643" s="52"/>
      <c r="G1643" s="53"/>
    </row>
    <row r="1644" spans="1:7" x14ac:dyDescent="0.25">
      <c r="A1644" s="54"/>
      <c r="B1644" s="52"/>
      <c r="C1644" s="52"/>
      <c r="D1644" s="52"/>
      <c r="E1644" s="52"/>
      <c r="F1644" s="52"/>
      <c r="G1644" s="53"/>
    </row>
    <row r="1645" spans="1:7" x14ac:dyDescent="0.25">
      <c r="A1645" s="54"/>
      <c r="B1645" s="52"/>
      <c r="C1645" s="52"/>
      <c r="D1645" s="52"/>
      <c r="E1645" s="52"/>
      <c r="F1645" s="52"/>
      <c r="G1645" s="53"/>
    </row>
    <row r="1646" spans="1:7" x14ac:dyDescent="0.25">
      <c r="A1646" s="54"/>
      <c r="B1646" s="52"/>
      <c r="C1646" s="52"/>
      <c r="D1646" s="52"/>
      <c r="E1646" s="52"/>
      <c r="F1646" s="52"/>
      <c r="G1646" s="53"/>
    </row>
    <row r="1647" spans="1:7" x14ac:dyDescent="0.25">
      <c r="A1647" s="54"/>
      <c r="B1647" s="52"/>
      <c r="C1647" s="52"/>
      <c r="D1647" s="52"/>
      <c r="E1647" s="52"/>
      <c r="F1647" s="52"/>
      <c r="G1647" s="53"/>
    </row>
    <row r="1648" spans="1:7" x14ac:dyDescent="0.25">
      <c r="A1648" s="54"/>
      <c r="B1648" s="52"/>
      <c r="C1648" s="52"/>
      <c r="D1648" s="52"/>
      <c r="E1648" s="52"/>
      <c r="F1648" s="52"/>
      <c r="G1648" s="53"/>
    </row>
    <row r="1649" spans="1:7" x14ac:dyDescent="0.25">
      <c r="A1649" s="54"/>
      <c r="B1649" s="52"/>
      <c r="C1649" s="52"/>
      <c r="D1649" s="52"/>
      <c r="E1649" s="52"/>
      <c r="F1649" s="52"/>
      <c r="G1649" s="53"/>
    </row>
    <row r="1650" spans="1:7" x14ac:dyDescent="0.25">
      <c r="A1650" s="54"/>
      <c r="B1650" s="52"/>
      <c r="C1650" s="52"/>
      <c r="D1650" s="52"/>
      <c r="E1650" s="52"/>
      <c r="F1650" s="52"/>
      <c r="G1650" s="53"/>
    </row>
    <row r="1651" spans="1:7" x14ac:dyDescent="0.25">
      <c r="A1651" s="54"/>
      <c r="B1651" s="52"/>
      <c r="C1651" s="52"/>
      <c r="D1651" s="52"/>
      <c r="E1651" s="52"/>
      <c r="F1651" s="52"/>
      <c r="G1651" s="53"/>
    </row>
    <row r="1652" spans="1:7" x14ac:dyDescent="0.25">
      <c r="A1652" s="54"/>
      <c r="B1652" s="52"/>
      <c r="C1652" s="52"/>
      <c r="D1652" s="52"/>
      <c r="E1652" s="52"/>
      <c r="F1652" s="52"/>
      <c r="G1652" s="53"/>
    </row>
    <row r="1653" spans="1:7" x14ac:dyDescent="0.25">
      <c r="A1653" s="54"/>
      <c r="B1653" s="52"/>
      <c r="C1653" s="52"/>
      <c r="D1653" s="52"/>
      <c r="E1653" s="52"/>
      <c r="F1653" s="52"/>
      <c r="G1653" s="53"/>
    </row>
    <row r="1654" spans="1:7" x14ac:dyDescent="0.25">
      <c r="A1654" s="54"/>
      <c r="B1654" s="52"/>
      <c r="C1654" s="52"/>
      <c r="D1654" s="52"/>
      <c r="E1654" s="52"/>
      <c r="F1654" s="52"/>
      <c r="G1654" s="53"/>
    </row>
    <row r="1655" spans="1:7" x14ac:dyDescent="0.25">
      <c r="A1655" s="54"/>
      <c r="B1655" s="52"/>
      <c r="C1655" s="52"/>
      <c r="D1655" s="52"/>
      <c r="E1655" s="52"/>
      <c r="F1655" s="52"/>
      <c r="G1655" s="53"/>
    </row>
    <row r="1656" spans="1:7" x14ac:dyDescent="0.25">
      <c r="A1656" s="54"/>
      <c r="B1656" s="52"/>
      <c r="C1656" s="52"/>
      <c r="D1656" s="52"/>
      <c r="E1656" s="52"/>
      <c r="F1656" s="52"/>
      <c r="G1656" s="53"/>
    </row>
    <row r="1657" spans="1:7" x14ac:dyDescent="0.25">
      <c r="A1657" s="54"/>
      <c r="B1657" s="52"/>
      <c r="C1657" s="52"/>
      <c r="D1657" s="52"/>
      <c r="E1657" s="52"/>
      <c r="F1657" s="52"/>
      <c r="G1657" s="53"/>
    </row>
    <row r="1658" spans="1:7" x14ac:dyDescent="0.25">
      <c r="A1658" s="54"/>
      <c r="B1658" s="52"/>
      <c r="C1658" s="52"/>
      <c r="D1658" s="52"/>
      <c r="E1658" s="52"/>
      <c r="F1658" s="52"/>
      <c r="G1658" s="53"/>
    </row>
    <row r="1659" spans="1:7" x14ac:dyDescent="0.25">
      <c r="A1659" s="54"/>
      <c r="B1659" s="52"/>
      <c r="C1659" s="52"/>
      <c r="D1659" s="52"/>
      <c r="E1659" s="52"/>
      <c r="F1659" s="52"/>
      <c r="G1659" s="53"/>
    </row>
    <row r="1660" spans="1:7" x14ac:dyDescent="0.25">
      <c r="A1660" s="54"/>
      <c r="B1660" s="52"/>
      <c r="C1660" s="52"/>
      <c r="D1660" s="52"/>
      <c r="E1660" s="52"/>
      <c r="F1660" s="52"/>
      <c r="G1660" s="53"/>
    </row>
    <row r="1661" spans="1:7" x14ac:dyDescent="0.25">
      <c r="A1661" s="54"/>
      <c r="B1661" s="52"/>
      <c r="C1661" s="52"/>
      <c r="D1661" s="52"/>
      <c r="E1661" s="52"/>
      <c r="F1661" s="52"/>
      <c r="G1661" s="53"/>
    </row>
    <row r="1662" spans="1:7" x14ac:dyDescent="0.25">
      <c r="A1662" s="54"/>
      <c r="B1662" s="52"/>
      <c r="C1662" s="52"/>
      <c r="D1662" s="52"/>
      <c r="E1662" s="52"/>
      <c r="F1662" s="52"/>
      <c r="G1662" s="53"/>
    </row>
    <row r="1663" spans="1:7" x14ac:dyDescent="0.25">
      <c r="A1663" s="54"/>
      <c r="B1663" s="52"/>
      <c r="C1663" s="52"/>
      <c r="D1663" s="52"/>
      <c r="E1663" s="52"/>
      <c r="F1663" s="52"/>
      <c r="G1663" s="53"/>
    </row>
    <row r="1664" spans="1:7" x14ac:dyDescent="0.25">
      <c r="A1664" s="54"/>
      <c r="B1664" s="52"/>
      <c r="C1664" s="52"/>
      <c r="D1664" s="52"/>
      <c r="E1664" s="52"/>
      <c r="F1664" s="52"/>
      <c r="G1664" s="53"/>
    </row>
    <row r="1665" spans="1:7" x14ac:dyDescent="0.25">
      <c r="A1665" s="54"/>
      <c r="B1665" s="52"/>
      <c r="C1665" s="52"/>
      <c r="D1665" s="52"/>
      <c r="E1665" s="52"/>
      <c r="F1665" s="52"/>
      <c r="G1665" s="53"/>
    </row>
    <row r="1666" spans="1:7" x14ac:dyDescent="0.25">
      <c r="A1666" s="54"/>
      <c r="B1666" s="52"/>
      <c r="C1666" s="52"/>
      <c r="D1666" s="52"/>
      <c r="E1666" s="52"/>
      <c r="F1666" s="52"/>
      <c r="G1666" s="53"/>
    </row>
    <row r="1667" spans="1:7" x14ac:dyDescent="0.25">
      <c r="A1667" s="54"/>
      <c r="B1667" s="52"/>
      <c r="C1667" s="52"/>
      <c r="D1667" s="52"/>
      <c r="E1667" s="52"/>
      <c r="F1667" s="52"/>
      <c r="G1667" s="53"/>
    </row>
    <row r="1668" spans="1:7" x14ac:dyDescent="0.25">
      <c r="A1668" s="54"/>
      <c r="B1668" s="52"/>
      <c r="C1668" s="52"/>
      <c r="D1668" s="52"/>
      <c r="E1668" s="52"/>
      <c r="F1668" s="52"/>
      <c r="G1668" s="53"/>
    </row>
    <row r="1669" spans="1:7" x14ac:dyDescent="0.25">
      <c r="A1669" s="54"/>
      <c r="B1669" s="52"/>
      <c r="C1669" s="52"/>
      <c r="D1669" s="52"/>
      <c r="E1669" s="52"/>
      <c r="F1669" s="52"/>
      <c r="G1669" s="53"/>
    </row>
    <row r="1670" spans="1:7" x14ac:dyDescent="0.25">
      <c r="A1670" s="54"/>
      <c r="B1670" s="52"/>
      <c r="C1670" s="52"/>
      <c r="D1670" s="52"/>
      <c r="E1670" s="52"/>
      <c r="F1670" s="52"/>
      <c r="G1670" s="53"/>
    </row>
    <row r="1671" spans="1:7" x14ac:dyDescent="0.25">
      <c r="A1671" s="54"/>
      <c r="B1671" s="52"/>
      <c r="C1671" s="52"/>
      <c r="D1671" s="52"/>
      <c r="E1671" s="52"/>
      <c r="F1671" s="52"/>
      <c r="G1671" s="53"/>
    </row>
    <row r="1672" spans="1:7" x14ac:dyDescent="0.25">
      <c r="A1672" s="54"/>
      <c r="B1672" s="52"/>
      <c r="C1672" s="52"/>
      <c r="D1672" s="52"/>
      <c r="E1672" s="52"/>
      <c r="F1672" s="52"/>
      <c r="G1672" s="53"/>
    </row>
    <row r="1673" spans="1:7" x14ac:dyDescent="0.25">
      <c r="A1673" s="54"/>
      <c r="B1673" s="52"/>
      <c r="C1673" s="52"/>
      <c r="D1673" s="52"/>
      <c r="E1673" s="52"/>
      <c r="F1673" s="52"/>
      <c r="G1673" s="53"/>
    </row>
    <row r="1674" spans="1:7" x14ac:dyDescent="0.25">
      <c r="A1674" s="54"/>
      <c r="B1674" s="52"/>
      <c r="C1674" s="52"/>
      <c r="D1674" s="52"/>
      <c r="E1674" s="52"/>
      <c r="F1674" s="52"/>
      <c r="G1674" s="53"/>
    </row>
    <row r="1675" spans="1:7" x14ac:dyDescent="0.25">
      <c r="A1675" s="54"/>
      <c r="B1675" s="52"/>
      <c r="C1675" s="52"/>
      <c r="D1675" s="52"/>
      <c r="E1675" s="52"/>
      <c r="F1675" s="52"/>
      <c r="G1675" s="53"/>
    </row>
    <row r="1676" spans="1:7" x14ac:dyDescent="0.25">
      <c r="A1676" s="54"/>
      <c r="B1676" s="52"/>
      <c r="C1676" s="52"/>
      <c r="D1676" s="52"/>
      <c r="E1676" s="52"/>
      <c r="F1676" s="52"/>
      <c r="G1676" s="53"/>
    </row>
    <row r="1677" spans="1:7" x14ac:dyDescent="0.25">
      <c r="A1677" s="54"/>
      <c r="B1677" s="52"/>
      <c r="C1677" s="52"/>
      <c r="D1677" s="52"/>
      <c r="E1677" s="52"/>
      <c r="F1677" s="52"/>
      <c r="G1677" s="53"/>
    </row>
    <row r="1678" spans="1:7" x14ac:dyDescent="0.25">
      <c r="A1678" s="54"/>
      <c r="B1678" s="52"/>
      <c r="C1678" s="52"/>
      <c r="D1678" s="52"/>
      <c r="E1678" s="52"/>
      <c r="F1678" s="52"/>
      <c r="G1678" s="53"/>
    </row>
    <row r="1679" spans="1:7" x14ac:dyDescent="0.25">
      <c r="A1679" s="54"/>
      <c r="B1679" s="52"/>
      <c r="C1679" s="52"/>
      <c r="D1679" s="52"/>
      <c r="E1679" s="52"/>
      <c r="F1679" s="52"/>
      <c r="G1679" s="53"/>
    </row>
    <row r="1680" spans="1:7" x14ac:dyDescent="0.25">
      <c r="A1680" s="54"/>
      <c r="B1680" s="52"/>
      <c r="C1680" s="52"/>
      <c r="D1680" s="52"/>
      <c r="E1680" s="52"/>
      <c r="F1680" s="52"/>
      <c r="G1680" s="53"/>
    </row>
    <row r="1681" spans="1:7" x14ac:dyDescent="0.25">
      <c r="A1681" s="54"/>
      <c r="B1681" s="52"/>
      <c r="C1681" s="52"/>
      <c r="D1681" s="52"/>
      <c r="E1681" s="52"/>
      <c r="F1681" s="52"/>
      <c r="G1681" s="53"/>
    </row>
    <row r="1682" spans="1:7" x14ac:dyDescent="0.25">
      <c r="A1682" s="54"/>
      <c r="B1682" s="52"/>
      <c r="C1682" s="52"/>
      <c r="D1682" s="52"/>
      <c r="E1682" s="52"/>
      <c r="F1682" s="52"/>
      <c r="G1682" s="53"/>
    </row>
    <row r="1683" spans="1:7" x14ac:dyDescent="0.25">
      <c r="A1683" s="54"/>
      <c r="B1683" s="52"/>
      <c r="C1683" s="52"/>
      <c r="D1683" s="52"/>
      <c r="E1683" s="52"/>
      <c r="F1683" s="52"/>
      <c r="G1683" s="53"/>
    </row>
    <row r="1684" spans="1:7" x14ac:dyDescent="0.25">
      <c r="A1684" s="54"/>
      <c r="B1684" s="52"/>
      <c r="C1684" s="52"/>
      <c r="D1684" s="52"/>
      <c r="E1684" s="52"/>
      <c r="F1684" s="52"/>
      <c r="G1684" s="53"/>
    </row>
    <row r="1685" spans="1:7" x14ac:dyDescent="0.25">
      <c r="A1685" s="54"/>
      <c r="B1685" s="52"/>
      <c r="C1685" s="52"/>
      <c r="D1685" s="52"/>
      <c r="E1685" s="52"/>
      <c r="F1685" s="52"/>
      <c r="G1685" s="53"/>
    </row>
    <row r="1686" spans="1:7" x14ac:dyDescent="0.25">
      <c r="A1686" s="54"/>
      <c r="B1686" s="52"/>
      <c r="C1686" s="52"/>
      <c r="D1686" s="52"/>
      <c r="E1686" s="52"/>
      <c r="F1686" s="52"/>
      <c r="G1686" s="53"/>
    </row>
    <row r="1687" spans="1:7" x14ac:dyDescent="0.25">
      <c r="A1687" s="54"/>
      <c r="B1687" s="52"/>
      <c r="C1687" s="52"/>
      <c r="D1687" s="52"/>
      <c r="E1687" s="52"/>
      <c r="F1687" s="52"/>
      <c r="G1687" s="53"/>
    </row>
    <row r="1688" spans="1:7" x14ac:dyDescent="0.25">
      <c r="A1688" s="54"/>
      <c r="B1688" s="52"/>
      <c r="C1688" s="52"/>
      <c r="D1688" s="52"/>
      <c r="E1688" s="52"/>
      <c r="F1688" s="52"/>
      <c r="G1688" s="53"/>
    </row>
    <row r="1689" spans="1:7" x14ac:dyDescent="0.25">
      <c r="A1689" s="54"/>
      <c r="B1689" s="52"/>
      <c r="C1689" s="52"/>
      <c r="D1689" s="52"/>
      <c r="E1689" s="52"/>
      <c r="F1689" s="52"/>
      <c r="G1689" s="53"/>
    </row>
    <row r="1690" spans="1:7" x14ac:dyDescent="0.25">
      <c r="A1690" s="54"/>
      <c r="B1690" s="52"/>
      <c r="C1690" s="52"/>
      <c r="D1690" s="52"/>
      <c r="E1690" s="52"/>
      <c r="F1690" s="52"/>
      <c r="G1690" s="53"/>
    </row>
    <row r="1691" spans="1:7" x14ac:dyDescent="0.25">
      <c r="A1691" s="54"/>
      <c r="B1691" s="52"/>
      <c r="C1691" s="52"/>
      <c r="D1691" s="52"/>
      <c r="E1691" s="52"/>
      <c r="F1691" s="52"/>
      <c r="G1691" s="53"/>
    </row>
    <row r="1692" spans="1:7" x14ac:dyDescent="0.25">
      <c r="A1692" s="54"/>
      <c r="B1692" s="52"/>
      <c r="C1692" s="52"/>
      <c r="D1692" s="52"/>
      <c r="E1692" s="52"/>
      <c r="F1692" s="52"/>
      <c r="G1692" s="53"/>
    </row>
    <row r="1693" spans="1:7" x14ac:dyDescent="0.25">
      <c r="A1693" s="54"/>
      <c r="B1693" s="52"/>
      <c r="C1693" s="52"/>
      <c r="D1693" s="52"/>
      <c r="E1693" s="52"/>
      <c r="F1693" s="52"/>
      <c r="G1693" s="53"/>
    </row>
    <row r="1694" spans="1:7" x14ac:dyDescent="0.25">
      <c r="A1694" s="54"/>
      <c r="B1694" s="52"/>
      <c r="C1694" s="52"/>
      <c r="D1694" s="52"/>
      <c r="E1694" s="52"/>
      <c r="F1694" s="52"/>
      <c r="G1694" s="53"/>
    </row>
    <row r="1695" spans="1:7" x14ac:dyDescent="0.25">
      <c r="A1695" s="54"/>
      <c r="B1695" s="52"/>
      <c r="C1695" s="52"/>
      <c r="D1695" s="52"/>
      <c r="E1695" s="52"/>
      <c r="F1695" s="52"/>
      <c r="G1695" s="53"/>
    </row>
    <row r="1696" spans="1:7" x14ac:dyDescent="0.25">
      <c r="A1696" s="54"/>
      <c r="B1696" s="52"/>
      <c r="C1696" s="52"/>
      <c r="D1696" s="52"/>
      <c r="E1696" s="52"/>
      <c r="F1696" s="52"/>
      <c r="G1696" s="53"/>
    </row>
    <row r="1697" spans="1:7" x14ac:dyDescent="0.25">
      <c r="A1697" s="54"/>
      <c r="B1697" s="52"/>
      <c r="C1697" s="52"/>
      <c r="D1697" s="52"/>
      <c r="E1697" s="52"/>
      <c r="F1697" s="52"/>
      <c r="G1697" s="53"/>
    </row>
    <row r="1698" spans="1:7" x14ac:dyDescent="0.25">
      <c r="A1698" s="54"/>
      <c r="B1698" s="52"/>
      <c r="C1698" s="52"/>
      <c r="D1698" s="52"/>
      <c r="E1698" s="52"/>
      <c r="F1698" s="52"/>
      <c r="G1698" s="53"/>
    </row>
    <row r="1699" spans="1:7" x14ac:dyDescent="0.25">
      <c r="A1699" s="54"/>
      <c r="B1699" s="52"/>
      <c r="C1699" s="52"/>
      <c r="D1699" s="52"/>
      <c r="E1699" s="52"/>
      <c r="F1699" s="52"/>
      <c r="G1699" s="53"/>
    </row>
    <row r="1700" spans="1:7" x14ac:dyDescent="0.25">
      <c r="A1700" s="54"/>
      <c r="B1700" s="52"/>
      <c r="C1700" s="52"/>
      <c r="D1700" s="52"/>
      <c r="E1700" s="52"/>
      <c r="F1700" s="52"/>
      <c r="G1700" s="53"/>
    </row>
    <row r="1701" spans="1:7" x14ac:dyDescent="0.25">
      <c r="A1701" s="54"/>
      <c r="B1701" s="52"/>
      <c r="C1701" s="52"/>
      <c r="D1701" s="52"/>
      <c r="E1701" s="52"/>
      <c r="F1701" s="52"/>
      <c r="G1701" s="53"/>
    </row>
    <row r="1702" spans="1:7" x14ac:dyDescent="0.25">
      <c r="A1702" s="54"/>
      <c r="B1702" s="52"/>
      <c r="C1702" s="52"/>
      <c r="D1702" s="52"/>
      <c r="E1702" s="52"/>
      <c r="F1702" s="52"/>
      <c r="G1702" s="53"/>
    </row>
    <row r="1703" spans="1:7" x14ac:dyDescent="0.25">
      <c r="A1703" s="54"/>
      <c r="B1703" s="52"/>
      <c r="C1703" s="52"/>
      <c r="D1703" s="52"/>
      <c r="E1703" s="52"/>
      <c r="F1703" s="52"/>
      <c r="G1703" s="53"/>
    </row>
    <row r="1704" spans="1:7" x14ac:dyDescent="0.25">
      <c r="A1704" s="54"/>
      <c r="B1704" s="52"/>
      <c r="C1704" s="52"/>
      <c r="D1704" s="52"/>
      <c r="E1704" s="52"/>
      <c r="F1704" s="52"/>
      <c r="G1704" s="53"/>
    </row>
    <row r="1705" spans="1:7" x14ac:dyDescent="0.25">
      <c r="A1705" s="54"/>
      <c r="B1705" s="52"/>
      <c r="C1705" s="52"/>
      <c r="D1705" s="52"/>
      <c r="E1705" s="52"/>
      <c r="F1705" s="52"/>
      <c r="G1705" s="53"/>
    </row>
    <row r="1706" spans="1:7" x14ac:dyDescent="0.25">
      <c r="A1706" s="54"/>
      <c r="B1706" s="52"/>
      <c r="C1706" s="52"/>
      <c r="D1706" s="52"/>
      <c r="E1706" s="52"/>
      <c r="F1706" s="52"/>
      <c r="G1706" s="53"/>
    </row>
    <row r="1707" spans="1:7" x14ac:dyDescent="0.25">
      <c r="A1707" s="54"/>
      <c r="B1707" s="52"/>
      <c r="C1707" s="52"/>
      <c r="D1707" s="52"/>
      <c r="E1707" s="52"/>
      <c r="F1707" s="52"/>
      <c r="G1707" s="53"/>
    </row>
    <row r="1708" spans="1:7" x14ac:dyDescent="0.25">
      <c r="A1708" s="54"/>
      <c r="B1708" s="52"/>
      <c r="C1708" s="52"/>
      <c r="D1708" s="52"/>
      <c r="E1708" s="52"/>
      <c r="F1708" s="52"/>
      <c r="G1708" s="53"/>
    </row>
    <row r="1709" spans="1:7" x14ac:dyDescent="0.25">
      <c r="A1709" s="54"/>
      <c r="B1709" s="52"/>
      <c r="C1709" s="52"/>
      <c r="D1709" s="52"/>
      <c r="E1709" s="52"/>
      <c r="F1709" s="55"/>
      <c r="G1709" s="53"/>
    </row>
    <row r="1710" spans="1:7" x14ac:dyDescent="0.25">
      <c r="A1710" s="54"/>
      <c r="B1710" s="52"/>
      <c r="C1710" s="52"/>
      <c r="D1710" s="52"/>
      <c r="E1710" s="52"/>
      <c r="F1710" s="55"/>
      <c r="G1710" s="53"/>
    </row>
    <row r="1711" spans="1:7" x14ac:dyDescent="0.25">
      <c r="A1711" s="54"/>
      <c r="B1711" s="52"/>
      <c r="C1711" s="52"/>
      <c r="D1711" s="52"/>
      <c r="E1711" s="52"/>
      <c r="F1711" s="55"/>
      <c r="G1711" s="53"/>
    </row>
    <row r="1712" spans="1:7" x14ac:dyDescent="0.25">
      <c r="A1712" s="54"/>
      <c r="B1712" s="55"/>
      <c r="C1712" s="55"/>
      <c r="D1712" s="55"/>
      <c r="E1712" s="55"/>
      <c r="F1712" s="55"/>
      <c r="G1712" s="53"/>
    </row>
    <row r="1713" spans="1:7" x14ac:dyDescent="0.25">
      <c r="A1713" s="54"/>
      <c r="B1713" s="55"/>
      <c r="C1713" s="55"/>
      <c r="D1713" s="55"/>
      <c r="E1713" s="55"/>
      <c r="F1713" s="55"/>
      <c r="G1713" s="53"/>
    </row>
    <row r="1714" spans="1:7" x14ac:dyDescent="0.25">
      <c r="A1714" s="54"/>
      <c r="B1714" s="55"/>
      <c r="C1714" s="55"/>
      <c r="D1714" s="55"/>
      <c r="E1714" s="55"/>
      <c r="F1714" s="55"/>
      <c r="G1714" s="53"/>
    </row>
    <row r="1715" spans="1:7" x14ac:dyDescent="0.25">
      <c r="A1715" s="54"/>
      <c r="B1715" s="55"/>
      <c r="C1715" s="55"/>
      <c r="D1715" s="55"/>
      <c r="E1715" s="55"/>
      <c r="F1715" s="55"/>
      <c r="G1715" s="53"/>
    </row>
    <row r="1716" spans="1:7" x14ac:dyDescent="0.25">
      <c r="A1716" s="54"/>
      <c r="B1716" s="55"/>
      <c r="C1716" s="55"/>
      <c r="D1716" s="55"/>
      <c r="E1716" s="55"/>
      <c r="F1716" s="55"/>
      <c r="G1716" s="53"/>
    </row>
    <row r="1717" spans="1:7" x14ac:dyDescent="0.25">
      <c r="A1717" s="54"/>
      <c r="B1717" s="55"/>
      <c r="C1717" s="55"/>
      <c r="D1717" s="55"/>
      <c r="E1717" s="55"/>
      <c r="F1717" s="55"/>
      <c r="G1717" s="53"/>
    </row>
    <row r="1718" spans="1:7" x14ac:dyDescent="0.25">
      <c r="A1718" s="54"/>
      <c r="B1718" s="55"/>
      <c r="C1718" s="55"/>
      <c r="D1718" s="55"/>
      <c r="E1718" s="55"/>
      <c r="F1718" s="55"/>
      <c r="G1718" s="53"/>
    </row>
    <row r="1719" spans="1:7" x14ac:dyDescent="0.25">
      <c r="A1719" s="54"/>
      <c r="B1719" s="55"/>
      <c r="C1719" s="55"/>
      <c r="D1719" s="55"/>
      <c r="E1719" s="55"/>
      <c r="F1719" s="55"/>
      <c r="G1719" s="53"/>
    </row>
    <row r="1720" spans="1:7" x14ac:dyDescent="0.25">
      <c r="A1720" s="54"/>
      <c r="B1720" s="55"/>
      <c r="C1720" s="55"/>
      <c r="D1720" s="55"/>
      <c r="E1720" s="55"/>
      <c r="F1720" s="55"/>
      <c r="G1720" s="53"/>
    </row>
    <row r="1721" spans="1:7" x14ac:dyDescent="0.25">
      <c r="A1721" s="54"/>
      <c r="B1721" s="55"/>
      <c r="C1721" s="55"/>
      <c r="D1721" s="55"/>
      <c r="E1721" s="55"/>
      <c r="F1721" s="55"/>
      <c r="G1721" s="53"/>
    </row>
    <row r="1722" spans="1:7" x14ac:dyDescent="0.25">
      <c r="A1722" s="54"/>
      <c r="B1722" s="55"/>
      <c r="C1722" s="55"/>
      <c r="D1722" s="55"/>
      <c r="E1722" s="55"/>
      <c r="F1722" s="55"/>
      <c r="G1722" s="53"/>
    </row>
    <row r="1723" spans="1:7" x14ac:dyDescent="0.25">
      <c r="A1723" s="54"/>
      <c r="B1723" s="55"/>
      <c r="C1723" s="55"/>
      <c r="D1723" s="55"/>
      <c r="E1723" s="55"/>
      <c r="F1723" s="55"/>
      <c r="G1723" s="53"/>
    </row>
    <row r="1724" spans="1:7" x14ac:dyDescent="0.25">
      <c r="A1724" s="54"/>
      <c r="B1724" s="55"/>
      <c r="C1724" s="55"/>
      <c r="D1724" s="55"/>
      <c r="E1724" s="55"/>
      <c r="F1724" s="55"/>
      <c r="G1724" s="53"/>
    </row>
    <row r="1725" spans="1:7" x14ac:dyDescent="0.25">
      <c r="A1725" s="54"/>
      <c r="B1725" s="55"/>
      <c r="C1725" s="55"/>
      <c r="D1725" s="55"/>
      <c r="E1725" s="55"/>
      <c r="F1725" s="55"/>
      <c r="G1725" s="53"/>
    </row>
    <row r="1726" spans="1:7" x14ac:dyDescent="0.25">
      <c r="A1726" s="54"/>
      <c r="B1726" s="55"/>
      <c r="C1726" s="55"/>
      <c r="D1726" s="55"/>
      <c r="E1726" s="55"/>
      <c r="F1726" s="55"/>
      <c r="G1726" s="53"/>
    </row>
    <row r="1727" spans="1:7" x14ac:dyDescent="0.25">
      <c r="A1727" s="54"/>
      <c r="B1727" s="55"/>
      <c r="C1727" s="55"/>
      <c r="D1727" s="55"/>
      <c r="E1727" s="55"/>
      <c r="F1727" s="55"/>
      <c r="G1727" s="53"/>
    </row>
    <row r="1728" spans="1:7" x14ac:dyDescent="0.25">
      <c r="A1728" s="54"/>
      <c r="B1728" s="55"/>
      <c r="C1728" s="55"/>
      <c r="D1728" s="55"/>
      <c r="E1728" s="55"/>
      <c r="F1728" s="55"/>
      <c r="G1728" s="53"/>
    </row>
    <row r="1729" spans="1:7" x14ac:dyDescent="0.25">
      <c r="A1729" s="54"/>
      <c r="B1729" s="55"/>
      <c r="C1729" s="55"/>
      <c r="D1729" s="55"/>
      <c r="E1729" s="55"/>
      <c r="F1729" s="55"/>
      <c r="G1729" s="53"/>
    </row>
    <row r="1730" spans="1:7" x14ac:dyDescent="0.25">
      <c r="A1730" s="54"/>
      <c r="B1730" s="55"/>
      <c r="C1730" s="55"/>
      <c r="D1730" s="55"/>
      <c r="E1730" s="55"/>
      <c r="F1730" s="55"/>
      <c r="G1730" s="53"/>
    </row>
    <row r="1731" spans="1:7" x14ac:dyDescent="0.25">
      <c r="A1731" s="54"/>
      <c r="B1731" s="55"/>
      <c r="C1731" s="55"/>
      <c r="D1731" s="55"/>
      <c r="E1731" s="55"/>
      <c r="F1731" s="55"/>
      <c r="G1731" s="53"/>
    </row>
    <row r="1732" spans="1:7" x14ac:dyDescent="0.25">
      <c r="A1732" s="54"/>
      <c r="B1732" s="55"/>
      <c r="C1732" s="55"/>
      <c r="D1732" s="55"/>
      <c r="E1732" s="55"/>
      <c r="F1732" s="55"/>
      <c r="G1732" s="53"/>
    </row>
    <row r="1733" spans="1:7" x14ac:dyDescent="0.25">
      <c r="A1733" s="54"/>
      <c r="B1733" s="55"/>
      <c r="C1733" s="55"/>
      <c r="D1733" s="55"/>
      <c r="E1733" s="55"/>
      <c r="F1733" s="55"/>
      <c r="G1733" s="53"/>
    </row>
    <row r="1734" spans="1:7" x14ac:dyDescent="0.25">
      <c r="A1734" s="54"/>
      <c r="B1734" s="55"/>
      <c r="C1734" s="55"/>
      <c r="D1734" s="55"/>
      <c r="E1734" s="55"/>
      <c r="F1734" s="55"/>
      <c r="G1734" s="53"/>
    </row>
    <row r="1735" spans="1:7" x14ac:dyDescent="0.25">
      <c r="A1735" s="54"/>
      <c r="B1735" s="55"/>
      <c r="C1735" s="55"/>
      <c r="D1735" s="55"/>
      <c r="E1735" s="55"/>
      <c r="F1735" s="55"/>
      <c r="G1735" s="53"/>
    </row>
    <row r="1736" spans="1:7" x14ac:dyDescent="0.25">
      <c r="A1736" s="54"/>
      <c r="B1736" s="55"/>
      <c r="C1736" s="55"/>
      <c r="D1736" s="55"/>
      <c r="E1736" s="55"/>
      <c r="F1736" s="55"/>
      <c r="G1736" s="53"/>
    </row>
    <row r="1737" spans="1:7" x14ac:dyDescent="0.25">
      <c r="A1737" s="54"/>
      <c r="B1737" s="55"/>
      <c r="C1737" s="55"/>
      <c r="D1737" s="55"/>
      <c r="E1737" s="55"/>
      <c r="F1737" s="55"/>
      <c r="G1737" s="53"/>
    </row>
    <row r="1738" spans="1:7" x14ac:dyDescent="0.25">
      <c r="A1738" s="54"/>
      <c r="B1738" s="55"/>
      <c r="C1738" s="55"/>
      <c r="D1738" s="55"/>
      <c r="E1738" s="55"/>
      <c r="F1738" s="55"/>
      <c r="G1738" s="53"/>
    </row>
    <row r="1739" spans="1:7" x14ac:dyDescent="0.25">
      <c r="A1739" s="54"/>
      <c r="B1739" s="55"/>
      <c r="C1739" s="55"/>
      <c r="D1739" s="55"/>
      <c r="E1739" s="55"/>
      <c r="F1739" s="55"/>
      <c r="G1739" s="53"/>
    </row>
    <row r="1740" spans="1:7" x14ac:dyDescent="0.25">
      <c r="A1740" s="54"/>
      <c r="B1740" s="55"/>
      <c r="C1740" s="55"/>
      <c r="D1740" s="55"/>
      <c r="E1740" s="55"/>
      <c r="F1740" s="55"/>
      <c r="G1740" s="53"/>
    </row>
    <row r="1741" spans="1:7" x14ac:dyDescent="0.25">
      <c r="A1741" s="54"/>
      <c r="B1741" s="55"/>
      <c r="C1741" s="55"/>
      <c r="D1741" s="55"/>
      <c r="E1741" s="55"/>
      <c r="F1741" s="55"/>
      <c r="G1741" s="53"/>
    </row>
    <row r="1742" spans="1:7" x14ac:dyDescent="0.25">
      <c r="A1742" s="54"/>
      <c r="B1742" s="55"/>
      <c r="C1742" s="55"/>
      <c r="D1742" s="55"/>
      <c r="E1742" s="55"/>
      <c r="F1742" s="55"/>
      <c r="G1742" s="53"/>
    </row>
    <row r="1743" spans="1:7" x14ac:dyDescent="0.25">
      <c r="A1743" s="54"/>
      <c r="B1743" s="55"/>
      <c r="C1743" s="55"/>
      <c r="D1743" s="55"/>
      <c r="E1743" s="55"/>
      <c r="F1743" s="55"/>
      <c r="G1743" s="53"/>
    </row>
    <row r="1744" spans="1:7" x14ac:dyDescent="0.25">
      <c r="A1744" s="54"/>
      <c r="B1744" s="55"/>
      <c r="C1744" s="55"/>
      <c r="D1744" s="55"/>
      <c r="E1744" s="55"/>
      <c r="F1744" s="55"/>
      <c r="G1744" s="53"/>
    </row>
    <row r="1745" spans="1:7" x14ac:dyDescent="0.25">
      <c r="A1745" s="54"/>
      <c r="B1745" s="55"/>
      <c r="C1745" s="55"/>
      <c r="D1745" s="55"/>
      <c r="E1745" s="55"/>
      <c r="F1745" s="55"/>
      <c r="G1745" s="53"/>
    </row>
    <row r="1746" spans="1:7" x14ac:dyDescent="0.25">
      <c r="A1746" s="54"/>
      <c r="B1746" s="55"/>
      <c r="C1746" s="55"/>
      <c r="D1746" s="55"/>
      <c r="E1746" s="55"/>
      <c r="F1746" s="55"/>
      <c r="G1746" s="53"/>
    </row>
    <row r="1747" spans="1:7" x14ac:dyDescent="0.25">
      <c r="A1747" s="54"/>
      <c r="B1747" s="55"/>
      <c r="C1747" s="55"/>
      <c r="D1747" s="55"/>
      <c r="E1747" s="55"/>
      <c r="F1747" s="55"/>
      <c r="G1747" s="53"/>
    </row>
    <row r="1748" spans="1:7" x14ac:dyDescent="0.25">
      <c r="A1748" s="54"/>
      <c r="B1748" s="55"/>
      <c r="C1748" s="55"/>
      <c r="D1748" s="55"/>
      <c r="E1748" s="55"/>
      <c r="F1748" s="55"/>
      <c r="G1748" s="53"/>
    </row>
    <row r="1749" spans="1:7" x14ac:dyDescent="0.25">
      <c r="A1749" s="54"/>
      <c r="B1749" s="55"/>
      <c r="C1749" s="55"/>
      <c r="D1749" s="55"/>
      <c r="E1749" s="55"/>
      <c r="F1749" s="55"/>
      <c r="G1749" s="53"/>
    </row>
    <row r="1750" spans="1:7" x14ac:dyDescent="0.25">
      <c r="A1750" s="54"/>
      <c r="B1750" s="55"/>
      <c r="C1750" s="55"/>
      <c r="D1750" s="55"/>
      <c r="E1750" s="55"/>
      <c r="F1750" s="55"/>
      <c r="G1750" s="53"/>
    </row>
    <row r="1751" spans="1:7" x14ac:dyDescent="0.25">
      <c r="A1751" s="54"/>
      <c r="B1751" s="55"/>
      <c r="C1751" s="55"/>
      <c r="D1751" s="55"/>
      <c r="E1751" s="55"/>
      <c r="F1751" s="55"/>
      <c r="G1751" s="53"/>
    </row>
    <row r="1752" spans="1:7" x14ac:dyDescent="0.25">
      <c r="A1752" s="54"/>
      <c r="B1752" s="55"/>
      <c r="C1752" s="55"/>
      <c r="D1752" s="55"/>
      <c r="E1752" s="55"/>
      <c r="F1752" s="55"/>
      <c r="G1752" s="53"/>
    </row>
    <row r="1753" spans="1:7" x14ac:dyDescent="0.25">
      <c r="A1753" s="54"/>
      <c r="B1753" s="55"/>
      <c r="C1753" s="55"/>
      <c r="D1753" s="55"/>
      <c r="E1753" s="55"/>
      <c r="F1753" s="55"/>
      <c r="G1753" s="53"/>
    </row>
    <row r="1754" spans="1:7" x14ac:dyDescent="0.25">
      <c r="A1754" s="54"/>
      <c r="B1754" s="55"/>
      <c r="C1754" s="55"/>
      <c r="D1754" s="55"/>
      <c r="E1754" s="55"/>
      <c r="F1754" s="55"/>
      <c r="G1754" s="53"/>
    </row>
    <row r="1755" spans="1:7" x14ac:dyDescent="0.25">
      <c r="A1755" s="54"/>
      <c r="B1755" s="55"/>
      <c r="C1755" s="55"/>
      <c r="D1755" s="55"/>
      <c r="E1755" s="55"/>
      <c r="F1755" s="55"/>
      <c r="G1755" s="53"/>
    </row>
    <row r="1756" spans="1:7" x14ac:dyDescent="0.25">
      <c r="A1756" s="54"/>
      <c r="B1756" s="55"/>
      <c r="C1756" s="55"/>
      <c r="D1756" s="55"/>
      <c r="E1756" s="55"/>
      <c r="F1756" s="55"/>
      <c r="G1756" s="53"/>
    </row>
    <row r="1757" spans="1:7" x14ac:dyDescent="0.25">
      <c r="A1757" s="54"/>
      <c r="B1757" s="55"/>
      <c r="C1757" s="55"/>
      <c r="D1757" s="55"/>
      <c r="E1757" s="55"/>
      <c r="F1757" s="55"/>
      <c r="G1757" s="53"/>
    </row>
    <row r="1758" spans="1:7" x14ac:dyDescent="0.25">
      <c r="A1758" s="54"/>
      <c r="B1758" s="55"/>
      <c r="C1758" s="55"/>
      <c r="D1758" s="55"/>
      <c r="E1758" s="55"/>
      <c r="F1758" s="55"/>
      <c r="G1758" s="53"/>
    </row>
    <row r="1759" spans="1:7" x14ac:dyDescent="0.25">
      <c r="A1759" s="54"/>
      <c r="B1759" s="55"/>
      <c r="C1759" s="55"/>
      <c r="D1759" s="55"/>
      <c r="E1759" s="55"/>
      <c r="F1759" s="55"/>
      <c r="G1759" s="53"/>
    </row>
    <row r="1760" spans="1:7" x14ac:dyDescent="0.25">
      <c r="A1760" s="54"/>
      <c r="B1760" s="55"/>
      <c r="C1760" s="55"/>
      <c r="D1760" s="55"/>
      <c r="E1760" s="55"/>
      <c r="F1760" s="55"/>
      <c r="G1760" s="53"/>
    </row>
    <row r="1761" spans="1:7" x14ac:dyDescent="0.25">
      <c r="A1761" s="54"/>
      <c r="B1761" s="55"/>
      <c r="C1761" s="55"/>
      <c r="D1761" s="55"/>
      <c r="E1761" s="55"/>
      <c r="F1761" s="55"/>
      <c r="G1761" s="53"/>
    </row>
    <row r="1762" spans="1:7" x14ac:dyDescent="0.25">
      <c r="A1762" s="54"/>
      <c r="B1762" s="55"/>
      <c r="C1762" s="55"/>
      <c r="D1762" s="55"/>
      <c r="E1762" s="55"/>
      <c r="F1762" s="55"/>
      <c r="G1762" s="53"/>
    </row>
    <row r="1763" spans="1:7" x14ac:dyDescent="0.25">
      <c r="A1763" s="54"/>
      <c r="B1763" s="55"/>
      <c r="C1763" s="55"/>
      <c r="D1763" s="55"/>
      <c r="E1763" s="55"/>
      <c r="F1763" s="55"/>
      <c r="G1763" s="53"/>
    </row>
    <row r="1764" spans="1:7" x14ac:dyDescent="0.25">
      <c r="A1764" s="54"/>
      <c r="B1764" s="55"/>
      <c r="C1764" s="55"/>
      <c r="D1764" s="55"/>
      <c r="E1764" s="55"/>
      <c r="F1764" s="55"/>
      <c r="G1764" s="53"/>
    </row>
    <row r="1765" spans="1:7" x14ac:dyDescent="0.25">
      <c r="A1765" s="54"/>
      <c r="B1765" s="55"/>
      <c r="C1765" s="55"/>
      <c r="D1765" s="55"/>
      <c r="E1765" s="55"/>
      <c r="F1765" s="55"/>
      <c r="G1765" s="53"/>
    </row>
    <row r="1766" spans="1:7" x14ac:dyDescent="0.25">
      <c r="A1766" s="54"/>
      <c r="B1766" s="55"/>
      <c r="C1766" s="55"/>
      <c r="D1766" s="55"/>
      <c r="E1766" s="55"/>
      <c r="F1766" s="55"/>
      <c r="G1766" s="53"/>
    </row>
    <row r="1767" spans="1:7" x14ac:dyDescent="0.25">
      <c r="A1767" s="54"/>
      <c r="B1767" s="55"/>
      <c r="C1767" s="55"/>
      <c r="D1767" s="55"/>
      <c r="E1767" s="55"/>
      <c r="F1767" s="55"/>
      <c r="G1767" s="53"/>
    </row>
    <row r="1768" spans="1:7" x14ac:dyDescent="0.25">
      <c r="A1768" s="54"/>
      <c r="B1768" s="55"/>
      <c r="C1768" s="55"/>
      <c r="D1768" s="55"/>
      <c r="E1768" s="55"/>
      <c r="F1768" s="55"/>
      <c r="G1768" s="53"/>
    </row>
    <row r="1769" spans="1:7" x14ac:dyDescent="0.25">
      <c r="A1769" s="54"/>
      <c r="B1769" s="55"/>
      <c r="C1769" s="55"/>
      <c r="D1769" s="55"/>
      <c r="E1769" s="55"/>
      <c r="F1769" s="55"/>
      <c r="G1769" s="53"/>
    </row>
    <row r="1770" spans="1:7" x14ac:dyDescent="0.25">
      <c r="A1770" s="54"/>
      <c r="B1770" s="55"/>
      <c r="C1770" s="55"/>
      <c r="D1770" s="55"/>
      <c r="E1770" s="55"/>
      <c r="F1770" s="55"/>
      <c r="G1770" s="53"/>
    </row>
    <row r="1771" spans="1:7" x14ac:dyDescent="0.25">
      <c r="A1771" s="54"/>
      <c r="B1771" s="55"/>
      <c r="C1771" s="55"/>
      <c r="D1771" s="55"/>
      <c r="E1771" s="55"/>
      <c r="F1771" s="55"/>
      <c r="G1771" s="53"/>
    </row>
    <row r="1772" spans="1:7" x14ac:dyDescent="0.25">
      <c r="A1772" s="54"/>
      <c r="B1772" s="55"/>
      <c r="C1772" s="55"/>
      <c r="D1772" s="55"/>
      <c r="E1772" s="55"/>
      <c r="F1772" s="55"/>
      <c r="G1772" s="53"/>
    </row>
    <row r="1773" spans="1:7" x14ac:dyDescent="0.25">
      <c r="A1773" s="54"/>
      <c r="B1773" s="55"/>
      <c r="C1773" s="55"/>
      <c r="D1773" s="55"/>
      <c r="E1773" s="55"/>
      <c r="F1773" s="55"/>
      <c r="G1773" s="53"/>
    </row>
    <row r="1774" spans="1:7" x14ac:dyDescent="0.25">
      <c r="A1774" s="54"/>
      <c r="B1774" s="55"/>
      <c r="C1774" s="55"/>
      <c r="D1774" s="55"/>
      <c r="E1774" s="55"/>
      <c r="F1774" s="55"/>
      <c r="G1774" s="53"/>
    </row>
    <row r="1775" spans="1:7" x14ac:dyDescent="0.25">
      <c r="A1775" s="54"/>
      <c r="B1775" s="55"/>
      <c r="C1775" s="55"/>
      <c r="D1775" s="55"/>
      <c r="E1775" s="55"/>
      <c r="F1775" s="55"/>
      <c r="G1775" s="53"/>
    </row>
    <row r="1776" spans="1:7" x14ac:dyDescent="0.25">
      <c r="A1776" s="54"/>
      <c r="B1776" s="55"/>
      <c r="C1776" s="55"/>
      <c r="D1776" s="55"/>
      <c r="E1776" s="55"/>
      <c r="F1776" s="55"/>
      <c r="G1776" s="53"/>
    </row>
    <row r="1777" spans="1:7" x14ac:dyDescent="0.25">
      <c r="A1777" s="54"/>
      <c r="B1777" s="55"/>
      <c r="C1777" s="55"/>
      <c r="D1777" s="55"/>
      <c r="E1777" s="55"/>
      <c r="F1777" s="55"/>
      <c r="G1777" s="53"/>
    </row>
    <row r="1778" spans="1:7" x14ac:dyDescent="0.25">
      <c r="A1778" s="54"/>
      <c r="B1778" s="55"/>
      <c r="C1778" s="55"/>
      <c r="D1778" s="55"/>
      <c r="E1778" s="55"/>
      <c r="F1778" s="55"/>
      <c r="G1778" s="53"/>
    </row>
    <row r="1779" spans="1:7" x14ac:dyDescent="0.25">
      <c r="A1779" s="54"/>
      <c r="B1779" s="55"/>
      <c r="C1779" s="55"/>
      <c r="D1779" s="55"/>
      <c r="E1779" s="55"/>
      <c r="F1779" s="55"/>
      <c r="G1779" s="53"/>
    </row>
    <row r="1780" spans="1:7" x14ac:dyDescent="0.25">
      <c r="A1780" s="54"/>
      <c r="B1780" s="55"/>
      <c r="C1780" s="55"/>
      <c r="D1780" s="55"/>
      <c r="E1780" s="55"/>
      <c r="F1780" s="55"/>
      <c r="G1780" s="53"/>
    </row>
    <row r="1781" spans="1:7" x14ac:dyDescent="0.25">
      <c r="A1781" s="54"/>
      <c r="B1781" s="55"/>
      <c r="C1781" s="55"/>
      <c r="D1781" s="55"/>
      <c r="E1781" s="55"/>
      <c r="F1781" s="55"/>
      <c r="G1781" s="53"/>
    </row>
    <row r="1782" spans="1:7" x14ac:dyDescent="0.25">
      <c r="A1782" s="54"/>
      <c r="B1782" s="55"/>
      <c r="C1782" s="55"/>
      <c r="D1782" s="55"/>
      <c r="E1782" s="55"/>
      <c r="F1782" s="55"/>
      <c r="G1782" s="53"/>
    </row>
    <row r="1783" spans="1:7" x14ac:dyDescent="0.25">
      <c r="A1783" s="54"/>
      <c r="B1783" s="55"/>
      <c r="C1783" s="55"/>
      <c r="D1783" s="55"/>
      <c r="E1783" s="55"/>
      <c r="F1783" s="55"/>
      <c r="G1783" s="53"/>
    </row>
    <row r="1784" spans="1:7" x14ac:dyDescent="0.25">
      <c r="A1784" s="54"/>
      <c r="B1784" s="55"/>
      <c r="C1784" s="55"/>
      <c r="D1784" s="55"/>
      <c r="E1784" s="55"/>
      <c r="F1784" s="55"/>
      <c r="G1784" s="53"/>
    </row>
    <row r="1785" spans="1:7" x14ac:dyDescent="0.25">
      <c r="A1785" s="54"/>
      <c r="B1785" s="55"/>
      <c r="C1785" s="55"/>
      <c r="D1785" s="55"/>
      <c r="E1785" s="55"/>
      <c r="F1785" s="55"/>
      <c r="G1785" s="53"/>
    </row>
    <row r="1786" spans="1:7" x14ac:dyDescent="0.25">
      <c r="A1786" s="54"/>
      <c r="B1786" s="55"/>
      <c r="C1786" s="55"/>
      <c r="D1786" s="55"/>
      <c r="E1786" s="55"/>
      <c r="F1786" s="55"/>
      <c r="G1786" s="53"/>
    </row>
    <row r="1787" spans="1:7" x14ac:dyDescent="0.25">
      <c r="A1787" s="54"/>
      <c r="B1787" s="55"/>
      <c r="C1787" s="55"/>
      <c r="D1787" s="55"/>
      <c r="E1787" s="55"/>
      <c r="F1787" s="55"/>
      <c r="G1787" s="53"/>
    </row>
    <row r="1788" spans="1:7" x14ac:dyDescent="0.25">
      <c r="A1788" s="54"/>
      <c r="B1788" s="55"/>
      <c r="C1788" s="55"/>
      <c r="D1788" s="55"/>
      <c r="E1788" s="55"/>
      <c r="F1788" s="55"/>
      <c r="G1788" s="53"/>
    </row>
    <row r="1789" spans="1:7" x14ac:dyDescent="0.25">
      <c r="A1789" s="54"/>
      <c r="B1789" s="55"/>
      <c r="C1789" s="55"/>
      <c r="D1789" s="55"/>
      <c r="E1789" s="55"/>
      <c r="F1789" s="55"/>
      <c r="G1789" s="53"/>
    </row>
    <row r="1790" spans="1:7" x14ac:dyDescent="0.25">
      <c r="A1790" s="54"/>
      <c r="B1790" s="55"/>
      <c r="C1790" s="55"/>
      <c r="D1790" s="55"/>
      <c r="E1790" s="55"/>
      <c r="F1790" s="55"/>
      <c r="G1790" s="53"/>
    </row>
    <row r="1791" spans="1:7" x14ac:dyDescent="0.25">
      <c r="A1791" s="54"/>
      <c r="B1791" s="55"/>
      <c r="C1791" s="55"/>
      <c r="D1791" s="55"/>
      <c r="E1791" s="55"/>
      <c r="F1791" s="55"/>
      <c r="G1791" s="53"/>
    </row>
    <row r="1792" spans="1:7" x14ac:dyDescent="0.25">
      <c r="A1792" s="54"/>
      <c r="B1792" s="55"/>
      <c r="C1792" s="55"/>
      <c r="D1792" s="55"/>
      <c r="E1792" s="55"/>
      <c r="F1792" s="55"/>
      <c r="G1792" s="53"/>
    </row>
    <row r="1793" spans="1:7" x14ac:dyDescent="0.25">
      <c r="A1793" s="54"/>
      <c r="B1793" s="55"/>
      <c r="C1793" s="55"/>
      <c r="D1793" s="55"/>
      <c r="E1793" s="55"/>
      <c r="F1793" s="55"/>
      <c r="G1793" s="53"/>
    </row>
    <row r="1794" spans="1:7" x14ac:dyDescent="0.25">
      <c r="A1794" s="54"/>
      <c r="B1794" s="55"/>
      <c r="C1794" s="55"/>
      <c r="D1794" s="55"/>
      <c r="E1794" s="55"/>
      <c r="F1794" s="55"/>
      <c r="G1794" s="53"/>
    </row>
    <row r="1795" spans="1:7" x14ac:dyDescent="0.25">
      <c r="A1795" s="54"/>
      <c r="B1795" s="55"/>
      <c r="C1795" s="55"/>
      <c r="D1795" s="55"/>
      <c r="E1795" s="55"/>
      <c r="F1795" s="55"/>
      <c r="G1795" s="53"/>
    </row>
    <row r="1796" spans="1:7" x14ac:dyDescent="0.25">
      <c r="A1796" s="54"/>
      <c r="B1796" s="55"/>
      <c r="C1796" s="55"/>
      <c r="D1796" s="55"/>
      <c r="E1796" s="55"/>
      <c r="F1796" s="55"/>
      <c r="G1796" s="53"/>
    </row>
    <row r="1797" spans="1:7" x14ac:dyDescent="0.25">
      <c r="A1797" s="54"/>
      <c r="B1797" s="55"/>
      <c r="C1797" s="55"/>
      <c r="D1797" s="55"/>
      <c r="E1797" s="55"/>
      <c r="F1797" s="55"/>
      <c r="G1797" s="53"/>
    </row>
    <row r="1798" spans="1:7" x14ac:dyDescent="0.25">
      <c r="A1798" s="54"/>
      <c r="B1798" s="55"/>
      <c r="C1798" s="55"/>
      <c r="D1798" s="55"/>
      <c r="E1798" s="55"/>
      <c r="F1798" s="55"/>
      <c r="G1798" s="53"/>
    </row>
    <row r="1799" spans="1:7" x14ac:dyDescent="0.25">
      <c r="A1799" s="54"/>
      <c r="B1799" s="55"/>
      <c r="C1799" s="55"/>
      <c r="D1799" s="55"/>
      <c r="E1799" s="55"/>
      <c r="F1799" s="55"/>
      <c r="G1799" s="53"/>
    </row>
    <row r="1800" spans="1:7" x14ac:dyDescent="0.25">
      <c r="A1800" s="54"/>
      <c r="B1800" s="55"/>
      <c r="C1800" s="55"/>
      <c r="D1800" s="55"/>
      <c r="E1800" s="55"/>
      <c r="F1800" s="55"/>
      <c r="G1800" s="53"/>
    </row>
    <row r="1801" spans="1:7" x14ac:dyDescent="0.25">
      <c r="A1801" s="54"/>
      <c r="B1801" s="55"/>
      <c r="C1801" s="55"/>
      <c r="D1801" s="55"/>
      <c r="E1801" s="55"/>
      <c r="F1801" s="55"/>
      <c r="G1801" s="53"/>
    </row>
    <row r="1802" spans="1:7" x14ac:dyDescent="0.25">
      <c r="A1802" s="54"/>
      <c r="B1802" s="55"/>
      <c r="C1802" s="55"/>
      <c r="D1802" s="55"/>
      <c r="E1802" s="55"/>
      <c r="F1802" s="55"/>
      <c r="G1802" s="53"/>
    </row>
    <row r="1803" spans="1:7" x14ac:dyDescent="0.25">
      <c r="A1803" s="54"/>
      <c r="B1803" s="55"/>
      <c r="C1803" s="55"/>
      <c r="D1803" s="55"/>
      <c r="E1803" s="55"/>
      <c r="F1803" s="55"/>
      <c r="G1803" s="53"/>
    </row>
    <row r="1804" spans="1:7" x14ac:dyDescent="0.25">
      <c r="A1804" s="54"/>
      <c r="B1804" s="55"/>
      <c r="C1804" s="55"/>
      <c r="D1804" s="55"/>
      <c r="E1804" s="55"/>
      <c r="F1804" s="55"/>
      <c r="G1804" s="53"/>
    </row>
    <row r="1805" spans="1:7" x14ac:dyDescent="0.25">
      <c r="A1805" s="54"/>
      <c r="B1805" s="55"/>
      <c r="C1805" s="55"/>
      <c r="D1805" s="55"/>
      <c r="E1805" s="55"/>
      <c r="F1805" s="55"/>
      <c r="G1805" s="53"/>
    </row>
    <row r="1806" spans="1:7" x14ac:dyDescent="0.25">
      <c r="A1806" s="54"/>
      <c r="B1806" s="55"/>
      <c r="C1806" s="55"/>
      <c r="D1806" s="55"/>
      <c r="E1806" s="55"/>
      <c r="F1806" s="55"/>
      <c r="G1806" s="53"/>
    </row>
    <row r="1807" spans="1:7" x14ac:dyDescent="0.25">
      <c r="A1807" s="54"/>
      <c r="B1807" s="55"/>
      <c r="C1807" s="55"/>
      <c r="D1807" s="55"/>
      <c r="E1807" s="55"/>
      <c r="F1807" s="55"/>
      <c r="G1807" s="53"/>
    </row>
    <row r="1808" spans="1:7" x14ac:dyDescent="0.25">
      <c r="A1808" s="54"/>
      <c r="B1808" s="55"/>
      <c r="C1808" s="55"/>
      <c r="D1808" s="55"/>
      <c r="E1808" s="55"/>
      <c r="F1808" s="55"/>
      <c r="G1808" s="53"/>
    </row>
    <row r="1809" spans="1:7" x14ac:dyDescent="0.25">
      <c r="A1809" s="54"/>
      <c r="B1809" s="55"/>
      <c r="C1809" s="55"/>
      <c r="D1809" s="55"/>
      <c r="E1809" s="55"/>
      <c r="F1809" s="55"/>
      <c r="G1809" s="53"/>
    </row>
    <row r="1810" spans="1:7" x14ac:dyDescent="0.25">
      <c r="A1810" s="54"/>
      <c r="B1810" s="55"/>
      <c r="C1810" s="55"/>
      <c r="D1810" s="55"/>
      <c r="E1810" s="55"/>
      <c r="F1810" s="55"/>
      <c r="G1810" s="53"/>
    </row>
    <row r="1811" spans="1:7" x14ac:dyDescent="0.25">
      <c r="A1811" s="54"/>
      <c r="B1811" s="55"/>
      <c r="C1811" s="55"/>
      <c r="D1811" s="55"/>
      <c r="E1811" s="55"/>
      <c r="F1811" s="55"/>
      <c r="G1811" s="53"/>
    </row>
    <row r="1812" spans="1:7" x14ac:dyDescent="0.25">
      <c r="A1812" s="54"/>
      <c r="B1812" s="55"/>
      <c r="C1812" s="55"/>
      <c r="D1812" s="55"/>
      <c r="E1812" s="55"/>
      <c r="F1812" s="55"/>
      <c r="G1812" s="53"/>
    </row>
    <row r="1813" spans="1:7" x14ac:dyDescent="0.25">
      <c r="A1813" s="54"/>
      <c r="B1813" s="55"/>
      <c r="C1813" s="55"/>
      <c r="D1813" s="55"/>
      <c r="E1813" s="55"/>
      <c r="F1813" s="55"/>
      <c r="G1813" s="53"/>
    </row>
    <row r="1814" spans="1:7" x14ac:dyDescent="0.25">
      <c r="A1814" s="54"/>
      <c r="B1814" s="55"/>
      <c r="C1814" s="55"/>
      <c r="D1814" s="55"/>
      <c r="E1814" s="55"/>
      <c r="F1814" s="55"/>
      <c r="G1814" s="53"/>
    </row>
    <row r="1815" spans="1:7" x14ac:dyDescent="0.25">
      <c r="A1815" s="54"/>
      <c r="B1815" s="55"/>
      <c r="C1815" s="55"/>
      <c r="D1815" s="55"/>
      <c r="E1815" s="55"/>
      <c r="F1815" s="55"/>
      <c r="G1815" s="53"/>
    </row>
    <row r="1816" spans="1:7" x14ac:dyDescent="0.25">
      <c r="A1816" s="54"/>
      <c r="B1816" s="55"/>
      <c r="C1816" s="55"/>
      <c r="D1816" s="55"/>
      <c r="E1816" s="55"/>
      <c r="F1816" s="55"/>
      <c r="G1816" s="53"/>
    </row>
    <row r="1817" spans="1:7" x14ac:dyDescent="0.25">
      <c r="A1817" s="54"/>
      <c r="B1817" s="55"/>
      <c r="C1817" s="55"/>
      <c r="D1817" s="55"/>
      <c r="E1817" s="55"/>
      <c r="F1817" s="55"/>
      <c r="G1817" s="53"/>
    </row>
    <row r="1818" spans="1:7" x14ac:dyDescent="0.25">
      <c r="A1818" s="54"/>
      <c r="B1818" s="55"/>
      <c r="C1818" s="55"/>
      <c r="D1818" s="55"/>
      <c r="E1818" s="55"/>
      <c r="F1818" s="55"/>
      <c r="G1818" s="53"/>
    </row>
    <row r="1819" spans="1:7" x14ac:dyDescent="0.25">
      <c r="A1819" s="54"/>
      <c r="B1819" s="55"/>
      <c r="C1819" s="55"/>
      <c r="D1819" s="55"/>
      <c r="E1819" s="55"/>
      <c r="F1819" s="55"/>
      <c r="G1819" s="53"/>
    </row>
    <row r="1820" spans="1:7" x14ac:dyDescent="0.25">
      <c r="A1820" s="54"/>
      <c r="B1820" s="55"/>
      <c r="C1820" s="55"/>
      <c r="D1820" s="55"/>
      <c r="E1820" s="55"/>
      <c r="F1820" s="55"/>
      <c r="G1820" s="53"/>
    </row>
    <row r="1821" spans="1:7" x14ac:dyDescent="0.25">
      <c r="A1821" s="54"/>
      <c r="B1821" s="55"/>
      <c r="C1821" s="55"/>
      <c r="D1821" s="55"/>
      <c r="E1821" s="55"/>
      <c r="F1821" s="55"/>
      <c r="G1821" s="53"/>
    </row>
    <row r="1822" spans="1:7" x14ac:dyDescent="0.25">
      <c r="A1822" s="54"/>
      <c r="B1822" s="55"/>
      <c r="C1822" s="55"/>
      <c r="D1822" s="55"/>
      <c r="E1822" s="55"/>
      <c r="F1822" s="55"/>
      <c r="G1822" s="53"/>
    </row>
    <row r="1823" spans="1:7" x14ac:dyDescent="0.25">
      <c r="A1823" s="54"/>
      <c r="B1823" s="55"/>
      <c r="C1823" s="55"/>
      <c r="D1823" s="55"/>
      <c r="E1823" s="55"/>
      <c r="F1823" s="55"/>
      <c r="G1823" s="53"/>
    </row>
    <row r="1824" spans="1:7" x14ac:dyDescent="0.25">
      <c r="A1824" s="54"/>
      <c r="B1824" s="55"/>
      <c r="C1824" s="55"/>
      <c r="D1824" s="55"/>
      <c r="E1824" s="55"/>
      <c r="F1824" s="55"/>
      <c r="G1824" s="53"/>
    </row>
    <row r="1825" spans="1:7" x14ac:dyDescent="0.25">
      <c r="A1825" s="54"/>
      <c r="B1825" s="55"/>
      <c r="C1825" s="55"/>
      <c r="D1825" s="55"/>
      <c r="E1825" s="55"/>
      <c r="F1825" s="55"/>
      <c r="G1825" s="53"/>
    </row>
    <row r="1826" spans="1:7" x14ac:dyDescent="0.25">
      <c r="A1826" s="54"/>
      <c r="B1826" s="55"/>
      <c r="C1826" s="55"/>
      <c r="D1826" s="55"/>
      <c r="E1826" s="55"/>
      <c r="F1826" s="55"/>
      <c r="G1826" s="53"/>
    </row>
    <row r="1827" spans="1:7" x14ac:dyDescent="0.25">
      <c r="A1827" s="54"/>
      <c r="B1827" s="55"/>
      <c r="C1827" s="55"/>
      <c r="D1827" s="55"/>
      <c r="E1827" s="55"/>
      <c r="F1827" s="55"/>
      <c r="G1827" s="53"/>
    </row>
    <row r="1828" spans="1:7" x14ac:dyDescent="0.25">
      <c r="A1828" s="54"/>
      <c r="B1828" s="55"/>
      <c r="C1828" s="55"/>
      <c r="D1828" s="55"/>
      <c r="E1828" s="55"/>
      <c r="F1828" s="55"/>
      <c r="G1828" s="53"/>
    </row>
    <row r="1829" spans="1:7" x14ac:dyDescent="0.25">
      <c r="A1829" s="54"/>
      <c r="B1829" s="55"/>
      <c r="C1829" s="55"/>
      <c r="D1829" s="55"/>
      <c r="E1829" s="55"/>
      <c r="F1829" s="55"/>
      <c r="G1829" s="53"/>
    </row>
    <row r="1830" spans="1:7" x14ac:dyDescent="0.25">
      <c r="A1830" s="54"/>
      <c r="B1830" s="55"/>
      <c r="C1830" s="55"/>
      <c r="D1830" s="55"/>
      <c r="E1830" s="55"/>
      <c r="F1830" s="55"/>
      <c r="G1830" s="53"/>
    </row>
    <row r="1831" spans="1:7" x14ac:dyDescent="0.25">
      <c r="A1831" s="54"/>
      <c r="B1831" s="55"/>
      <c r="C1831" s="55"/>
      <c r="D1831" s="55"/>
      <c r="E1831" s="55"/>
      <c r="F1831" s="55"/>
      <c r="G1831" s="53"/>
    </row>
    <row r="1832" spans="1:7" x14ac:dyDescent="0.25">
      <c r="A1832" s="54"/>
      <c r="B1832" s="55"/>
      <c r="C1832" s="55"/>
      <c r="D1832" s="55"/>
      <c r="E1832" s="55"/>
      <c r="F1832" s="55"/>
      <c r="G1832" s="53"/>
    </row>
    <row r="1833" spans="1:7" x14ac:dyDescent="0.25">
      <c r="A1833" s="54"/>
      <c r="B1833" s="55"/>
      <c r="C1833" s="55"/>
      <c r="D1833" s="55"/>
      <c r="E1833" s="55"/>
      <c r="F1833" s="55"/>
      <c r="G1833" s="53"/>
    </row>
    <row r="1834" spans="1:7" x14ac:dyDescent="0.25">
      <c r="A1834" s="54"/>
      <c r="B1834" s="55"/>
      <c r="C1834" s="55"/>
      <c r="D1834" s="55"/>
      <c r="E1834" s="55"/>
      <c r="F1834" s="55"/>
      <c r="G1834" s="53"/>
    </row>
    <row r="1835" spans="1:7" x14ac:dyDescent="0.25">
      <c r="A1835" s="54"/>
      <c r="B1835" s="55"/>
      <c r="C1835" s="55"/>
      <c r="D1835" s="55"/>
      <c r="E1835" s="55"/>
      <c r="F1835" s="55"/>
      <c r="G1835" s="53"/>
    </row>
    <row r="1836" spans="1:7" x14ac:dyDescent="0.25">
      <c r="A1836" s="54"/>
      <c r="B1836" s="55"/>
      <c r="C1836" s="55"/>
      <c r="D1836" s="55"/>
      <c r="E1836" s="55"/>
      <c r="F1836" s="55"/>
      <c r="G1836" s="53"/>
    </row>
    <row r="1837" spans="1:7" x14ac:dyDescent="0.25">
      <c r="A1837" s="54"/>
      <c r="B1837" s="55"/>
      <c r="C1837" s="55"/>
      <c r="D1837" s="55"/>
      <c r="E1837" s="55"/>
      <c r="F1837" s="55"/>
      <c r="G1837" s="53"/>
    </row>
    <row r="1838" spans="1:7" x14ac:dyDescent="0.25">
      <c r="A1838" s="54"/>
      <c r="B1838" s="55"/>
      <c r="C1838" s="55"/>
      <c r="D1838" s="55"/>
      <c r="E1838" s="55"/>
      <c r="F1838" s="55"/>
      <c r="G1838" s="53"/>
    </row>
    <row r="1839" spans="1:7" x14ac:dyDescent="0.25">
      <c r="A1839" s="54"/>
      <c r="B1839" s="55"/>
      <c r="C1839" s="55"/>
      <c r="D1839" s="55"/>
      <c r="E1839" s="55"/>
      <c r="F1839" s="55"/>
      <c r="G1839" s="53"/>
    </row>
    <row r="1840" spans="1:7" x14ac:dyDescent="0.25">
      <c r="A1840" s="54"/>
      <c r="B1840" s="55"/>
      <c r="C1840" s="55"/>
      <c r="D1840" s="55"/>
      <c r="E1840" s="55"/>
      <c r="F1840" s="55"/>
      <c r="G1840" s="53"/>
    </row>
    <row r="1841" spans="1:7" x14ac:dyDescent="0.25">
      <c r="A1841" s="54"/>
      <c r="B1841" s="55"/>
      <c r="C1841" s="55"/>
      <c r="D1841" s="55"/>
      <c r="E1841" s="55"/>
      <c r="F1841" s="55"/>
      <c r="G1841" s="53"/>
    </row>
    <row r="1842" spans="1:7" x14ac:dyDescent="0.25">
      <c r="A1842" s="54"/>
      <c r="B1842" s="55"/>
      <c r="C1842" s="55"/>
      <c r="D1842" s="55"/>
      <c r="E1842" s="55"/>
      <c r="F1842" s="55"/>
      <c r="G1842" s="53"/>
    </row>
    <row r="1843" spans="1:7" x14ac:dyDescent="0.25">
      <c r="A1843" s="54"/>
      <c r="B1843" s="55"/>
      <c r="C1843" s="55"/>
      <c r="D1843" s="55"/>
      <c r="E1843" s="55"/>
      <c r="F1843" s="55"/>
      <c r="G1843" s="53"/>
    </row>
    <row r="1844" spans="1:7" x14ac:dyDescent="0.25">
      <c r="A1844" s="54"/>
      <c r="B1844" s="55"/>
      <c r="C1844" s="55"/>
      <c r="D1844" s="55"/>
      <c r="E1844" s="55"/>
      <c r="F1844" s="55"/>
      <c r="G1844" s="53"/>
    </row>
    <row r="1845" spans="1:7" x14ac:dyDescent="0.25">
      <c r="A1845" s="54"/>
      <c r="B1845" s="55"/>
      <c r="C1845" s="55"/>
      <c r="D1845" s="55"/>
      <c r="E1845" s="55"/>
      <c r="F1845" s="55"/>
      <c r="G1845" s="53"/>
    </row>
    <row r="1846" spans="1:7" x14ac:dyDescent="0.25">
      <c r="A1846" s="54"/>
      <c r="B1846" s="55"/>
      <c r="C1846" s="55"/>
      <c r="D1846" s="55"/>
      <c r="E1846" s="55"/>
      <c r="F1846" s="55"/>
      <c r="G1846" s="53"/>
    </row>
    <row r="1847" spans="1:7" x14ac:dyDescent="0.25">
      <c r="A1847" s="54"/>
      <c r="B1847" s="55"/>
      <c r="C1847" s="55"/>
      <c r="D1847" s="55"/>
      <c r="E1847" s="55"/>
      <c r="F1847" s="55"/>
      <c r="G1847" s="53"/>
    </row>
    <row r="1848" spans="1:7" x14ac:dyDescent="0.25">
      <c r="A1848" s="54"/>
      <c r="B1848" s="55"/>
      <c r="C1848" s="55"/>
      <c r="D1848" s="55"/>
      <c r="E1848" s="55"/>
      <c r="F1848" s="55"/>
      <c r="G1848" s="53"/>
    </row>
    <row r="1849" spans="1:7" x14ac:dyDescent="0.25">
      <c r="A1849" s="54"/>
      <c r="B1849" s="55"/>
      <c r="C1849" s="55"/>
      <c r="D1849" s="55"/>
      <c r="E1849" s="55"/>
      <c r="F1849" s="55"/>
      <c r="G1849" s="53"/>
    </row>
    <row r="1850" spans="1:7" x14ac:dyDescent="0.25">
      <c r="A1850" s="54"/>
      <c r="B1850" s="55"/>
      <c r="C1850" s="55"/>
      <c r="D1850" s="55"/>
      <c r="E1850" s="55"/>
      <c r="F1850" s="55"/>
      <c r="G1850" s="53"/>
    </row>
    <row r="1851" spans="1:7" x14ac:dyDescent="0.25">
      <c r="A1851" s="54"/>
      <c r="B1851" s="55"/>
      <c r="C1851" s="55"/>
      <c r="D1851" s="55"/>
      <c r="E1851" s="55"/>
      <c r="F1851" s="55"/>
      <c r="G1851" s="53"/>
    </row>
    <row r="1852" spans="1:7" x14ac:dyDescent="0.25">
      <c r="A1852" s="54"/>
      <c r="B1852" s="55"/>
      <c r="C1852" s="55"/>
      <c r="D1852" s="55"/>
      <c r="E1852" s="55"/>
      <c r="F1852" s="55"/>
      <c r="G1852" s="53"/>
    </row>
    <row r="1853" spans="1:7" x14ac:dyDescent="0.25">
      <c r="A1853" s="54"/>
      <c r="B1853" s="55"/>
      <c r="C1853" s="55"/>
      <c r="D1853" s="55"/>
      <c r="E1853" s="55"/>
      <c r="F1853" s="55"/>
      <c r="G1853" s="53"/>
    </row>
    <row r="1854" spans="1:7" x14ac:dyDescent="0.25">
      <c r="A1854" s="54"/>
      <c r="B1854" s="55"/>
      <c r="C1854" s="55"/>
      <c r="D1854" s="55"/>
      <c r="E1854" s="55"/>
      <c r="F1854" s="55"/>
      <c r="G1854" s="53"/>
    </row>
    <row r="1855" spans="1:7" x14ac:dyDescent="0.25">
      <c r="A1855" s="54"/>
      <c r="B1855" s="55"/>
      <c r="C1855" s="55"/>
      <c r="D1855" s="55"/>
      <c r="E1855" s="55"/>
      <c r="F1855" s="55"/>
      <c r="G1855" s="53"/>
    </row>
    <row r="1856" spans="1:7" x14ac:dyDescent="0.25">
      <c r="A1856" s="54"/>
      <c r="B1856" s="55"/>
      <c r="C1856" s="55"/>
      <c r="D1856" s="55"/>
      <c r="E1856" s="55"/>
      <c r="F1856" s="55"/>
      <c r="G1856" s="53"/>
    </row>
    <row r="1857" spans="1:7" x14ac:dyDescent="0.25">
      <c r="A1857" s="54"/>
      <c r="B1857" s="55"/>
      <c r="C1857" s="55"/>
      <c r="D1857" s="55"/>
      <c r="E1857" s="55"/>
      <c r="F1857" s="55"/>
      <c r="G1857" s="53"/>
    </row>
    <row r="1858" spans="1:7" x14ac:dyDescent="0.25">
      <c r="A1858" s="54"/>
      <c r="B1858" s="55"/>
      <c r="C1858" s="55"/>
      <c r="D1858" s="55"/>
      <c r="E1858" s="55"/>
      <c r="F1858" s="55"/>
      <c r="G1858" s="53"/>
    </row>
    <row r="1859" spans="1:7" x14ac:dyDescent="0.25">
      <c r="A1859" s="54"/>
      <c r="B1859" s="55"/>
      <c r="C1859" s="55"/>
      <c r="D1859" s="55"/>
      <c r="E1859" s="55"/>
      <c r="F1859" s="55"/>
      <c r="G1859" s="53"/>
    </row>
    <row r="1860" spans="1:7" x14ac:dyDescent="0.25">
      <c r="A1860" s="54"/>
      <c r="B1860" s="55"/>
      <c r="C1860" s="55"/>
      <c r="D1860" s="55"/>
      <c r="E1860" s="55"/>
      <c r="F1860" s="55"/>
      <c r="G1860" s="53"/>
    </row>
    <row r="1861" spans="1:7" x14ac:dyDescent="0.25">
      <c r="A1861" s="54"/>
      <c r="B1861" s="55"/>
      <c r="C1861" s="55"/>
      <c r="D1861" s="55"/>
      <c r="E1861" s="55"/>
      <c r="F1861" s="55"/>
      <c r="G1861" s="53"/>
    </row>
    <row r="1862" spans="1:7" x14ac:dyDescent="0.25">
      <c r="A1862" s="54"/>
      <c r="B1862" s="55"/>
      <c r="C1862" s="55"/>
      <c r="D1862" s="55"/>
      <c r="E1862" s="55"/>
      <c r="F1862" s="55"/>
      <c r="G1862" s="53"/>
    </row>
    <row r="1863" spans="1:7" x14ac:dyDescent="0.25">
      <c r="A1863" s="54"/>
      <c r="B1863" s="55"/>
      <c r="C1863" s="55"/>
      <c r="D1863" s="55"/>
      <c r="E1863" s="55"/>
      <c r="F1863" s="55"/>
      <c r="G1863" s="53"/>
    </row>
    <row r="1864" spans="1:7" x14ac:dyDescent="0.25">
      <c r="A1864" s="54"/>
      <c r="B1864" s="55"/>
      <c r="C1864" s="55"/>
      <c r="D1864" s="55"/>
      <c r="E1864" s="55"/>
      <c r="F1864" s="55"/>
      <c r="G1864" s="53"/>
    </row>
    <row r="1865" spans="1:7" x14ac:dyDescent="0.25">
      <c r="A1865" s="54"/>
      <c r="B1865" s="55"/>
      <c r="C1865" s="55"/>
      <c r="D1865" s="55"/>
      <c r="E1865" s="55"/>
      <c r="F1865" s="55"/>
      <c r="G1865" s="53"/>
    </row>
    <row r="1866" spans="1:7" x14ac:dyDescent="0.25">
      <c r="A1866" s="54"/>
      <c r="B1866" s="55"/>
      <c r="C1866" s="55"/>
      <c r="D1866" s="55"/>
      <c r="E1866" s="55"/>
      <c r="F1866" s="55"/>
      <c r="G1866" s="53"/>
    </row>
    <row r="1867" spans="1:7" x14ac:dyDescent="0.25">
      <c r="A1867" s="54"/>
      <c r="B1867" s="55"/>
      <c r="C1867" s="55"/>
      <c r="D1867" s="55"/>
      <c r="E1867" s="55"/>
      <c r="F1867" s="55"/>
      <c r="G1867" s="53"/>
    </row>
    <row r="1868" spans="1:7" x14ac:dyDescent="0.25">
      <c r="A1868" s="54"/>
      <c r="B1868" s="55"/>
      <c r="C1868" s="55"/>
      <c r="D1868" s="55"/>
      <c r="E1868" s="55"/>
      <c r="F1868" s="55"/>
      <c r="G1868" s="53"/>
    </row>
    <row r="1869" spans="1:7" x14ac:dyDescent="0.25">
      <c r="A1869" s="54"/>
      <c r="B1869" s="55"/>
      <c r="C1869" s="55"/>
      <c r="D1869" s="55"/>
      <c r="E1869" s="55"/>
      <c r="F1869" s="55"/>
      <c r="G1869" s="53"/>
    </row>
    <row r="1870" spans="1:7" x14ac:dyDescent="0.25">
      <c r="A1870" s="54"/>
      <c r="B1870" s="55"/>
      <c r="C1870" s="55"/>
      <c r="D1870" s="55"/>
      <c r="E1870" s="55"/>
      <c r="F1870" s="55"/>
      <c r="G1870" s="53"/>
    </row>
    <row r="1871" spans="1:7" x14ac:dyDescent="0.25">
      <c r="A1871" s="54"/>
      <c r="B1871" s="55"/>
      <c r="C1871" s="55"/>
      <c r="D1871" s="55"/>
      <c r="E1871" s="55"/>
      <c r="F1871" s="55"/>
      <c r="G1871" s="53"/>
    </row>
    <row r="1872" spans="1:7" x14ac:dyDescent="0.25">
      <c r="A1872" s="54"/>
      <c r="B1872" s="55"/>
      <c r="C1872" s="55"/>
      <c r="D1872" s="55"/>
      <c r="E1872" s="55"/>
      <c r="F1872" s="55"/>
      <c r="G1872" s="53"/>
    </row>
    <row r="1873" spans="1:7" x14ac:dyDescent="0.25">
      <c r="A1873" s="54"/>
      <c r="B1873" s="55"/>
      <c r="C1873" s="55"/>
      <c r="D1873" s="55"/>
      <c r="E1873" s="55"/>
      <c r="F1873" s="55"/>
      <c r="G1873" s="53"/>
    </row>
    <row r="1874" spans="1:7" x14ac:dyDescent="0.25">
      <c r="A1874" s="54"/>
      <c r="B1874" s="55"/>
      <c r="C1874" s="55"/>
      <c r="D1874" s="55"/>
      <c r="E1874" s="55"/>
      <c r="F1874" s="55"/>
      <c r="G1874" s="53"/>
    </row>
    <row r="1875" spans="1:7" x14ac:dyDescent="0.25">
      <c r="A1875" s="54"/>
      <c r="B1875" s="55"/>
      <c r="C1875" s="55"/>
      <c r="D1875" s="55"/>
      <c r="E1875" s="55"/>
      <c r="F1875" s="55"/>
      <c r="G1875" s="53"/>
    </row>
    <row r="1876" spans="1:7" x14ac:dyDescent="0.25">
      <c r="A1876" s="54"/>
      <c r="B1876" s="55"/>
      <c r="C1876" s="55"/>
      <c r="D1876" s="55"/>
      <c r="E1876" s="55"/>
      <c r="F1876" s="55"/>
      <c r="G1876" s="53"/>
    </row>
    <row r="1877" spans="1:7" x14ac:dyDescent="0.25">
      <c r="A1877" s="54"/>
      <c r="B1877" s="55"/>
      <c r="C1877" s="55"/>
      <c r="D1877" s="55"/>
      <c r="E1877" s="55"/>
      <c r="F1877" s="55"/>
      <c r="G1877" s="53"/>
    </row>
    <row r="1878" spans="1:7" x14ac:dyDescent="0.25">
      <c r="A1878" s="54"/>
      <c r="B1878" s="55"/>
      <c r="C1878" s="55"/>
      <c r="D1878" s="55"/>
      <c r="E1878" s="55"/>
      <c r="F1878" s="55"/>
      <c r="G1878" s="53"/>
    </row>
    <row r="1879" spans="1:7" x14ac:dyDescent="0.25">
      <c r="A1879" s="54"/>
      <c r="B1879" s="55"/>
      <c r="C1879" s="55"/>
      <c r="D1879" s="55"/>
      <c r="E1879" s="55"/>
      <c r="F1879" s="55"/>
      <c r="G1879" s="53"/>
    </row>
    <row r="1880" spans="1:7" x14ac:dyDescent="0.25">
      <c r="A1880" s="54"/>
      <c r="B1880" s="55"/>
      <c r="C1880" s="55"/>
      <c r="D1880" s="55"/>
      <c r="E1880" s="55"/>
      <c r="F1880" s="55"/>
      <c r="G1880" s="53"/>
    </row>
    <row r="1881" spans="1:7" x14ac:dyDescent="0.25">
      <c r="A1881" s="54"/>
      <c r="B1881" s="55"/>
      <c r="C1881" s="55"/>
      <c r="D1881" s="55"/>
      <c r="E1881" s="55"/>
      <c r="F1881" s="55"/>
      <c r="G1881" s="53"/>
    </row>
    <row r="1882" spans="1:7" x14ac:dyDescent="0.25">
      <c r="A1882" s="54"/>
      <c r="B1882" s="55"/>
      <c r="C1882" s="55"/>
      <c r="D1882" s="55"/>
      <c r="E1882" s="55"/>
      <c r="F1882" s="55"/>
      <c r="G1882" s="53"/>
    </row>
    <row r="1883" spans="1:7" x14ac:dyDescent="0.25">
      <c r="A1883" s="54"/>
      <c r="B1883" s="55"/>
      <c r="C1883" s="55"/>
      <c r="D1883" s="55"/>
      <c r="E1883" s="55"/>
      <c r="F1883" s="55"/>
      <c r="G1883" s="53"/>
    </row>
    <row r="1884" spans="1:7" x14ac:dyDescent="0.25">
      <c r="A1884" s="54"/>
      <c r="B1884" s="55"/>
      <c r="C1884" s="55"/>
      <c r="D1884" s="55"/>
      <c r="E1884" s="55"/>
      <c r="F1884" s="55"/>
      <c r="G1884" s="53"/>
    </row>
    <row r="1885" spans="1:7" x14ac:dyDescent="0.25">
      <c r="A1885" s="54"/>
      <c r="B1885" s="55"/>
      <c r="C1885" s="55"/>
      <c r="D1885" s="55"/>
      <c r="E1885" s="55"/>
      <c r="F1885" s="55"/>
      <c r="G1885" s="53"/>
    </row>
    <row r="1886" spans="1:7" x14ac:dyDescent="0.25">
      <c r="A1886" s="54"/>
      <c r="B1886" s="55"/>
      <c r="C1886" s="55"/>
      <c r="D1886" s="55"/>
      <c r="E1886" s="55"/>
      <c r="F1886" s="55"/>
      <c r="G1886" s="53"/>
    </row>
    <row r="1887" spans="1:7" x14ac:dyDescent="0.25">
      <c r="A1887" s="54"/>
      <c r="B1887" s="55"/>
      <c r="C1887" s="55"/>
      <c r="D1887" s="55"/>
      <c r="E1887" s="55"/>
      <c r="F1887" s="55"/>
      <c r="G1887" s="53"/>
    </row>
    <row r="1888" spans="1:7" x14ac:dyDescent="0.25">
      <c r="A1888" s="54"/>
      <c r="B1888" s="55"/>
      <c r="C1888" s="55"/>
      <c r="D1888" s="55"/>
      <c r="E1888" s="55"/>
      <c r="F1888" s="55"/>
      <c r="G1888" s="53"/>
    </row>
    <row r="1889" spans="1:7" x14ac:dyDescent="0.25">
      <c r="A1889" s="54"/>
      <c r="B1889" s="55"/>
      <c r="C1889" s="55"/>
      <c r="D1889" s="55"/>
      <c r="E1889" s="55"/>
      <c r="F1889" s="55"/>
      <c r="G1889" s="53"/>
    </row>
    <row r="1890" spans="1:7" x14ac:dyDescent="0.25">
      <c r="A1890" s="54"/>
      <c r="B1890" s="55"/>
      <c r="C1890" s="55"/>
      <c r="D1890" s="55"/>
      <c r="E1890" s="55"/>
      <c r="F1890" s="55"/>
      <c r="G1890" s="53"/>
    </row>
    <row r="1891" spans="1:7" x14ac:dyDescent="0.25">
      <c r="A1891" s="54"/>
      <c r="B1891" s="55"/>
      <c r="C1891" s="55"/>
      <c r="D1891" s="55"/>
      <c r="E1891" s="55"/>
      <c r="F1891" s="55"/>
      <c r="G1891" s="53"/>
    </row>
    <row r="1892" spans="1:7" x14ac:dyDescent="0.25">
      <c r="A1892" s="54"/>
      <c r="B1892" s="55"/>
      <c r="C1892" s="55"/>
      <c r="D1892" s="55"/>
      <c r="E1892" s="55"/>
      <c r="F1892" s="55"/>
      <c r="G1892" s="53"/>
    </row>
    <row r="1893" spans="1:7" x14ac:dyDescent="0.25">
      <c r="A1893" s="54"/>
      <c r="B1893" s="55"/>
      <c r="C1893" s="55"/>
      <c r="D1893" s="55"/>
      <c r="E1893" s="55"/>
      <c r="F1893" s="55"/>
      <c r="G1893" s="53"/>
    </row>
    <row r="1894" spans="1:7" x14ac:dyDescent="0.25">
      <c r="A1894" s="54"/>
      <c r="B1894" s="55"/>
      <c r="C1894" s="55"/>
      <c r="D1894" s="55"/>
      <c r="E1894" s="55"/>
      <c r="F1894" s="55"/>
      <c r="G1894" s="53"/>
    </row>
    <row r="1895" spans="1:7" x14ac:dyDescent="0.25">
      <c r="A1895" s="54"/>
      <c r="B1895" s="55"/>
      <c r="C1895" s="55"/>
      <c r="D1895" s="55"/>
      <c r="E1895" s="55"/>
      <c r="F1895" s="55"/>
      <c r="G1895" s="53"/>
    </row>
    <row r="1896" spans="1:7" x14ac:dyDescent="0.25">
      <c r="A1896" s="54"/>
      <c r="B1896" s="55"/>
      <c r="C1896" s="55"/>
      <c r="D1896" s="55"/>
      <c r="E1896" s="55"/>
      <c r="F1896" s="55"/>
      <c r="G1896" s="53"/>
    </row>
    <row r="1897" spans="1:7" x14ac:dyDescent="0.25">
      <c r="A1897" s="54"/>
      <c r="B1897" s="55"/>
      <c r="C1897" s="55"/>
      <c r="D1897" s="55"/>
      <c r="E1897" s="55"/>
      <c r="F1897" s="55"/>
      <c r="G1897" s="53"/>
    </row>
    <row r="1898" spans="1:7" x14ac:dyDescent="0.25">
      <c r="A1898" s="54"/>
      <c r="B1898" s="55"/>
      <c r="C1898" s="55"/>
      <c r="D1898" s="55"/>
      <c r="E1898" s="55"/>
      <c r="F1898" s="55"/>
      <c r="G1898" s="53"/>
    </row>
    <row r="1899" spans="1:7" x14ac:dyDescent="0.25">
      <c r="A1899" s="54"/>
      <c r="B1899" s="55"/>
      <c r="C1899" s="55"/>
      <c r="D1899" s="55"/>
      <c r="E1899" s="55"/>
      <c r="F1899" s="55"/>
      <c r="G1899" s="53"/>
    </row>
    <row r="1900" spans="1:7" x14ac:dyDescent="0.25">
      <c r="A1900" s="54"/>
      <c r="B1900" s="55"/>
      <c r="C1900" s="55"/>
      <c r="D1900" s="55"/>
      <c r="E1900" s="55"/>
      <c r="F1900" s="55"/>
      <c r="G1900" s="53"/>
    </row>
    <row r="1901" spans="1:7" x14ac:dyDescent="0.25">
      <c r="A1901" s="54"/>
      <c r="B1901" s="55"/>
      <c r="C1901" s="55"/>
      <c r="D1901" s="55"/>
      <c r="E1901" s="55"/>
      <c r="F1901" s="55"/>
      <c r="G1901" s="53"/>
    </row>
    <row r="1902" spans="1:7" x14ac:dyDescent="0.25">
      <c r="A1902" s="54"/>
      <c r="B1902" s="55"/>
      <c r="C1902" s="55"/>
      <c r="D1902" s="55"/>
      <c r="E1902" s="55"/>
      <c r="F1902" s="55"/>
      <c r="G1902" s="53"/>
    </row>
    <row r="1903" spans="1:7" x14ac:dyDescent="0.25">
      <c r="A1903" s="54"/>
      <c r="B1903" s="55"/>
      <c r="C1903" s="55"/>
      <c r="D1903" s="55"/>
      <c r="E1903" s="55"/>
      <c r="F1903" s="55"/>
      <c r="G1903" s="53"/>
    </row>
    <row r="1904" spans="1:7" x14ac:dyDescent="0.25">
      <c r="A1904" s="54"/>
      <c r="B1904" s="55"/>
      <c r="C1904" s="55"/>
      <c r="D1904" s="55"/>
      <c r="E1904" s="55"/>
      <c r="F1904" s="55"/>
      <c r="G1904" s="53"/>
    </row>
    <row r="1905" spans="1:7" x14ac:dyDescent="0.25">
      <c r="A1905" s="54"/>
      <c r="B1905" s="55"/>
      <c r="C1905" s="55"/>
      <c r="D1905" s="55"/>
      <c r="E1905" s="55"/>
      <c r="F1905" s="55"/>
      <c r="G1905" s="53"/>
    </row>
    <row r="1906" spans="1:7" x14ac:dyDescent="0.25">
      <c r="A1906" s="54"/>
      <c r="B1906" s="55"/>
      <c r="C1906" s="55"/>
      <c r="D1906" s="55"/>
      <c r="E1906" s="55"/>
      <c r="F1906" s="55"/>
      <c r="G1906" s="53"/>
    </row>
    <row r="1907" spans="1:7" x14ac:dyDescent="0.25">
      <c r="A1907" s="54"/>
      <c r="B1907" s="55"/>
      <c r="C1907" s="55"/>
      <c r="D1907" s="55"/>
      <c r="E1907" s="55"/>
      <c r="F1907" s="55"/>
      <c r="G1907" s="53"/>
    </row>
    <row r="1908" spans="1:7" x14ac:dyDescent="0.25">
      <c r="A1908" s="54"/>
      <c r="B1908" s="55"/>
      <c r="C1908" s="55"/>
      <c r="D1908" s="55"/>
      <c r="E1908" s="55"/>
      <c r="F1908" s="55"/>
      <c r="G1908" s="53"/>
    </row>
    <row r="1909" spans="1:7" x14ac:dyDescent="0.25">
      <c r="A1909" s="54"/>
      <c r="B1909" s="55"/>
      <c r="C1909" s="55"/>
      <c r="D1909" s="55"/>
      <c r="E1909" s="55"/>
      <c r="F1909" s="55"/>
      <c r="G1909" s="53"/>
    </row>
    <row r="1910" spans="1:7" x14ac:dyDescent="0.25">
      <c r="A1910" s="54"/>
      <c r="B1910" s="55"/>
      <c r="C1910" s="55"/>
      <c r="D1910" s="55"/>
      <c r="E1910" s="55"/>
      <c r="F1910" s="55"/>
      <c r="G1910" s="53"/>
    </row>
    <row r="1911" spans="1:7" x14ac:dyDescent="0.25">
      <c r="A1911" s="54"/>
      <c r="B1911" s="55"/>
      <c r="C1911" s="55"/>
      <c r="D1911" s="55"/>
      <c r="E1911" s="55"/>
      <c r="F1911" s="55"/>
      <c r="G1911" s="53"/>
    </row>
    <row r="1912" spans="1:7" x14ac:dyDescent="0.25">
      <c r="A1912" s="54"/>
      <c r="B1912" s="55"/>
      <c r="C1912" s="55"/>
      <c r="D1912" s="55"/>
      <c r="E1912" s="55"/>
      <c r="F1912" s="55"/>
      <c r="G1912" s="53"/>
    </row>
    <row r="1913" spans="1:7" x14ac:dyDescent="0.25">
      <c r="A1913" s="54"/>
      <c r="B1913" s="55"/>
      <c r="C1913" s="55"/>
      <c r="D1913" s="55"/>
      <c r="E1913" s="55"/>
      <c r="F1913" s="55"/>
      <c r="G1913" s="53"/>
    </row>
    <row r="1914" spans="1:7" x14ac:dyDescent="0.25">
      <c r="A1914" s="54"/>
      <c r="B1914" s="55"/>
      <c r="C1914" s="55"/>
      <c r="D1914" s="55"/>
      <c r="E1914" s="55"/>
      <c r="F1914" s="55"/>
      <c r="G1914" s="53"/>
    </row>
    <row r="1915" spans="1:7" x14ac:dyDescent="0.25">
      <c r="A1915" s="54"/>
      <c r="B1915" s="55"/>
      <c r="C1915" s="55"/>
      <c r="D1915" s="55"/>
      <c r="E1915" s="55"/>
      <c r="F1915" s="55"/>
      <c r="G1915" s="53"/>
    </row>
    <row r="1916" spans="1:7" x14ac:dyDescent="0.25">
      <c r="A1916" s="54"/>
      <c r="B1916" s="55"/>
      <c r="C1916" s="55"/>
      <c r="D1916" s="55"/>
      <c r="E1916" s="55"/>
      <c r="F1916" s="55"/>
      <c r="G1916" s="53"/>
    </row>
    <row r="1917" spans="1:7" x14ac:dyDescent="0.25">
      <c r="A1917" s="54"/>
      <c r="B1917" s="55"/>
      <c r="C1917" s="55"/>
      <c r="D1917" s="55"/>
      <c r="E1917" s="55"/>
      <c r="F1917" s="55"/>
      <c r="G1917" s="53"/>
    </row>
    <row r="1918" spans="1:7" x14ac:dyDescent="0.25">
      <c r="A1918" s="54"/>
      <c r="B1918" s="55"/>
      <c r="C1918" s="55"/>
      <c r="D1918" s="55"/>
      <c r="E1918" s="55"/>
      <c r="F1918" s="55"/>
      <c r="G1918" s="53"/>
    </row>
    <row r="1919" spans="1:7" x14ac:dyDescent="0.25">
      <c r="A1919" s="54"/>
      <c r="B1919" s="55"/>
      <c r="C1919" s="55"/>
      <c r="D1919" s="55"/>
      <c r="E1919" s="55"/>
      <c r="F1919" s="55"/>
      <c r="G1919" s="53"/>
    </row>
    <row r="1920" spans="1:7" x14ac:dyDescent="0.25">
      <c r="A1920" s="54"/>
      <c r="B1920" s="55"/>
      <c r="C1920" s="55"/>
      <c r="D1920" s="55"/>
      <c r="E1920" s="55"/>
      <c r="F1920" s="55"/>
      <c r="G1920" s="53"/>
    </row>
    <row r="1921" spans="1:7" x14ac:dyDescent="0.25">
      <c r="A1921" s="54"/>
      <c r="B1921" s="55"/>
      <c r="C1921" s="55"/>
      <c r="D1921" s="55"/>
      <c r="E1921" s="55"/>
      <c r="F1921" s="55"/>
      <c r="G1921" s="53"/>
    </row>
    <row r="1922" spans="1:7" x14ac:dyDescent="0.25">
      <c r="A1922" s="54"/>
      <c r="B1922" s="55"/>
      <c r="C1922" s="55"/>
      <c r="D1922" s="55"/>
      <c r="E1922" s="55"/>
      <c r="F1922" s="55"/>
      <c r="G1922" s="53"/>
    </row>
    <row r="1923" spans="1:7" x14ac:dyDescent="0.25">
      <c r="A1923" s="54"/>
      <c r="B1923" s="55"/>
      <c r="C1923" s="55"/>
      <c r="D1923" s="55"/>
      <c r="E1923" s="55"/>
      <c r="F1923" s="55"/>
      <c r="G1923" s="53"/>
    </row>
    <row r="1924" spans="1:7" x14ac:dyDescent="0.25">
      <c r="A1924" s="54"/>
      <c r="B1924" s="55"/>
      <c r="C1924" s="55"/>
      <c r="D1924" s="55"/>
      <c r="E1924" s="55"/>
      <c r="F1924" s="55"/>
      <c r="G1924" s="53"/>
    </row>
    <row r="1925" spans="1:7" x14ac:dyDescent="0.25">
      <c r="A1925" s="54"/>
      <c r="B1925" s="55"/>
      <c r="C1925" s="55"/>
      <c r="D1925" s="55"/>
      <c r="E1925" s="55"/>
      <c r="F1925" s="55"/>
      <c r="G1925" s="53"/>
    </row>
    <row r="1926" spans="1:7" x14ac:dyDescent="0.25">
      <c r="A1926" s="54"/>
      <c r="B1926" s="55"/>
      <c r="C1926" s="55"/>
      <c r="D1926" s="55"/>
      <c r="E1926" s="55"/>
      <c r="F1926" s="55"/>
      <c r="G1926" s="53"/>
    </row>
    <row r="1927" spans="1:7" x14ac:dyDescent="0.25">
      <c r="A1927" s="54"/>
      <c r="B1927" s="55"/>
      <c r="C1927" s="55"/>
      <c r="D1927" s="55"/>
      <c r="E1927" s="55"/>
      <c r="F1927" s="55"/>
      <c r="G1927" s="53"/>
    </row>
    <row r="1928" spans="1:7" x14ac:dyDescent="0.25">
      <c r="A1928" s="54"/>
      <c r="B1928" s="55"/>
      <c r="C1928" s="55"/>
      <c r="D1928" s="55"/>
      <c r="E1928" s="55"/>
      <c r="F1928" s="55"/>
      <c r="G1928" s="53"/>
    </row>
    <row r="1929" spans="1:7" x14ac:dyDescent="0.25">
      <c r="A1929" s="54"/>
      <c r="B1929" s="55"/>
      <c r="C1929" s="55"/>
      <c r="D1929" s="55"/>
      <c r="E1929" s="55"/>
      <c r="F1929" s="55"/>
      <c r="G1929" s="53"/>
    </row>
    <row r="1930" spans="1:7" x14ac:dyDescent="0.25">
      <c r="A1930" s="54"/>
      <c r="B1930" s="55"/>
      <c r="C1930" s="55"/>
      <c r="D1930" s="55"/>
      <c r="E1930" s="55"/>
      <c r="F1930" s="55"/>
      <c r="G1930" s="53"/>
    </row>
    <row r="1931" spans="1:7" x14ac:dyDescent="0.25">
      <c r="A1931" s="54"/>
      <c r="B1931" s="55"/>
      <c r="C1931" s="55"/>
      <c r="D1931" s="55"/>
      <c r="E1931" s="55"/>
      <c r="F1931" s="55"/>
      <c r="G1931" s="53"/>
    </row>
    <row r="1932" spans="1:7" x14ac:dyDescent="0.25">
      <c r="A1932" s="54"/>
      <c r="B1932" s="55"/>
      <c r="C1932" s="55"/>
      <c r="D1932" s="55"/>
      <c r="E1932" s="55"/>
      <c r="F1932" s="55"/>
      <c r="G1932" s="53"/>
    </row>
    <row r="1933" spans="1:7" x14ac:dyDescent="0.25">
      <c r="A1933" s="54"/>
      <c r="B1933" s="55"/>
      <c r="C1933" s="55"/>
      <c r="D1933" s="55"/>
      <c r="E1933" s="55"/>
      <c r="F1933" s="55"/>
      <c r="G1933" s="53"/>
    </row>
    <row r="1934" spans="1:7" x14ac:dyDescent="0.25">
      <c r="A1934" s="54"/>
      <c r="B1934" s="55"/>
      <c r="C1934" s="55"/>
      <c r="D1934" s="55"/>
      <c r="E1934" s="55"/>
      <c r="F1934" s="55"/>
      <c r="G1934" s="53"/>
    </row>
    <row r="1935" spans="1:7" x14ac:dyDescent="0.25">
      <c r="A1935" s="54"/>
      <c r="B1935" s="55"/>
      <c r="C1935" s="55"/>
      <c r="D1935" s="55"/>
      <c r="E1935" s="55"/>
      <c r="F1935" s="55"/>
      <c r="G1935" s="53"/>
    </row>
    <row r="1936" spans="1:7" x14ac:dyDescent="0.25">
      <c r="A1936" s="54"/>
      <c r="B1936" s="55"/>
      <c r="C1936" s="55"/>
      <c r="D1936" s="55"/>
      <c r="E1936" s="55"/>
      <c r="F1936" s="55"/>
      <c r="G1936" s="53"/>
    </row>
    <row r="1937" spans="1:7" x14ac:dyDescent="0.25">
      <c r="A1937" s="54"/>
      <c r="B1937" s="55"/>
      <c r="C1937" s="55"/>
      <c r="D1937" s="55"/>
      <c r="E1937" s="55"/>
      <c r="F1937" s="55"/>
      <c r="G1937" s="53"/>
    </row>
    <row r="1938" spans="1:7" x14ac:dyDescent="0.25">
      <c r="A1938" s="54"/>
      <c r="B1938" s="55"/>
      <c r="C1938" s="55"/>
      <c r="D1938" s="55"/>
      <c r="E1938" s="55"/>
      <c r="F1938" s="55"/>
      <c r="G1938" s="53"/>
    </row>
    <row r="1939" spans="1:7" x14ac:dyDescent="0.25">
      <c r="A1939" s="54"/>
      <c r="B1939" s="55"/>
      <c r="C1939" s="55"/>
      <c r="D1939" s="55"/>
      <c r="E1939" s="55"/>
      <c r="F1939" s="55"/>
      <c r="G1939" s="53"/>
    </row>
    <row r="1940" spans="1:7" x14ac:dyDescent="0.25">
      <c r="A1940" s="54"/>
      <c r="B1940" s="55"/>
      <c r="C1940" s="55"/>
      <c r="D1940" s="55"/>
      <c r="E1940" s="55"/>
      <c r="F1940" s="55"/>
      <c r="G1940" s="53"/>
    </row>
    <row r="1941" spans="1:7" x14ac:dyDescent="0.25">
      <c r="A1941" s="54"/>
      <c r="B1941" s="55"/>
      <c r="C1941" s="55"/>
      <c r="D1941" s="55"/>
      <c r="E1941" s="55"/>
      <c r="F1941" s="55"/>
      <c r="G1941" s="53"/>
    </row>
    <row r="1942" spans="1:7" x14ac:dyDescent="0.25">
      <c r="A1942" s="54"/>
      <c r="B1942" s="55"/>
      <c r="C1942" s="55"/>
      <c r="D1942" s="55"/>
      <c r="E1942" s="55"/>
      <c r="F1942" s="55"/>
      <c r="G1942" s="53"/>
    </row>
    <row r="1943" spans="1:7" x14ac:dyDescent="0.25">
      <c r="A1943" s="54"/>
      <c r="B1943" s="55"/>
      <c r="C1943" s="55"/>
      <c r="D1943" s="55"/>
      <c r="E1943" s="55"/>
      <c r="F1943" s="55"/>
      <c r="G1943" s="53"/>
    </row>
    <row r="1944" spans="1:7" x14ac:dyDescent="0.25">
      <c r="A1944" s="54"/>
      <c r="B1944" s="55"/>
      <c r="C1944" s="55"/>
      <c r="D1944" s="55"/>
      <c r="E1944" s="55"/>
      <c r="F1944" s="55"/>
      <c r="G1944" s="53"/>
    </row>
    <row r="1945" spans="1:7" x14ac:dyDescent="0.25">
      <c r="A1945" s="54"/>
      <c r="B1945" s="55"/>
      <c r="C1945" s="55"/>
      <c r="D1945" s="55"/>
      <c r="E1945" s="55"/>
      <c r="F1945" s="55"/>
      <c r="G1945" s="53"/>
    </row>
    <row r="1946" spans="1:7" x14ac:dyDescent="0.25">
      <c r="A1946" s="54"/>
      <c r="B1946" s="55"/>
      <c r="C1946" s="55"/>
      <c r="D1946" s="55"/>
      <c r="E1946" s="55"/>
      <c r="F1946" s="55"/>
      <c r="G1946" s="53"/>
    </row>
    <row r="1947" spans="1:7" x14ac:dyDescent="0.25">
      <c r="A1947" s="54"/>
      <c r="B1947" s="55"/>
      <c r="C1947" s="55"/>
      <c r="D1947" s="55"/>
      <c r="E1947" s="55"/>
      <c r="F1947" s="55"/>
      <c r="G1947" s="53"/>
    </row>
    <row r="1948" spans="1:7" x14ac:dyDescent="0.25">
      <c r="A1948" s="54"/>
      <c r="B1948" s="55"/>
      <c r="C1948" s="55"/>
      <c r="D1948" s="55"/>
      <c r="E1948" s="55"/>
      <c r="F1948" s="55"/>
      <c r="G1948" s="53"/>
    </row>
    <row r="1949" spans="1:7" x14ac:dyDescent="0.25">
      <c r="A1949" s="54"/>
      <c r="B1949" s="55"/>
      <c r="C1949" s="55"/>
      <c r="D1949" s="55"/>
      <c r="E1949" s="55"/>
      <c r="F1949" s="55"/>
      <c r="G1949" s="53"/>
    </row>
    <row r="1950" spans="1:7" x14ac:dyDescent="0.25">
      <c r="A1950" s="54"/>
      <c r="B1950" s="55"/>
      <c r="C1950" s="55"/>
      <c r="D1950" s="55"/>
      <c r="E1950" s="55"/>
      <c r="F1950" s="55"/>
      <c r="G1950" s="53"/>
    </row>
    <row r="1951" spans="1:7" x14ac:dyDescent="0.25">
      <c r="A1951" s="54"/>
      <c r="B1951" s="55"/>
      <c r="C1951" s="55"/>
      <c r="D1951" s="55"/>
      <c r="E1951" s="55"/>
      <c r="F1951" s="55"/>
      <c r="G1951" s="53"/>
    </row>
    <row r="1952" spans="1:7" x14ac:dyDescent="0.25">
      <c r="A1952" s="54"/>
      <c r="B1952" s="55"/>
      <c r="C1952" s="55"/>
      <c r="D1952" s="55"/>
      <c r="E1952" s="55"/>
      <c r="F1952" s="55"/>
      <c r="G1952" s="53"/>
    </row>
    <row r="1953" spans="1:7" x14ac:dyDescent="0.25">
      <c r="A1953" s="54"/>
      <c r="B1953" s="55"/>
      <c r="C1953" s="55"/>
      <c r="D1953" s="55"/>
      <c r="E1953" s="55"/>
      <c r="F1953" s="55"/>
      <c r="G1953" s="53"/>
    </row>
    <row r="1954" spans="1:7" x14ac:dyDescent="0.25">
      <c r="A1954" s="54"/>
      <c r="B1954" s="55"/>
      <c r="C1954" s="55"/>
      <c r="D1954" s="55"/>
      <c r="E1954" s="55"/>
      <c r="F1954" s="55"/>
      <c r="G1954" s="53"/>
    </row>
    <row r="1955" spans="1:7" x14ac:dyDescent="0.25">
      <c r="A1955" s="54"/>
      <c r="B1955" s="55"/>
      <c r="C1955" s="55"/>
      <c r="D1955" s="55"/>
      <c r="E1955" s="55"/>
      <c r="F1955" s="55"/>
      <c r="G1955" s="53"/>
    </row>
    <row r="1956" spans="1:7" x14ac:dyDescent="0.25">
      <c r="A1956" s="54"/>
      <c r="B1956" s="55"/>
      <c r="C1956" s="55"/>
      <c r="D1956" s="55"/>
      <c r="E1956" s="55"/>
      <c r="F1956" s="55"/>
      <c r="G1956" s="53"/>
    </row>
    <row r="1957" spans="1:7" x14ac:dyDescent="0.25">
      <c r="A1957" s="54"/>
      <c r="B1957" s="55"/>
      <c r="C1957" s="55"/>
      <c r="D1957" s="55"/>
      <c r="E1957" s="55"/>
      <c r="F1957" s="55"/>
      <c r="G1957" s="53"/>
    </row>
    <row r="1958" spans="1:7" x14ac:dyDescent="0.25">
      <c r="A1958" s="54"/>
      <c r="B1958" s="55"/>
      <c r="C1958" s="55"/>
      <c r="D1958" s="55"/>
      <c r="E1958" s="55"/>
      <c r="F1958" s="55"/>
      <c r="G1958" s="53"/>
    </row>
    <row r="1959" spans="1:7" x14ac:dyDescent="0.25">
      <c r="A1959" s="54"/>
      <c r="B1959" s="55"/>
      <c r="C1959" s="55"/>
      <c r="D1959" s="55"/>
      <c r="E1959" s="55"/>
      <c r="F1959" s="55"/>
      <c r="G1959" s="53"/>
    </row>
    <row r="1960" spans="1:7" x14ac:dyDescent="0.25">
      <c r="A1960" s="54"/>
      <c r="B1960" s="55"/>
      <c r="C1960" s="55"/>
      <c r="D1960" s="55"/>
      <c r="E1960" s="55"/>
      <c r="F1960" s="55"/>
      <c r="G1960" s="53"/>
    </row>
    <row r="1961" spans="1:7" x14ac:dyDescent="0.25">
      <c r="A1961" s="54"/>
      <c r="B1961" s="55"/>
      <c r="C1961" s="55"/>
      <c r="D1961" s="55"/>
      <c r="E1961" s="55"/>
      <c r="F1961" s="55"/>
      <c r="G1961" s="53"/>
    </row>
    <row r="1962" spans="1:7" x14ac:dyDescent="0.25">
      <c r="A1962" s="54"/>
      <c r="B1962" s="55"/>
      <c r="C1962" s="55"/>
      <c r="D1962" s="55"/>
      <c r="E1962" s="55"/>
      <c r="F1962" s="55"/>
      <c r="G1962" s="53"/>
    </row>
    <row r="1963" spans="1:7" x14ac:dyDescent="0.25">
      <c r="A1963" s="54"/>
      <c r="B1963" s="55"/>
      <c r="C1963" s="55"/>
      <c r="D1963" s="55"/>
      <c r="E1963" s="55"/>
      <c r="F1963" s="55"/>
      <c r="G1963" s="53"/>
    </row>
    <row r="1964" spans="1:7" x14ac:dyDescent="0.25">
      <c r="A1964" s="54"/>
      <c r="B1964" s="55"/>
      <c r="C1964" s="55"/>
      <c r="D1964" s="55"/>
      <c r="E1964" s="55"/>
      <c r="F1964" s="55"/>
      <c r="G1964" s="53"/>
    </row>
    <row r="1965" spans="1:7" x14ac:dyDescent="0.25">
      <c r="A1965" s="54"/>
      <c r="B1965" s="55"/>
      <c r="C1965" s="55"/>
      <c r="D1965" s="55"/>
      <c r="E1965" s="55"/>
      <c r="F1965" s="55"/>
      <c r="G1965" s="53"/>
    </row>
    <row r="1966" spans="1:7" x14ac:dyDescent="0.25">
      <c r="A1966" s="54"/>
      <c r="B1966" s="55"/>
      <c r="C1966" s="55"/>
      <c r="D1966" s="55"/>
      <c r="E1966" s="55"/>
      <c r="F1966" s="55"/>
      <c r="G1966" s="53"/>
    </row>
    <row r="1967" spans="1:7" x14ac:dyDescent="0.25">
      <c r="A1967" s="54"/>
      <c r="B1967" s="55"/>
      <c r="C1967" s="55"/>
      <c r="D1967" s="55"/>
      <c r="E1967" s="55"/>
      <c r="F1967" s="55"/>
      <c r="G1967" s="53"/>
    </row>
    <row r="1968" spans="1:7" x14ac:dyDescent="0.25">
      <c r="A1968" s="54"/>
      <c r="B1968" s="55"/>
      <c r="C1968" s="55"/>
      <c r="D1968" s="55"/>
      <c r="E1968" s="55"/>
      <c r="F1968" s="55"/>
      <c r="G1968" s="53"/>
    </row>
    <row r="1969" spans="1:7" x14ac:dyDescent="0.25">
      <c r="A1969" s="54"/>
      <c r="B1969" s="55"/>
      <c r="C1969" s="55"/>
      <c r="D1969" s="55"/>
      <c r="E1969" s="55"/>
      <c r="F1969" s="55"/>
      <c r="G1969" s="53"/>
    </row>
    <row r="1970" spans="1:7" x14ac:dyDescent="0.25">
      <c r="A1970" s="54"/>
      <c r="B1970" s="55"/>
      <c r="C1970" s="55"/>
      <c r="D1970" s="55"/>
      <c r="E1970" s="55"/>
      <c r="F1970" s="55"/>
      <c r="G1970" s="53"/>
    </row>
    <row r="1971" spans="1:7" x14ac:dyDescent="0.25">
      <c r="A1971" s="54"/>
      <c r="B1971" s="55"/>
      <c r="C1971" s="55"/>
      <c r="D1971" s="55"/>
      <c r="E1971" s="55"/>
      <c r="F1971" s="55"/>
      <c r="G1971" s="53"/>
    </row>
    <row r="1972" spans="1:7" x14ac:dyDescent="0.25">
      <c r="A1972" s="54"/>
      <c r="B1972" s="55"/>
      <c r="C1972" s="55"/>
      <c r="D1972" s="55"/>
      <c r="E1972" s="55"/>
      <c r="F1972" s="55"/>
      <c r="G1972" s="53"/>
    </row>
    <row r="1973" spans="1:7" x14ac:dyDescent="0.25">
      <c r="A1973" s="54"/>
      <c r="B1973" s="55"/>
      <c r="C1973" s="55"/>
      <c r="D1973" s="55"/>
      <c r="E1973" s="55"/>
      <c r="F1973" s="55"/>
      <c r="G1973" s="53"/>
    </row>
    <row r="1974" spans="1:7" x14ac:dyDescent="0.25">
      <c r="A1974" s="54"/>
      <c r="B1974" s="55"/>
      <c r="C1974" s="55"/>
      <c r="D1974" s="55"/>
      <c r="E1974" s="55"/>
      <c r="F1974" s="55"/>
      <c r="G1974" s="53"/>
    </row>
    <row r="1975" spans="1:7" x14ac:dyDescent="0.25">
      <c r="A1975" s="54"/>
      <c r="B1975" s="55"/>
      <c r="C1975" s="55"/>
      <c r="D1975" s="55"/>
      <c r="E1975" s="55"/>
      <c r="F1975" s="55"/>
      <c r="G1975" s="53"/>
    </row>
    <row r="1976" spans="1:7" x14ac:dyDescent="0.25">
      <c r="A1976" s="54"/>
      <c r="B1976" s="55"/>
      <c r="C1976" s="55"/>
      <c r="D1976" s="55"/>
      <c r="E1976" s="55"/>
      <c r="F1976" s="55"/>
      <c r="G1976" s="53"/>
    </row>
    <row r="1977" spans="1:7" x14ac:dyDescent="0.25">
      <c r="A1977" s="54"/>
      <c r="B1977" s="55"/>
      <c r="C1977" s="55"/>
      <c r="D1977" s="55"/>
      <c r="E1977" s="55"/>
      <c r="F1977" s="55"/>
      <c r="G1977" s="53"/>
    </row>
    <row r="1978" spans="1:7" x14ac:dyDescent="0.25">
      <c r="A1978" s="54"/>
      <c r="B1978" s="55"/>
      <c r="C1978" s="55"/>
      <c r="D1978" s="55"/>
      <c r="E1978" s="55"/>
      <c r="F1978" s="55"/>
      <c r="G1978" s="53"/>
    </row>
    <row r="1979" spans="1:7" x14ac:dyDescent="0.25">
      <c r="A1979" s="54"/>
      <c r="B1979" s="55"/>
      <c r="C1979" s="55"/>
      <c r="D1979" s="55"/>
      <c r="E1979" s="55"/>
      <c r="F1979" s="55"/>
      <c r="G1979" s="53"/>
    </row>
    <row r="1980" spans="1:7" x14ac:dyDescent="0.25">
      <c r="A1980" s="54"/>
      <c r="B1980" s="55"/>
      <c r="C1980" s="55"/>
      <c r="D1980" s="55"/>
      <c r="E1980" s="55"/>
      <c r="F1980" s="55"/>
      <c r="G1980" s="53"/>
    </row>
    <row r="1981" spans="1:7" x14ac:dyDescent="0.25">
      <c r="A1981" s="54"/>
      <c r="B1981" s="55"/>
      <c r="C1981" s="55"/>
      <c r="D1981" s="55"/>
      <c r="E1981" s="55"/>
      <c r="F1981" s="55"/>
      <c r="G1981" s="53"/>
    </row>
    <row r="1982" spans="1:7" x14ac:dyDescent="0.25">
      <c r="A1982" s="54"/>
      <c r="B1982" s="55"/>
      <c r="C1982" s="55"/>
      <c r="D1982" s="55"/>
      <c r="E1982" s="55"/>
      <c r="F1982" s="55"/>
      <c r="G1982" s="53"/>
    </row>
    <row r="1983" spans="1:7" x14ac:dyDescent="0.25">
      <c r="A1983" s="54"/>
      <c r="B1983" s="55"/>
      <c r="C1983" s="55"/>
      <c r="D1983" s="55"/>
      <c r="E1983" s="55"/>
      <c r="F1983" s="55"/>
      <c r="G1983" s="53"/>
    </row>
    <row r="1984" spans="1:7" x14ac:dyDescent="0.25">
      <c r="A1984" s="54"/>
      <c r="B1984" s="55"/>
      <c r="C1984" s="55"/>
      <c r="D1984" s="55"/>
      <c r="E1984" s="55"/>
      <c r="F1984" s="55"/>
      <c r="G1984" s="53"/>
    </row>
    <row r="1985" spans="1:7" x14ac:dyDescent="0.25">
      <c r="A1985" s="54"/>
      <c r="B1985" s="55"/>
      <c r="C1985" s="55"/>
      <c r="D1985" s="55"/>
      <c r="E1985" s="55"/>
      <c r="F1985" s="55"/>
      <c r="G1985" s="53"/>
    </row>
    <row r="1986" spans="1:7" x14ac:dyDescent="0.25">
      <c r="A1986" s="54"/>
      <c r="B1986" s="55"/>
      <c r="C1986" s="55"/>
      <c r="D1986" s="55"/>
      <c r="E1986" s="55"/>
      <c r="F1986" s="55"/>
      <c r="G1986" s="53"/>
    </row>
    <row r="1987" spans="1:7" x14ac:dyDescent="0.25">
      <c r="A1987" s="54"/>
      <c r="B1987" s="55"/>
      <c r="C1987" s="55"/>
      <c r="D1987" s="55"/>
      <c r="E1987" s="55"/>
      <c r="F1987" s="55"/>
      <c r="G1987" s="53"/>
    </row>
    <row r="1988" spans="1:7" x14ac:dyDescent="0.25">
      <c r="A1988" s="54"/>
      <c r="B1988" s="55"/>
      <c r="C1988" s="55"/>
      <c r="D1988" s="55"/>
      <c r="E1988" s="55"/>
      <c r="F1988" s="55"/>
      <c r="G1988" s="53"/>
    </row>
    <row r="1989" spans="1:7" x14ac:dyDescent="0.25">
      <c r="A1989" s="54"/>
      <c r="B1989" s="55"/>
      <c r="C1989" s="55"/>
      <c r="D1989" s="55"/>
      <c r="E1989" s="55"/>
      <c r="F1989" s="55"/>
      <c r="G1989" s="53"/>
    </row>
    <row r="1990" spans="1:7" x14ac:dyDescent="0.25">
      <c r="A1990" s="54"/>
      <c r="B1990" s="55"/>
      <c r="C1990" s="55"/>
      <c r="D1990" s="55"/>
      <c r="E1990" s="55"/>
      <c r="F1990" s="55"/>
      <c r="G1990" s="53"/>
    </row>
    <row r="1991" spans="1:7" x14ac:dyDescent="0.25">
      <c r="A1991" s="54"/>
      <c r="B1991" s="55"/>
      <c r="C1991" s="55"/>
      <c r="D1991" s="55"/>
      <c r="E1991" s="55"/>
      <c r="F1991" s="55"/>
      <c r="G1991" s="53"/>
    </row>
    <row r="1992" spans="1:7" x14ac:dyDescent="0.25">
      <c r="A1992" s="54"/>
      <c r="B1992" s="55"/>
      <c r="C1992" s="55"/>
      <c r="D1992" s="55"/>
      <c r="E1992" s="55"/>
      <c r="F1992" s="55"/>
      <c r="G1992" s="53"/>
    </row>
    <row r="1993" spans="1:7" x14ac:dyDescent="0.25">
      <c r="A1993" s="54"/>
      <c r="B1993" s="55"/>
      <c r="C1993" s="55"/>
      <c r="D1993" s="55"/>
      <c r="E1993" s="55"/>
      <c r="F1993" s="55"/>
      <c r="G1993" s="53"/>
    </row>
    <row r="1994" spans="1:7" x14ac:dyDescent="0.25">
      <c r="A1994" s="54"/>
      <c r="B1994" s="55"/>
      <c r="C1994" s="55"/>
      <c r="D1994" s="55"/>
      <c r="E1994" s="55"/>
      <c r="F1994" s="55"/>
      <c r="G1994" s="53"/>
    </row>
    <row r="1995" spans="1:7" x14ac:dyDescent="0.25">
      <c r="A1995" s="54"/>
      <c r="B1995" s="55"/>
      <c r="C1995" s="55"/>
      <c r="D1995" s="55"/>
      <c r="E1995" s="55"/>
      <c r="F1995" s="55"/>
      <c r="G1995" s="53"/>
    </row>
    <row r="1996" spans="1:7" x14ac:dyDescent="0.25">
      <c r="A1996" s="54"/>
      <c r="B1996" s="55"/>
      <c r="C1996" s="55"/>
      <c r="D1996" s="55"/>
      <c r="E1996" s="55"/>
      <c r="F1996" s="55"/>
      <c r="G1996" s="53"/>
    </row>
    <row r="1997" spans="1:7" x14ac:dyDescent="0.25">
      <c r="A1997" s="54"/>
      <c r="B1997" s="55"/>
      <c r="C1997" s="55"/>
      <c r="D1997" s="55"/>
      <c r="E1997" s="55"/>
      <c r="F1997" s="55"/>
      <c r="G1997" s="53"/>
    </row>
    <row r="1998" spans="1:7" x14ac:dyDescent="0.25">
      <c r="A1998" s="54"/>
      <c r="B1998" s="55"/>
      <c r="C1998" s="55"/>
      <c r="D1998" s="55"/>
      <c r="E1998" s="55"/>
      <c r="F1998" s="55"/>
      <c r="G1998" s="53"/>
    </row>
    <row r="1999" spans="1:7" x14ac:dyDescent="0.25">
      <c r="A1999" s="54"/>
      <c r="B1999" s="55"/>
      <c r="C1999" s="55"/>
      <c r="D1999" s="55"/>
      <c r="E1999" s="55"/>
      <c r="F1999" s="55"/>
      <c r="G1999" s="53"/>
    </row>
    <row r="2000" spans="1:7" x14ac:dyDescent="0.25">
      <c r="A2000" s="54"/>
      <c r="B2000" s="55"/>
      <c r="C2000" s="55"/>
      <c r="D2000" s="55"/>
      <c r="E2000" s="55"/>
      <c r="F2000" s="55"/>
      <c r="G2000" s="53"/>
    </row>
    <row r="2001" spans="1:7" x14ac:dyDescent="0.25">
      <c r="A2001" s="54"/>
      <c r="B2001" s="55"/>
      <c r="C2001" s="55"/>
      <c r="D2001" s="55"/>
      <c r="E2001" s="55"/>
      <c r="F2001" s="55"/>
      <c r="G2001" s="53"/>
    </row>
    <row r="2002" spans="1:7" x14ac:dyDescent="0.25">
      <c r="A2002" s="54"/>
      <c r="B2002" s="55"/>
      <c r="C2002" s="55"/>
      <c r="D2002" s="55"/>
      <c r="E2002" s="55"/>
      <c r="F2002" s="55"/>
      <c r="G2002" s="53"/>
    </row>
    <row r="2003" spans="1:7" x14ac:dyDescent="0.25">
      <c r="A2003" s="54"/>
      <c r="B2003" s="55"/>
      <c r="C2003" s="55"/>
      <c r="D2003" s="55"/>
      <c r="E2003" s="55"/>
      <c r="F2003" s="55"/>
      <c r="G2003" s="53"/>
    </row>
    <row r="2004" spans="1:7" x14ac:dyDescent="0.25">
      <c r="A2004" s="54"/>
      <c r="B2004" s="55"/>
      <c r="C2004" s="55"/>
      <c r="D2004" s="55"/>
      <c r="E2004" s="55"/>
      <c r="F2004" s="55"/>
      <c r="G2004" s="53"/>
    </row>
    <row r="2005" spans="1:7" x14ac:dyDescent="0.25">
      <c r="A2005" s="54"/>
      <c r="B2005" s="55"/>
      <c r="C2005" s="55"/>
      <c r="D2005" s="55"/>
      <c r="E2005" s="55"/>
      <c r="F2005" s="55"/>
      <c r="G2005" s="53"/>
    </row>
    <row r="2006" spans="1:7" x14ac:dyDescent="0.25">
      <c r="A2006" s="54"/>
      <c r="B2006" s="55"/>
      <c r="C2006" s="55"/>
      <c r="D2006" s="55"/>
      <c r="E2006" s="55"/>
      <c r="F2006" s="55"/>
      <c r="G2006" s="53"/>
    </row>
    <row r="2007" spans="1:7" x14ac:dyDescent="0.25">
      <c r="A2007" s="54"/>
      <c r="B2007" s="55"/>
      <c r="C2007" s="55"/>
      <c r="D2007" s="55"/>
      <c r="E2007" s="55"/>
      <c r="F2007" s="55"/>
      <c r="G2007" s="53"/>
    </row>
    <row r="2008" spans="1:7" x14ac:dyDescent="0.25">
      <c r="A2008" s="54"/>
      <c r="B2008" s="55"/>
      <c r="C2008" s="55"/>
      <c r="D2008" s="55"/>
      <c r="E2008" s="55"/>
      <c r="F2008" s="55"/>
      <c r="G2008" s="53"/>
    </row>
    <row r="2009" spans="1:7" x14ac:dyDescent="0.25">
      <c r="A2009" s="54"/>
      <c r="B2009" s="55"/>
      <c r="C2009" s="55"/>
      <c r="D2009" s="55"/>
      <c r="E2009" s="55"/>
      <c r="F2009" s="55"/>
      <c r="G2009" s="53"/>
    </row>
    <row r="2010" spans="1:7" x14ac:dyDescent="0.25">
      <c r="A2010" s="54"/>
      <c r="B2010" s="55"/>
      <c r="C2010" s="55"/>
      <c r="D2010" s="55"/>
      <c r="E2010" s="55"/>
      <c r="F2010" s="55"/>
      <c r="G2010" s="53"/>
    </row>
    <row r="2011" spans="1:7" x14ac:dyDescent="0.25">
      <c r="A2011" s="54"/>
      <c r="B2011" s="55"/>
      <c r="C2011" s="55"/>
      <c r="D2011" s="55"/>
      <c r="E2011" s="55"/>
      <c r="F2011" s="55"/>
      <c r="G2011" s="53"/>
    </row>
    <row r="2012" spans="1:7" x14ac:dyDescent="0.25">
      <c r="A2012" s="54"/>
      <c r="B2012" s="55"/>
      <c r="C2012" s="55"/>
      <c r="D2012" s="55"/>
      <c r="E2012" s="55"/>
      <c r="F2012" s="55"/>
      <c r="G2012" s="53"/>
    </row>
    <row r="2013" spans="1:7" x14ac:dyDescent="0.25">
      <c r="A2013" s="54"/>
      <c r="B2013" s="55"/>
      <c r="C2013" s="55"/>
      <c r="D2013" s="55"/>
      <c r="E2013" s="55"/>
      <c r="F2013" s="55"/>
      <c r="G2013" s="53"/>
    </row>
    <row r="2014" spans="1:7" x14ac:dyDescent="0.25">
      <c r="A2014" s="54"/>
      <c r="B2014" s="55"/>
      <c r="C2014" s="55"/>
      <c r="D2014" s="55"/>
      <c r="E2014" s="55"/>
      <c r="F2014" s="55"/>
      <c r="G2014" s="53"/>
    </row>
    <row r="2015" spans="1:7" x14ac:dyDescent="0.25">
      <c r="A2015" s="54"/>
      <c r="B2015" s="55"/>
      <c r="C2015" s="55"/>
      <c r="D2015" s="55"/>
      <c r="E2015" s="55"/>
      <c r="F2015" s="55"/>
      <c r="G2015" s="53"/>
    </row>
    <row r="2016" spans="1:7" x14ac:dyDescent="0.25">
      <c r="A2016" s="54"/>
      <c r="B2016" s="55"/>
      <c r="C2016" s="55"/>
      <c r="D2016" s="55"/>
      <c r="E2016" s="55"/>
      <c r="F2016" s="55"/>
      <c r="G2016" s="53"/>
    </row>
    <row r="2017" spans="1:7" x14ac:dyDescent="0.25">
      <c r="A2017" s="54"/>
      <c r="B2017" s="55"/>
      <c r="C2017" s="55"/>
      <c r="D2017" s="55"/>
      <c r="E2017" s="55"/>
      <c r="F2017" s="55"/>
      <c r="G2017" s="53"/>
    </row>
    <row r="2018" spans="1:7" x14ac:dyDescent="0.25">
      <c r="A2018" s="54"/>
      <c r="B2018" s="55"/>
      <c r="C2018" s="55"/>
      <c r="D2018" s="55"/>
      <c r="E2018" s="55"/>
      <c r="F2018" s="55"/>
      <c r="G2018" s="53"/>
    </row>
    <row r="2019" spans="1:7" x14ac:dyDescent="0.25">
      <c r="A2019" s="54"/>
      <c r="B2019" s="55"/>
      <c r="C2019" s="55"/>
      <c r="D2019" s="55"/>
      <c r="E2019" s="55"/>
      <c r="F2019" s="55"/>
      <c r="G2019" s="53"/>
    </row>
    <row r="2020" spans="1:7" x14ac:dyDescent="0.25">
      <c r="A2020" s="54"/>
      <c r="B2020" s="55"/>
      <c r="C2020" s="55"/>
      <c r="D2020" s="55"/>
      <c r="E2020" s="55"/>
      <c r="F2020" s="55"/>
      <c r="G2020" s="53"/>
    </row>
    <row r="2021" spans="1:7" x14ac:dyDescent="0.25">
      <c r="A2021" s="54"/>
      <c r="B2021" s="55"/>
      <c r="C2021" s="55"/>
      <c r="D2021" s="55"/>
      <c r="E2021" s="55"/>
      <c r="F2021" s="55"/>
      <c r="G2021" s="53"/>
    </row>
    <row r="2022" spans="1:7" x14ac:dyDescent="0.25">
      <c r="A2022" s="54"/>
      <c r="B2022" s="55"/>
      <c r="C2022" s="55"/>
      <c r="D2022" s="55"/>
      <c r="E2022" s="55"/>
      <c r="F2022" s="55"/>
      <c r="G2022" s="53"/>
    </row>
    <row r="2023" spans="1:7" x14ac:dyDescent="0.25">
      <c r="A2023" s="54"/>
      <c r="B2023" s="55"/>
      <c r="C2023" s="55"/>
      <c r="D2023" s="55"/>
      <c r="E2023" s="55"/>
      <c r="F2023" s="55"/>
      <c r="G2023" s="53"/>
    </row>
    <row r="2024" spans="1:7" x14ac:dyDescent="0.25">
      <c r="A2024" s="54"/>
      <c r="B2024" s="55"/>
      <c r="C2024" s="55"/>
      <c r="D2024" s="55"/>
      <c r="E2024" s="55"/>
      <c r="F2024" s="55"/>
      <c r="G2024" s="53"/>
    </row>
    <row r="2025" spans="1:7" x14ac:dyDescent="0.25">
      <c r="A2025" s="54"/>
      <c r="B2025" s="55"/>
      <c r="C2025" s="55"/>
      <c r="D2025" s="55"/>
      <c r="E2025" s="55"/>
      <c r="F2025" s="55"/>
      <c r="G2025" s="53"/>
    </row>
    <row r="2026" spans="1:7" x14ac:dyDescent="0.25">
      <c r="A2026" s="54"/>
      <c r="B2026" s="55"/>
      <c r="C2026" s="55"/>
      <c r="D2026" s="55"/>
      <c r="E2026" s="55"/>
      <c r="F2026" s="55"/>
      <c r="G2026" s="53"/>
    </row>
    <row r="2027" spans="1:7" x14ac:dyDescent="0.25">
      <c r="A2027" s="54"/>
      <c r="B2027" s="55"/>
      <c r="C2027" s="55"/>
      <c r="D2027" s="55"/>
      <c r="E2027" s="55"/>
      <c r="F2027" s="55"/>
      <c r="G2027" s="53"/>
    </row>
    <row r="2028" spans="1:7" x14ac:dyDescent="0.25">
      <c r="A2028" s="54"/>
      <c r="B2028" s="55"/>
      <c r="C2028" s="55"/>
      <c r="D2028" s="55"/>
      <c r="E2028" s="55"/>
      <c r="F2028" s="55"/>
      <c r="G2028" s="53"/>
    </row>
    <row r="2029" spans="1:7" x14ac:dyDescent="0.25">
      <c r="A2029" s="54"/>
      <c r="B2029" s="55"/>
      <c r="C2029" s="55"/>
      <c r="D2029" s="55"/>
      <c r="E2029" s="55"/>
      <c r="F2029" s="55"/>
      <c r="G2029" s="53"/>
    </row>
    <row r="2030" spans="1:7" x14ac:dyDescent="0.25">
      <c r="A2030" s="54"/>
      <c r="B2030" s="55"/>
      <c r="C2030" s="55"/>
      <c r="D2030" s="55"/>
      <c r="E2030" s="55"/>
      <c r="F2030" s="55"/>
      <c r="G2030" s="53"/>
    </row>
    <row r="2031" spans="1:7" x14ac:dyDescent="0.25">
      <c r="A2031" s="54"/>
      <c r="B2031" s="55"/>
      <c r="C2031" s="55"/>
      <c r="D2031" s="55"/>
      <c r="E2031" s="55"/>
      <c r="F2031" s="55"/>
      <c r="G2031" s="53"/>
    </row>
    <row r="2032" spans="1:7" x14ac:dyDescent="0.25">
      <c r="A2032" s="54"/>
      <c r="B2032" s="55"/>
      <c r="C2032" s="55"/>
      <c r="D2032" s="55"/>
      <c r="E2032" s="55"/>
      <c r="F2032" s="55"/>
      <c r="G2032" s="53"/>
    </row>
    <row r="2033" spans="1:7" x14ac:dyDescent="0.25">
      <c r="A2033" s="54"/>
      <c r="B2033" s="55"/>
      <c r="C2033" s="55"/>
      <c r="D2033" s="55"/>
      <c r="E2033" s="55"/>
      <c r="F2033" s="55"/>
      <c r="G2033" s="53"/>
    </row>
    <row r="2034" spans="1:7" x14ac:dyDescent="0.25">
      <c r="A2034" s="54"/>
      <c r="B2034" s="55"/>
      <c r="C2034" s="55"/>
      <c r="D2034" s="55"/>
      <c r="E2034" s="55"/>
      <c r="F2034" s="55"/>
      <c r="G2034" s="53"/>
    </row>
    <row r="2035" spans="1:7" x14ac:dyDescent="0.25">
      <c r="A2035" s="54"/>
      <c r="B2035" s="55"/>
      <c r="C2035" s="55"/>
      <c r="D2035" s="55"/>
      <c r="E2035" s="55"/>
      <c r="F2035" s="55"/>
      <c r="G2035" s="53"/>
    </row>
    <row r="2036" spans="1:7" x14ac:dyDescent="0.25">
      <c r="A2036" s="54"/>
      <c r="B2036" s="55"/>
      <c r="C2036" s="55"/>
      <c r="D2036" s="55"/>
      <c r="E2036" s="55"/>
      <c r="F2036" s="55"/>
      <c r="G2036" s="53"/>
    </row>
    <row r="2037" spans="1:7" x14ac:dyDescent="0.25">
      <c r="A2037" s="54"/>
      <c r="B2037" s="55"/>
      <c r="C2037" s="55"/>
      <c r="D2037" s="55"/>
      <c r="E2037" s="55"/>
      <c r="F2037" s="55"/>
      <c r="G2037" s="53"/>
    </row>
    <row r="2038" spans="1:7" x14ac:dyDescent="0.25">
      <c r="A2038" s="54"/>
      <c r="B2038" s="55"/>
      <c r="C2038" s="55"/>
      <c r="D2038" s="55"/>
      <c r="E2038" s="55"/>
      <c r="F2038" s="55"/>
      <c r="G2038" s="53"/>
    </row>
    <row r="2039" spans="1:7" x14ac:dyDescent="0.25">
      <c r="A2039" s="54"/>
      <c r="B2039" s="55"/>
      <c r="C2039" s="55"/>
      <c r="D2039" s="55"/>
      <c r="E2039" s="55"/>
      <c r="F2039" s="55"/>
      <c r="G2039" s="53"/>
    </row>
    <row r="2040" spans="1:7" x14ac:dyDescent="0.25">
      <c r="A2040" s="54"/>
      <c r="B2040" s="55"/>
      <c r="C2040" s="55"/>
      <c r="D2040" s="55"/>
      <c r="E2040" s="55"/>
      <c r="F2040" s="55"/>
      <c r="G2040" s="53"/>
    </row>
    <row r="2041" spans="1:7" x14ac:dyDescent="0.25">
      <c r="A2041" s="54"/>
      <c r="B2041" s="55"/>
      <c r="C2041" s="55"/>
      <c r="D2041" s="55"/>
      <c r="E2041" s="55"/>
      <c r="F2041" s="55"/>
      <c r="G2041" s="53"/>
    </row>
    <row r="2042" spans="1:7" x14ac:dyDescent="0.25">
      <c r="A2042" s="54"/>
      <c r="B2042" s="55"/>
      <c r="C2042" s="55"/>
      <c r="D2042" s="55"/>
      <c r="E2042" s="55"/>
      <c r="F2042" s="55"/>
      <c r="G2042" s="53"/>
    </row>
    <row r="2043" spans="1:7" x14ac:dyDescent="0.25">
      <c r="A2043" s="54"/>
      <c r="B2043" s="55"/>
      <c r="C2043" s="55"/>
      <c r="D2043" s="55"/>
      <c r="E2043" s="55"/>
      <c r="F2043" s="55"/>
      <c r="G2043" s="53"/>
    </row>
    <row r="2044" spans="1:7" x14ac:dyDescent="0.25">
      <c r="A2044" s="54"/>
      <c r="B2044" s="55"/>
      <c r="C2044" s="55"/>
      <c r="D2044" s="55"/>
      <c r="E2044" s="55"/>
      <c r="F2044" s="55"/>
      <c r="G2044" s="53"/>
    </row>
    <row r="2045" spans="1:7" x14ac:dyDescent="0.25">
      <c r="A2045" s="54"/>
      <c r="B2045" s="55"/>
      <c r="C2045" s="55"/>
      <c r="D2045" s="55"/>
      <c r="E2045" s="55"/>
      <c r="F2045" s="55"/>
      <c r="G2045" s="53"/>
    </row>
    <row r="2046" spans="1:7" x14ac:dyDescent="0.25">
      <c r="A2046" s="54"/>
      <c r="B2046" s="55"/>
      <c r="C2046" s="55"/>
      <c r="D2046" s="55"/>
      <c r="E2046" s="55"/>
      <c r="F2046" s="55"/>
      <c r="G2046" s="53"/>
    </row>
    <row r="2047" spans="1:7" x14ac:dyDescent="0.25">
      <c r="A2047" s="54"/>
      <c r="B2047" s="55"/>
      <c r="C2047" s="55"/>
      <c r="D2047" s="55"/>
      <c r="E2047" s="55"/>
      <c r="F2047" s="55"/>
      <c r="G2047" s="53"/>
    </row>
    <row r="2048" spans="1:7" x14ac:dyDescent="0.25">
      <c r="A2048" s="54"/>
      <c r="B2048" s="55"/>
      <c r="C2048" s="55"/>
      <c r="D2048" s="55"/>
      <c r="E2048" s="55"/>
      <c r="F2048" s="55"/>
      <c r="G2048" s="53"/>
    </row>
    <row r="2049" spans="1:7" x14ac:dyDescent="0.25">
      <c r="A2049" s="54"/>
      <c r="B2049" s="55"/>
      <c r="C2049" s="55"/>
      <c r="D2049" s="55"/>
      <c r="E2049" s="55"/>
      <c r="F2049" s="55"/>
      <c r="G2049" s="53"/>
    </row>
    <row r="2050" spans="1:7" x14ac:dyDescent="0.25">
      <c r="A2050" s="54"/>
      <c r="B2050" s="55"/>
      <c r="C2050" s="55"/>
      <c r="D2050" s="55"/>
      <c r="E2050" s="55"/>
      <c r="F2050" s="55"/>
      <c r="G2050" s="53"/>
    </row>
    <row r="2051" spans="1:7" x14ac:dyDescent="0.25">
      <c r="A2051" s="54"/>
      <c r="B2051" s="55"/>
      <c r="C2051" s="55"/>
      <c r="D2051" s="55"/>
      <c r="E2051" s="55"/>
      <c r="F2051" s="55"/>
      <c r="G2051" s="53"/>
    </row>
    <row r="2052" spans="1:7" x14ac:dyDescent="0.25">
      <c r="A2052" s="54"/>
      <c r="B2052" s="55"/>
      <c r="C2052" s="55"/>
      <c r="D2052" s="55"/>
      <c r="E2052" s="55"/>
      <c r="F2052" s="55"/>
      <c r="G2052" s="53"/>
    </row>
    <row r="2053" spans="1:7" x14ac:dyDescent="0.25">
      <c r="A2053" s="54"/>
      <c r="B2053" s="55"/>
      <c r="C2053" s="55"/>
      <c r="D2053" s="55"/>
      <c r="E2053" s="55"/>
      <c r="F2053" s="55"/>
      <c r="G2053" s="53"/>
    </row>
    <row r="2054" spans="1:7" x14ac:dyDescent="0.25">
      <c r="A2054" s="54"/>
      <c r="B2054" s="55"/>
      <c r="C2054" s="55"/>
      <c r="D2054" s="55"/>
      <c r="E2054" s="55"/>
      <c r="F2054" s="55"/>
      <c r="G2054" s="53"/>
    </row>
    <row r="2055" spans="1:7" x14ac:dyDescent="0.25">
      <c r="A2055" s="54"/>
      <c r="B2055" s="55"/>
      <c r="C2055" s="55"/>
      <c r="D2055" s="55"/>
      <c r="E2055" s="55"/>
      <c r="F2055" s="55"/>
      <c r="G2055" s="53"/>
    </row>
    <row r="2056" spans="1:7" x14ac:dyDescent="0.25">
      <c r="A2056" s="54"/>
      <c r="B2056" s="55"/>
      <c r="C2056" s="55"/>
      <c r="D2056" s="55"/>
      <c r="E2056" s="55"/>
      <c r="F2056" s="55"/>
      <c r="G2056" s="53"/>
    </row>
    <row r="2057" spans="1:7" x14ac:dyDescent="0.25">
      <c r="A2057" s="54"/>
      <c r="B2057" s="55"/>
      <c r="C2057" s="55"/>
      <c r="D2057" s="55"/>
      <c r="E2057" s="55"/>
      <c r="F2057" s="55"/>
      <c r="G2057" s="53"/>
    </row>
    <row r="2058" spans="1:7" x14ac:dyDescent="0.25">
      <c r="A2058" s="54"/>
      <c r="B2058" s="55"/>
      <c r="C2058" s="55"/>
      <c r="D2058" s="55"/>
      <c r="E2058" s="55"/>
      <c r="F2058" s="55"/>
      <c r="G2058" s="53"/>
    </row>
    <row r="2059" spans="1:7" x14ac:dyDescent="0.25">
      <c r="A2059" s="54"/>
      <c r="B2059" s="55"/>
      <c r="C2059" s="55"/>
      <c r="D2059" s="55"/>
      <c r="E2059" s="55"/>
      <c r="F2059" s="55"/>
      <c r="G2059" s="53"/>
    </row>
    <row r="2060" spans="1:7" x14ac:dyDescent="0.25">
      <c r="A2060" s="54"/>
      <c r="B2060" s="55"/>
      <c r="C2060" s="55"/>
      <c r="D2060" s="55"/>
      <c r="E2060" s="55"/>
      <c r="F2060" s="55"/>
      <c r="G2060" s="53"/>
    </row>
    <row r="2061" spans="1:7" x14ac:dyDescent="0.25">
      <c r="A2061" s="54"/>
      <c r="B2061" s="55"/>
      <c r="C2061" s="55"/>
      <c r="D2061" s="55"/>
      <c r="E2061" s="55"/>
      <c r="F2061" s="55"/>
      <c r="G2061" s="53"/>
    </row>
    <row r="2062" spans="1:7" x14ac:dyDescent="0.25">
      <c r="A2062" s="54"/>
      <c r="B2062" s="55"/>
      <c r="C2062" s="55"/>
      <c r="D2062" s="55"/>
      <c r="E2062" s="55"/>
      <c r="F2062" s="55"/>
      <c r="G2062" s="53"/>
    </row>
    <row r="2063" spans="1:7" x14ac:dyDescent="0.25">
      <c r="A2063" s="54"/>
      <c r="B2063" s="55"/>
      <c r="C2063" s="55"/>
      <c r="D2063" s="55"/>
      <c r="E2063" s="55"/>
      <c r="F2063" s="55"/>
      <c r="G2063" s="53"/>
    </row>
    <row r="2064" spans="1:7" x14ac:dyDescent="0.25">
      <c r="A2064" s="54"/>
      <c r="B2064" s="55"/>
      <c r="C2064" s="55"/>
      <c r="D2064" s="55"/>
      <c r="E2064" s="55"/>
      <c r="F2064" s="55"/>
      <c r="G2064" s="53"/>
    </row>
    <row r="2065" spans="1:7" x14ac:dyDescent="0.25">
      <c r="A2065" s="54"/>
      <c r="B2065" s="55"/>
      <c r="C2065" s="55"/>
      <c r="D2065" s="55"/>
      <c r="E2065" s="55"/>
      <c r="F2065" s="55"/>
      <c r="G2065" s="53"/>
    </row>
    <row r="2066" spans="1:7" x14ac:dyDescent="0.25">
      <c r="A2066" s="54"/>
      <c r="B2066" s="55"/>
      <c r="C2066" s="55"/>
      <c r="D2066" s="55"/>
      <c r="E2066" s="55"/>
      <c r="F2066" s="55"/>
      <c r="G2066" s="53"/>
    </row>
    <row r="2067" spans="1:7" x14ac:dyDescent="0.25">
      <c r="A2067" s="54"/>
      <c r="B2067" s="55"/>
      <c r="C2067" s="55"/>
      <c r="D2067" s="55"/>
      <c r="E2067" s="55"/>
      <c r="F2067" s="55"/>
      <c r="G2067" s="53"/>
    </row>
    <row r="2068" spans="1:7" x14ac:dyDescent="0.25">
      <c r="A2068" s="54"/>
      <c r="B2068" s="55"/>
      <c r="C2068" s="55"/>
      <c r="D2068" s="55"/>
      <c r="E2068" s="55"/>
      <c r="F2068" s="55"/>
      <c r="G2068" s="53"/>
    </row>
    <row r="2069" spans="1:7" x14ac:dyDescent="0.25">
      <c r="A2069" s="54"/>
      <c r="B2069" s="55"/>
      <c r="C2069" s="55"/>
      <c r="D2069" s="55"/>
      <c r="E2069" s="55"/>
      <c r="F2069" s="55"/>
      <c r="G2069" s="53"/>
    </row>
    <row r="2070" spans="1:7" x14ac:dyDescent="0.25">
      <c r="A2070" s="54"/>
      <c r="B2070" s="55"/>
      <c r="C2070" s="55"/>
      <c r="D2070" s="55"/>
      <c r="E2070" s="55"/>
      <c r="F2070" s="55"/>
      <c r="G2070" s="53"/>
    </row>
    <row r="2071" spans="1:7" x14ac:dyDescent="0.25">
      <c r="A2071" s="54"/>
      <c r="B2071" s="55"/>
      <c r="C2071" s="55"/>
      <c r="D2071" s="55"/>
      <c r="E2071" s="55"/>
      <c r="F2071" s="55"/>
      <c r="G2071" s="53"/>
    </row>
    <row r="2072" spans="1:7" x14ac:dyDescent="0.25">
      <c r="A2072" s="54"/>
      <c r="B2072" s="55"/>
      <c r="C2072" s="55"/>
      <c r="D2072" s="55"/>
      <c r="E2072" s="55"/>
      <c r="F2072" s="55"/>
      <c r="G2072" s="53"/>
    </row>
    <row r="2073" spans="1:7" x14ac:dyDescent="0.25">
      <c r="A2073" s="54"/>
      <c r="B2073" s="55"/>
      <c r="C2073" s="55"/>
      <c r="D2073" s="55"/>
      <c r="E2073" s="55"/>
      <c r="F2073" s="55"/>
      <c r="G2073" s="53"/>
    </row>
    <row r="2074" spans="1:7" x14ac:dyDescent="0.25">
      <c r="A2074" s="54"/>
      <c r="B2074" s="55"/>
      <c r="C2074" s="55"/>
      <c r="D2074" s="55"/>
      <c r="E2074" s="55"/>
      <c r="F2074" s="55"/>
      <c r="G2074" s="53"/>
    </row>
    <row r="2075" spans="1:7" x14ac:dyDescent="0.25">
      <c r="A2075" s="54"/>
      <c r="B2075" s="55"/>
      <c r="C2075" s="55"/>
      <c r="D2075" s="55"/>
      <c r="E2075" s="55"/>
      <c r="F2075" s="55"/>
      <c r="G2075" s="53"/>
    </row>
    <row r="2076" spans="1:7" x14ac:dyDescent="0.25">
      <c r="A2076" s="54"/>
      <c r="B2076" s="55"/>
      <c r="C2076" s="55"/>
      <c r="D2076" s="55"/>
      <c r="E2076" s="55"/>
      <c r="F2076" s="55"/>
      <c r="G2076" s="53"/>
    </row>
    <row r="2077" spans="1:7" x14ac:dyDescent="0.25">
      <c r="A2077" s="54"/>
      <c r="B2077" s="55"/>
      <c r="C2077" s="55"/>
      <c r="D2077" s="55"/>
      <c r="E2077" s="55"/>
      <c r="F2077" s="55"/>
      <c r="G2077" s="53"/>
    </row>
    <row r="2078" spans="1:7" x14ac:dyDescent="0.25">
      <c r="A2078" s="54"/>
      <c r="B2078" s="55"/>
      <c r="C2078" s="55"/>
      <c r="D2078" s="55"/>
      <c r="E2078" s="55"/>
      <c r="F2078" s="55"/>
      <c r="G2078" s="53"/>
    </row>
    <row r="2079" spans="1:7" x14ac:dyDescent="0.25">
      <c r="A2079" s="54"/>
      <c r="B2079" s="55"/>
      <c r="C2079" s="55"/>
      <c r="D2079" s="55"/>
      <c r="E2079" s="55"/>
      <c r="F2079" s="55"/>
      <c r="G2079" s="53"/>
    </row>
    <row r="2080" spans="1:7" x14ac:dyDescent="0.25">
      <c r="A2080" s="54"/>
      <c r="B2080" s="55"/>
      <c r="C2080" s="55"/>
      <c r="D2080" s="55"/>
      <c r="E2080" s="55"/>
      <c r="F2080" s="55"/>
      <c r="G2080" s="53"/>
    </row>
    <row r="2081" spans="1:7" x14ac:dyDescent="0.25">
      <c r="A2081" s="54"/>
      <c r="B2081" s="55"/>
      <c r="C2081" s="55"/>
      <c r="D2081" s="55"/>
      <c r="E2081" s="55"/>
      <c r="F2081" s="55"/>
      <c r="G2081" s="53"/>
    </row>
    <row r="2082" spans="1:7" x14ac:dyDescent="0.25">
      <c r="A2082" s="54"/>
      <c r="B2082" s="55"/>
      <c r="C2082" s="55"/>
      <c r="D2082" s="55"/>
      <c r="E2082" s="55"/>
      <c r="F2082" s="55"/>
      <c r="G2082" s="53"/>
    </row>
    <row r="2083" spans="1:7" x14ac:dyDescent="0.25">
      <c r="A2083" s="54"/>
      <c r="B2083" s="55"/>
      <c r="C2083" s="55"/>
      <c r="D2083" s="55"/>
      <c r="E2083" s="55"/>
      <c r="F2083" s="55"/>
      <c r="G2083" s="53"/>
    </row>
    <row r="2084" spans="1:7" x14ac:dyDescent="0.25">
      <c r="A2084" s="54"/>
      <c r="B2084" s="55"/>
      <c r="C2084" s="55"/>
      <c r="D2084" s="55"/>
      <c r="E2084" s="55"/>
      <c r="F2084" s="55"/>
      <c r="G2084" s="53"/>
    </row>
    <row r="2085" spans="1:7" x14ac:dyDescent="0.25">
      <c r="A2085" s="54"/>
      <c r="B2085" s="55"/>
      <c r="C2085" s="55"/>
      <c r="D2085" s="55"/>
      <c r="E2085" s="55"/>
      <c r="F2085" s="55"/>
      <c r="G2085" s="53"/>
    </row>
    <row r="2086" spans="1:7" x14ac:dyDescent="0.25">
      <c r="A2086" s="54"/>
      <c r="B2086" s="55"/>
      <c r="C2086" s="55"/>
      <c r="D2086" s="55"/>
      <c r="E2086" s="55"/>
      <c r="F2086" s="55"/>
      <c r="G2086" s="53"/>
    </row>
    <row r="2087" spans="1:7" x14ac:dyDescent="0.25">
      <c r="A2087" s="54"/>
      <c r="B2087" s="55"/>
      <c r="C2087" s="55"/>
      <c r="D2087" s="55"/>
      <c r="E2087" s="55"/>
      <c r="F2087" s="55"/>
      <c r="G2087" s="53"/>
    </row>
    <row r="2088" spans="1:7" x14ac:dyDescent="0.25">
      <c r="A2088" s="54"/>
      <c r="B2088" s="55"/>
      <c r="C2088" s="55"/>
      <c r="D2088" s="55"/>
      <c r="E2088" s="55"/>
      <c r="F2088" s="55"/>
      <c r="G2088" s="53"/>
    </row>
    <row r="2089" spans="1:7" x14ac:dyDescent="0.25">
      <c r="A2089" s="54"/>
      <c r="B2089" s="55"/>
      <c r="C2089" s="55"/>
      <c r="D2089" s="55"/>
      <c r="E2089" s="55"/>
      <c r="F2089" s="55"/>
      <c r="G2089" s="53"/>
    </row>
    <row r="2090" spans="1:7" x14ac:dyDescent="0.25">
      <c r="A2090" s="54"/>
      <c r="B2090" s="55"/>
      <c r="C2090" s="55"/>
      <c r="D2090" s="55"/>
      <c r="E2090" s="55"/>
      <c r="F2090" s="55"/>
      <c r="G2090" s="53"/>
    </row>
    <row r="2091" spans="1:7" x14ac:dyDescent="0.25">
      <c r="A2091" s="54"/>
      <c r="B2091" s="55"/>
      <c r="C2091" s="55"/>
      <c r="D2091" s="55"/>
      <c r="E2091" s="55"/>
      <c r="F2091" s="55"/>
      <c r="G2091" s="53"/>
    </row>
    <row r="2092" spans="1:7" x14ac:dyDescent="0.25">
      <c r="A2092" s="54"/>
      <c r="B2092" s="55"/>
      <c r="C2092" s="55"/>
      <c r="D2092" s="55"/>
      <c r="E2092" s="55"/>
      <c r="F2092" s="55"/>
      <c r="G2092" s="53"/>
    </row>
    <row r="2093" spans="1:7" x14ac:dyDescent="0.25">
      <c r="A2093" s="54"/>
      <c r="B2093" s="55"/>
      <c r="C2093" s="55"/>
      <c r="D2093" s="55"/>
      <c r="E2093" s="55"/>
      <c r="F2093" s="55"/>
      <c r="G2093" s="53"/>
    </row>
    <row r="2094" spans="1:7" x14ac:dyDescent="0.25">
      <c r="A2094" s="54"/>
      <c r="B2094" s="55"/>
      <c r="C2094" s="55"/>
      <c r="D2094" s="55"/>
      <c r="E2094" s="55"/>
      <c r="F2094" s="55"/>
      <c r="G2094" s="53"/>
    </row>
    <row r="2095" spans="1:7" x14ac:dyDescent="0.25">
      <c r="A2095" s="54"/>
      <c r="B2095" s="55"/>
      <c r="C2095" s="55"/>
      <c r="D2095" s="55"/>
      <c r="E2095" s="55"/>
      <c r="F2095" s="55"/>
      <c r="G2095" s="53"/>
    </row>
    <row r="2096" spans="1:7" x14ac:dyDescent="0.25">
      <c r="A2096" s="54"/>
      <c r="B2096" s="55"/>
      <c r="C2096" s="55"/>
      <c r="D2096" s="55"/>
      <c r="E2096" s="55"/>
      <c r="F2096" s="55"/>
      <c r="G2096" s="53"/>
    </row>
    <row r="2097" spans="1:7" x14ac:dyDescent="0.25">
      <c r="A2097" s="54"/>
      <c r="B2097" s="55"/>
      <c r="C2097" s="55"/>
      <c r="D2097" s="55"/>
      <c r="E2097" s="55"/>
      <c r="F2097" s="55"/>
      <c r="G2097" s="53"/>
    </row>
    <row r="2098" spans="1:7" x14ac:dyDescent="0.25">
      <c r="A2098" s="54"/>
      <c r="B2098" s="55"/>
      <c r="C2098" s="55"/>
      <c r="D2098" s="55"/>
      <c r="E2098" s="55"/>
      <c r="F2098" s="55"/>
      <c r="G2098" s="53"/>
    </row>
    <row r="2099" spans="1:7" x14ac:dyDescent="0.25">
      <c r="A2099" s="54"/>
      <c r="B2099" s="55"/>
      <c r="C2099" s="55"/>
      <c r="D2099" s="55"/>
      <c r="E2099" s="55"/>
      <c r="F2099" s="55"/>
      <c r="G2099" s="53"/>
    </row>
    <row r="2100" spans="1:7" x14ac:dyDescent="0.25">
      <c r="A2100" s="54"/>
      <c r="B2100" s="55"/>
      <c r="C2100" s="55"/>
      <c r="D2100" s="55"/>
      <c r="E2100" s="55"/>
      <c r="F2100" s="55"/>
      <c r="G2100" s="53"/>
    </row>
    <row r="2101" spans="1:7" x14ac:dyDescent="0.25">
      <c r="A2101" s="54"/>
      <c r="B2101" s="55"/>
      <c r="C2101" s="55"/>
      <c r="D2101" s="55"/>
      <c r="E2101" s="55"/>
      <c r="F2101" s="55"/>
      <c r="G2101" s="53"/>
    </row>
    <row r="2102" spans="1:7" x14ac:dyDescent="0.25">
      <c r="A2102" s="54"/>
      <c r="B2102" s="55"/>
      <c r="C2102" s="55"/>
      <c r="D2102" s="55"/>
      <c r="E2102" s="55"/>
      <c r="F2102" s="55"/>
      <c r="G2102" s="53"/>
    </row>
    <row r="2103" spans="1:7" x14ac:dyDescent="0.25">
      <c r="A2103" s="54"/>
      <c r="B2103" s="55"/>
      <c r="C2103" s="55"/>
      <c r="D2103" s="55"/>
      <c r="E2103" s="55"/>
      <c r="F2103" s="55"/>
      <c r="G2103" s="53"/>
    </row>
    <row r="2104" spans="1:7" x14ac:dyDescent="0.25">
      <c r="A2104" s="54"/>
      <c r="B2104" s="55"/>
      <c r="C2104" s="55"/>
      <c r="D2104" s="55"/>
      <c r="E2104" s="55"/>
      <c r="F2104" s="55"/>
      <c r="G2104" s="53"/>
    </row>
    <row r="2105" spans="1:7" x14ac:dyDescent="0.25">
      <c r="A2105" s="54"/>
      <c r="B2105" s="55"/>
      <c r="C2105" s="55"/>
      <c r="D2105" s="55"/>
      <c r="E2105" s="55"/>
      <c r="F2105" s="55"/>
      <c r="G2105" s="53"/>
    </row>
    <row r="2106" spans="1:7" x14ac:dyDescent="0.25">
      <c r="A2106" s="54"/>
      <c r="B2106" s="55"/>
      <c r="C2106" s="55"/>
      <c r="D2106" s="55"/>
      <c r="E2106" s="55"/>
      <c r="F2106" s="55"/>
      <c r="G2106" s="53"/>
    </row>
    <row r="2107" spans="1:7" x14ac:dyDescent="0.25">
      <c r="A2107" s="54"/>
      <c r="B2107" s="55"/>
      <c r="C2107" s="55"/>
      <c r="D2107" s="55"/>
      <c r="E2107" s="55"/>
      <c r="F2107" s="55"/>
      <c r="G2107" s="53"/>
    </row>
    <row r="2108" spans="1:7" x14ac:dyDescent="0.25">
      <c r="A2108" s="54"/>
      <c r="B2108" s="55"/>
      <c r="C2108" s="55"/>
      <c r="D2108" s="55"/>
      <c r="E2108" s="55"/>
      <c r="F2108" s="55"/>
      <c r="G2108" s="53"/>
    </row>
    <row r="2109" spans="1:7" x14ac:dyDescent="0.25">
      <c r="A2109" s="54"/>
      <c r="B2109" s="55"/>
      <c r="C2109" s="55"/>
      <c r="D2109" s="55"/>
      <c r="E2109" s="55"/>
      <c r="F2109" s="55"/>
      <c r="G2109" s="53"/>
    </row>
    <row r="2110" spans="1:7" x14ac:dyDescent="0.25">
      <c r="A2110" s="54"/>
      <c r="B2110" s="55"/>
      <c r="C2110" s="55"/>
      <c r="D2110" s="55"/>
      <c r="E2110" s="55"/>
      <c r="F2110" s="55"/>
      <c r="G2110" s="53"/>
    </row>
    <row r="2111" spans="1:7" x14ac:dyDescent="0.25">
      <c r="A2111" s="54"/>
      <c r="B2111" s="55"/>
      <c r="C2111" s="55"/>
      <c r="D2111" s="55"/>
      <c r="E2111" s="55"/>
      <c r="F2111" s="55"/>
      <c r="G2111" s="53"/>
    </row>
    <row r="2112" spans="1:7" x14ac:dyDescent="0.25">
      <c r="A2112" s="54"/>
      <c r="B2112" s="55"/>
      <c r="C2112" s="55"/>
      <c r="D2112" s="55"/>
      <c r="E2112" s="55"/>
      <c r="F2112" s="55"/>
      <c r="G2112" s="53"/>
    </row>
    <row r="2113" spans="1:7" x14ac:dyDescent="0.25">
      <c r="A2113" s="54"/>
      <c r="B2113" s="55"/>
      <c r="C2113" s="55"/>
      <c r="D2113" s="55"/>
      <c r="E2113" s="55"/>
      <c r="F2113" s="55"/>
      <c r="G2113" s="53"/>
    </row>
    <row r="2114" spans="1:7" x14ac:dyDescent="0.25">
      <c r="A2114" s="54"/>
      <c r="B2114" s="55"/>
      <c r="C2114" s="55"/>
      <c r="D2114" s="55"/>
      <c r="E2114" s="55"/>
      <c r="F2114" s="55"/>
      <c r="G2114" s="53"/>
    </row>
    <row r="2115" spans="1:7" x14ac:dyDescent="0.25">
      <c r="A2115" s="54"/>
      <c r="B2115" s="55"/>
      <c r="C2115" s="55"/>
      <c r="D2115" s="55"/>
      <c r="E2115" s="55"/>
      <c r="F2115" s="55"/>
      <c r="G2115" s="53"/>
    </row>
    <row r="2116" spans="1:7" x14ac:dyDescent="0.25">
      <c r="A2116" s="54"/>
      <c r="B2116" s="55"/>
      <c r="C2116" s="55"/>
      <c r="D2116" s="55"/>
      <c r="E2116" s="55"/>
      <c r="F2116" s="55"/>
      <c r="G2116" s="53"/>
    </row>
    <row r="2117" spans="1:7" x14ac:dyDescent="0.25">
      <c r="A2117" s="54"/>
      <c r="B2117" s="55"/>
      <c r="C2117" s="55"/>
      <c r="D2117" s="55"/>
      <c r="E2117" s="55"/>
      <c r="F2117" s="55"/>
      <c r="G2117" s="53"/>
    </row>
    <row r="2118" spans="1:7" x14ac:dyDescent="0.25">
      <c r="A2118" s="54"/>
      <c r="B2118" s="55"/>
      <c r="C2118" s="55"/>
      <c r="D2118" s="55"/>
      <c r="E2118" s="55"/>
      <c r="F2118" s="55"/>
      <c r="G2118" s="53"/>
    </row>
    <row r="2119" spans="1:7" x14ac:dyDescent="0.25">
      <c r="A2119" s="54"/>
      <c r="B2119" s="55"/>
      <c r="C2119" s="55"/>
      <c r="D2119" s="55"/>
      <c r="E2119" s="55"/>
      <c r="F2119" s="55"/>
      <c r="G2119" s="53"/>
    </row>
    <row r="2120" spans="1:7" x14ac:dyDescent="0.25">
      <c r="A2120" s="54"/>
      <c r="B2120" s="55"/>
      <c r="C2120" s="55"/>
      <c r="D2120" s="55"/>
      <c r="E2120" s="55"/>
      <c r="F2120" s="55"/>
      <c r="G2120" s="53"/>
    </row>
    <row r="2121" spans="1:7" x14ac:dyDescent="0.25">
      <c r="A2121" s="54"/>
      <c r="B2121" s="55"/>
      <c r="C2121" s="55"/>
      <c r="D2121" s="55"/>
      <c r="E2121" s="55"/>
      <c r="F2121" s="55"/>
      <c r="G2121" s="53"/>
    </row>
    <row r="2122" spans="1:7" x14ac:dyDescent="0.25">
      <c r="A2122" s="54"/>
      <c r="B2122" s="55"/>
      <c r="C2122" s="55"/>
      <c r="D2122" s="55"/>
      <c r="E2122" s="55"/>
      <c r="F2122" s="55"/>
      <c r="G2122" s="53"/>
    </row>
    <row r="2123" spans="1:7" x14ac:dyDescent="0.25">
      <c r="A2123" s="54"/>
      <c r="B2123" s="55"/>
      <c r="C2123" s="55"/>
      <c r="D2123" s="55"/>
      <c r="E2123" s="55"/>
      <c r="F2123" s="55"/>
      <c r="G2123" s="53"/>
    </row>
    <row r="2124" spans="1:7" x14ac:dyDescent="0.25">
      <c r="A2124" s="54"/>
      <c r="B2124" s="55"/>
      <c r="C2124" s="55"/>
      <c r="D2124" s="55"/>
      <c r="E2124" s="55"/>
      <c r="F2124" s="55"/>
      <c r="G2124" s="53"/>
    </row>
    <row r="2125" spans="1:7" x14ac:dyDescent="0.25">
      <c r="A2125" s="54"/>
      <c r="B2125" s="55"/>
      <c r="C2125" s="55"/>
      <c r="D2125" s="55"/>
      <c r="E2125" s="55"/>
      <c r="F2125" s="55"/>
      <c r="G2125" s="53"/>
    </row>
    <row r="2126" spans="1:7" x14ac:dyDescent="0.25">
      <c r="A2126" s="54"/>
      <c r="B2126" s="55"/>
      <c r="C2126" s="55"/>
      <c r="D2126" s="55"/>
      <c r="E2126" s="55"/>
      <c r="F2126" s="55"/>
      <c r="G2126" s="53"/>
    </row>
    <row r="2127" spans="1:7" x14ac:dyDescent="0.25">
      <c r="A2127" s="54"/>
      <c r="B2127" s="55"/>
      <c r="C2127" s="55"/>
      <c r="D2127" s="55"/>
      <c r="E2127" s="55"/>
      <c r="F2127" s="55"/>
      <c r="G2127" s="53"/>
    </row>
    <row r="2128" spans="1:7" x14ac:dyDescent="0.25">
      <c r="A2128" s="54"/>
      <c r="B2128" s="55"/>
      <c r="C2128" s="55"/>
      <c r="D2128" s="55"/>
      <c r="E2128" s="55"/>
      <c r="F2128" s="55"/>
      <c r="G2128" s="53"/>
    </row>
    <row r="2129" spans="1:7" x14ac:dyDescent="0.25">
      <c r="A2129" s="54"/>
      <c r="B2129" s="55"/>
      <c r="C2129" s="55"/>
      <c r="D2129" s="55"/>
      <c r="E2129" s="55"/>
      <c r="F2129" s="55"/>
      <c r="G2129" s="53"/>
    </row>
    <row r="2130" spans="1:7" x14ac:dyDescent="0.25">
      <c r="A2130" s="54"/>
      <c r="B2130" s="55"/>
      <c r="C2130" s="55"/>
      <c r="D2130" s="55"/>
      <c r="E2130" s="55"/>
      <c r="F2130" s="55"/>
      <c r="G2130" s="53"/>
    </row>
    <row r="2131" spans="1:7" x14ac:dyDescent="0.25">
      <c r="A2131" s="54"/>
      <c r="B2131" s="55"/>
      <c r="C2131" s="55"/>
      <c r="D2131" s="55"/>
      <c r="E2131" s="55"/>
      <c r="F2131" s="55"/>
      <c r="G2131" s="53"/>
    </row>
    <row r="2132" spans="1:7" x14ac:dyDescent="0.25">
      <c r="A2132" s="54"/>
      <c r="B2132" s="55"/>
      <c r="C2132" s="55"/>
      <c r="D2132" s="55"/>
      <c r="E2132" s="55"/>
      <c r="F2132" s="55"/>
      <c r="G2132" s="53"/>
    </row>
    <row r="2133" spans="1:7" x14ac:dyDescent="0.25">
      <c r="A2133" s="54"/>
      <c r="B2133" s="55"/>
      <c r="C2133" s="55"/>
      <c r="D2133" s="55"/>
      <c r="E2133" s="55"/>
      <c r="F2133" s="55"/>
      <c r="G2133" s="53"/>
    </row>
    <row r="2134" spans="1:7" x14ac:dyDescent="0.25">
      <c r="A2134" s="54"/>
      <c r="B2134" s="55"/>
      <c r="C2134" s="55"/>
      <c r="D2134" s="55"/>
      <c r="E2134" s="55"/>
      <c r="F2134" s="55"/>
      <c r="G2134" s="53"/>
    </row>
    <row r="2135" spans="1:7" x14ac:dyDescent="0.25">
      <c r="A2135" s="54"/>
      <c r="B2135" s="55"/>
      <c r="C2135" s="55"/>
      <c r="D2135" s="55"/>
      <c r="E2135" s="55"/>
      <c r="F2135" s="55"/>
      <c r="G2135" s="53"/>
    </row>
    <row r="2136" spans="1:7" x14ac:dyDescent="0.25">
      <c r="A2136" s="54"/>
      <c r="B2136" s="55"/>
      <c r="C2136" s="55"/>
      <c r="D2136" s="55"/>
      <c r="E2136" s="55"/>
      <c r="F2136" s="55"/>
      <c r="G2136" s="53"/>
    </row>
    <row r="2137" spans="1:7" x14ac:dyDescent="0.25">
      <c r="A2137" s="54"/>
      <c r="B2137" s="55"/>
      <c r="C2137" s="55"/>
      <c r="D2137" s="55"/>
      <c r="E2137" s="55"/>
      <c r="F2137" s="55"/>
      <c r="G2137" s="53"/>
    </row>
    <row r="2138" spans="1:7" x14ac:dyDescent="0.25">
      <c r="A2138" s="54"/>
      <c r="B2138" s="55"/>
      <c r="C2138" s="55"/>
      <c r="D2138" s="55"/>
      <c r="E2138" s="55"/>
      <c r="F2138" s="55"/>
      <c r="G2138" s="53"/>
    </row>
    <row r="2139" spans="1:7" x14ac:dyDescent="0.25">
      <c r="A2139" s="54"/>
      <c r="B2139" s="55"/>
      <c r="C2139" s="55"/>
      <c r="D2139" s="55"/>
      <c r="E2139" s="55"/>
      <c r="F2139" s="55"/>
      <c r="G2139" s="53"/>
    </row>
    <row r="2140" spans="1:7" x14ac:dyDescent="0.25">
      <c r="A2140" s="54"/>
      <c r="B2140" s="55"/>
      <c r="C2140" s="55"/>
      <c r="D2140" s="55"/>
      <c r="E2140" s="55"/>
      <c r="F2140" s="55"/>
      <c r="G2140" s="53"/>
    </row>
    <row r="2141" spans="1:7" x14ac:dyDescent="0.25">
      <c r="A2141" s="54"/>
      <c r="B2141" s="55"/>
      <c r="C2141" s="55"/>
      <c r="D2141" s="55"/>
      <c r="E2141" s="55"/>
      <c r="F2141" s="55"/>
      <c r="G2141" s="53"/>
    </row>
    <row r="2142" spans="1:7" x14ac:dyDescent="0.25">
      <c r="A2142" s="54"/>
      <c r="B2142" s="55"/>
      <c r="C2142" s="55"/>
      <c r="D2142" s="55"/>
      <c r="E2142" s="55"/>
      <c r="F2142" s="55"/>
      <c r="G2142" s="53"/>
    </row>
    <row r="2143" spans="1:7" x14ac:dyDescent="0.25">
      <c r="A2143" s="54"/>
      <c r="B2143" s="55"/>
      <c r="C2143" s="55"/>
      <c r="D2143" s="55"/>
      <c r="E2143" s="55"/>
      <c r="F2143" s="55"/>
      <c r="G2143" s="53"/>
    </row>
    <row r="2144" spans="1:7" x14ac:dyDescent="0.25">
      <c r="A2144" s="54"/>
      <c r="B2144" s="55"/>
      <c r="C2144" s="55"/>
      <c r="D2144" s="55"/>
      <c r="E2144" s="55"/>
      <c r="F2144" s="55"/>
      <c r="G2144" s="53"/>
    </row>
    <row r="2145" spans="1:7" x14ac:dyDescent="0.25">
      <c r="A2145" s="54"/>
      <c r="B2145" s="55"/>
      <c r="C2145" s="55"/>
      <c r="D2145" s="55"/>
      <c r="E2145" s="55"/>
      <c r="F2145" s="55"/>
      <c r="G2145" s="53"/>
    </row>
    <row r="2146" spans="1:7" x14ac:dyDescent="0.25">
      <c r="A2146" s="54"/>
      <c r="B2146" s="55"/>
      <c r="C2146" s="55"/>
      <c r="D2146" s="55"/>
      <c r="E2146" s="55"/>
      <c r="F2146" s="55"/>
      <c r="G2146" s="53"/>
    </row>
    <row r="2147" spans="1:7" x14ac:dyDescent="0.25">
      <c r="A2147" s="54"/>
      <c r="B2147" s="55"/>
      <c r="C2147" s="55"/>
      <c r="D2147" s="55"/>
      <c r="E2147" s="55"/>
      <c r="F2147" s="55"/>
      <c r="G2147" s="53"/>
    </row>
    <row r="2148" spans="1:7" x14ac:dyDescent="0.25">
      <c r="A2148" s="54"/>
      <c r="B2148" s="55"/>
      <c r="C2148" s="55"/>
      <c r="D2148" s="55"/>
      <c r="E2148" s="55"/>
      <c r="F2148" s="55"/>
      <c r="G2148" s="53"/>
    </row>
    <row r="2149" spans="1:7" x14ac:dyDescent="0.25">
      <c r="A2149" s="54"/>
      <c r="B2149" s="55"/>
      <c r="C2149" s="55"/>
      <c r="D2149" s="55"/>
      <c r="E2149" s="55"/>
      <c r="F2149" s="55"/>
      <c r="G2149" s="53"/>
    </row>
    <row r="2150" spans="1:7" x14ac:dyDescent="0.25">
      <c r="A2150" s="54"/>
      <c r="B2150" s="55"/>
      <c r="C2150" s="55"/>
      <c r="D2150" s="55"/>
      <c r="E2150" s="55"/>
      <c r="F2150" s="55"/>
      <c r="G2150" s="53"/>
    </row>
    <row r="2151" spans="1:7" x14ac:dyDescent="0.25">
      <c r="A2151" s="54"/>
      <c r="B2151" s="55"/>
      <c r="C2151" s="55"/>
      <c r="D2151" s="55"/>
      <c r="E2151" s="55"/>
      <c r="F2151" s="55"/>
      <c r="G2151" s="53"/>
    </row>
    <row r="2152" spans="1:7" x14ac:dyDescent="0.25">
      <c r="A2152" s="54"/>
      <c r="B2152" s="55"/>
      <c r="C2152" s="55"/>
      <c r="D2152" s="55"/>
      <c r="E2152" s="55"/>
      <c r="F2152" s="55"/>
      <c r="G2152" s="53"/>
    </row>
    <row r="2153" spans="1:7" x14ac:dyDescent="0.25">
      <c r="A2153" s="54"/>
      <c r="B2153" s="55"/>
      <c r="C2153" s="55"/>
      <c r="D2153" s="55"/>
      <c r="E2153" s="55"/>
      <c r="F2153" s="55"/>
      <c r="G2153" s="53"/>
    </row>
    <row r="2154" spans="1:7" x14ac:dyDescent="0.25">
      <c r="A2154" s="54"/>
      <c r="B2154" s="55"/>
      <c r="C2154" s="55"/>
      <c r="D2154" s="55"/>
      <c r="E2154" s="55"/>
      <c r="F2154" s="55"/>
      <c r="G2154" s="53"/>
    </row>
    <row r="2155" spans="1:7" x14ac:dyDescent="0.25">
      <c r="A2155" s="54"/>
      <c r="B2155" s="55"/>
      <c r="C2155" s="55"/>
      <c r="D2155" s="55"/>
      <c r="E2155" s="55"/>
      <c r="F2155" s="55"/>
      <c r="G2155" s="53"/>
    </row>
    <row r="2156" spans="1:7" x14ac:dyDescent="0.25">
      <c r="A2156" s="54"/>
      <c r="B2156" s="55"/>
      <c r="C2156" s="55"/>
      <c r="D2156" s="55"/>
      <c r="E2156" s="55"/>
      <c r="F2156" s="55"/>
      <c r="G2156" s="53"/>
    </row>
    <row r="2157" spans="1:7" x14ac:dyDescent="0.25">
      <c r="A2157" s="54"/>
      <c r="B2157" s="55"/>
      <c r="C2157" s="55"/>
      <c r="D2157" s="55"/>
      <c r="E2157" s="55"/>
      <c r="F2157" s="55"/>
      <c r="G2157" s="53"/>
    </row>
    <row r="2158" spans="1:7" x14ac:dyDescent="0.25">
      <c r="A2158" s="54"/>
      <c r="B2158" s="55"/>
      <c r="C2158" s="55"/>
      <c r="D2158" s="55"/>
      <c r="E2158" s="55"/>
      <c r="F2158" s="55"/>
      <c r="G2158" s="53"/>
    </row>
    <row r="2159" spans="1:7" x14ac:dyDescent="0.25">
      <c r="A2159" s="54"/>
      <c r="B2159" s="55"/>
      <c r="C2159" s="55"/>
      <c r="D2159" s="55"/>
      <c r="E2159" s="55"/>
      <c r="F2159" s="55"/>
      <c r="G2159" s="53"/>
    </row>
    <row r="2160" spans="1:7" x14ac:dyDescent="0.25">
      <c r="A2160" s="54"/>
      <c r="B2160" s="55"/>
      <c r="C2160" s="55"/>
      <c r="D2160" s="55"/>
      <c r="E2160" s="55"/>
      <c r="F2160" s="55"/>
      <c r="G2160" s="53"/>
    </row>
    <row r="2161" spans="1:7" x14ac:dyDescent="0.25">
      <c r="A2161" s="54"/>
      <c r="B2161" s="55"/>
      <c r="C2161" s="55"/>
      <c r="D2161" s="55"/>
      <c r="E2161" s="55"/>
      <c r="F2161" s="55"/>
      <c r="G2161" s="53"/>
    </row>
    <row r="2162" spans="1:7" x14ac:dyDescent="0.25">
      <c r="A2162" s="54"/>
      <c r="B2162" s="55"/>
      <c r="C2162" s="55"/>
      <c r="D2162" s="55"/>
      <c r="E2162" s="55"/>
      <c r="F2162" s="55"/>
      <c r="G2162" s="53"/>
    </row>
    <row r="2163" spans="1:7" x14ac:dyDescent="0.25">
      <c r="A2163" s="54"/>
      <c r="B2163" s="55"/>
      <c r="C2163" s="55"/>
      <c r="D2163" s="55"/>
      <c r="E2163" s="55"/>
      <c r="F2163" s="55"/>
      <c r="G2163" s="53"/>
    </row>
    <row r="2164" spans="1:7" x14ac:dyDescent="0.25">
      <c r="A2164" s="54"/>
      <c r="B2164" s="55"/>
      <c r="C2164" s="55"/>
      <c r="D2164" s="55"/>
      <c r="E2164" s="55"/>
      <c r="F2164" s="55"/>
      <c r="G2164" s="53"/>
    </row>
    <row r="2165" spans="1:7" x14ac:dyDescent="0.25">
      <c r="A2165" s="54"/>
      <c r="B2165" s="55"/>
      <c r="C2165" s="55"/>
      <c r="D2165" s="55"/>
      <c r="E2165" s="55"/>
      <c r="F2165" s="55"/>
      <c r="G2165" s="53"/>
    </row>
    <row r="2166" spans="1:7" x14ac:dyDescent="0.25">
      <c r="A2166" s="54"/>
      <c r="B2166" s="55"/>
      <c r="C2166" s="55"/>
      <c r="D2166" s="55"/>
      <c r="E2166" s="55"/>
      <c r="F2166" s="55"/>
      <c r="G2166" s="53"/>
    </row>
    <row r="2167" spans="1:7" x14ac:dyDescent="0.25">
      <c r="A2167" s="54"/>
      <c r="B2167" s="55"/>
      <c r="C2167" s="55"/>
      <c r="D2167" s="55"/>
      <c r="E2167" s="55"/>
      <c r="F2167" s="55"/>
      <c r="G2167" s="53"/>
    </row>
    <row r="2168" spans="1:7" x14ac:dyDescent="0.25">
      <c r="A2168" s="54"/>
      <c r="B2168" s="55"/>
      <c r="C2168" s="55"/>
      <c r="D2168" s="55"/>
      <c r="E2168" s="55"/>
      <c r="F2168" s="55"/>
      <c r="G2168" s="53"/>
    </row>
    <row r="2169" spans="1:7" x14ac:dyDescent="0.25">
      <c r="A2169" s="54"/>
      <c r="B2169" s="55"/>
      <c r="C2169" s="55"/>
      <c r="D2169" s="55"/>
      <c r="E2169" s="55"/>
      <c r="F2169" s="55"/>
      <c r="G2169" s="53"/>
    </row>
    <row r="2170" spans="1:7" x14ac:dyDescent="0.25">
      <c r="A2170" s="54"/>
      <c r="B2170" s="55"/>
      <c r="C2170" s="55"/>
      <c r="D2170" s="55"/>
      <c r="E2170" s="55"/>
      <c r="F2170" s="55"/>
      <c r="G2170" s="53"/>
    </row>
    <row r="2171" spans="1:7" x14ac:dyDescent="0.25">
      <c r="A2171" s="54"/>
      <c r="B2171" s="55"/>
      <c r="C2171" s="55"/>
      <c r="D2171" s="55"/>
      <c r="E2171" s="55"/>
      <c r="F2171" s="55"/>
      <c r="G2171" s="53"/>
    </row>
    <row r="2172" spans="1:7" x14ac:dyDescent="0.25">
      <c r="A2172" s="54"/>
      <c r="B2172" s="55"/>
      <c r="C2172" s="55"/>
      <c r="D2172" s="55"/>
      <c r="E2172" s="55"/>
      <c r="F2172" s="55"/>
      <c r="G2172" s="53"/>
    </row>
    <row r="2173" spans="1:7" x14ac:dyDescent="0.25">
      <c r="A2173" s="54"/>
      <c r="B2173" s="55"/>
      <c r="C2173" s="55"/>
      <c r="D2173" s="55"/>
      <c r="E2173" s="55"/>
      <c r="F2173" s="55"/>
      <c r="G2173" s="53"/>
    </row>
    <row r="2174" spans="1:7" x14ac:dyDescent="0.25">
      <c r="A2174" s="54"/>
      <c r="B2174" s="55"/>
      <c r="C2174" s="55"/>
      <c r="D2174" s="55"/>
      <c r="E2174" s="55"/>
      <c r="F2174" s="55"/>
      <c r="G2174" s="53"/>
    </row>
    <row r="2175" spans="1:7" x14ac:dyDescent="0.25">
      <c r="A2175" s="54"/>
      <c r="B2175" s="55"/>
      <c r="C2175" s="55"/>
      <c r="D2175" s="55"/>
      <c r="E2175" s="55"/>
      <c r="F2175" s="55"/>
      <c r="G2175" s="53"/>
    </row>
    <row r="2176" spans="1:7" x14ac:dyDescent="0.25">
      <c r="A2176" s="54"/>
      <c r="B2176" s="55"/>
      <c r="C2176" s="55"/>
      <c r="D2176" s="55"/>
      <c r="E2176" s="55"/>
      <c r="F2176" s="55"/>
      <c r="G2176" s="53"/>
    </row>
    <row r="2177" spans="1:7" x14ac:dyDescent="0.25">
      <c r="A2177" s="54"/>
      <c r="B2177" s="55"/>
      <c r="C2177" s="55"/>
      <c r="D2177" s="55"/>
      <c r="E2177" s="55"/>
      <c r="F2177" s="55"/>
      <c r="G2177" s="53"/>
    </row>
    <row r="2178" spans="1:7" x14ac:dyDescent="0.25">
      <c r="A2178" s="54"/>
      <c r="B2178" s="55"/>
      <c r="C2178" s="55"/>
      <c r="D2178" s="55"/>
      <c r="E2178" s="55"/>
      <c r="F2178" s="55"/>
      <c r="G2178" s="53"/>
    </row>
    <row r="2179" spans="1:7" x14ac:dyDescent="0.25">
      <c r="A2179" s="54"/>
      <c r="B2179" s="55"/>
      <c r="C2179" s="55"/>
      <c r="D2179" s="55"/>
      <c r="E2179" s="55"/>
      <c r="F2179" s="55"/>
      <c r="G2179" s="53"/>
    </row>
    <row r="2180" spans="1:7" x14ac:dyDescent="0.25">
      <c r="A2180" s="54"/>
      <c r="B2180" s="55"/>
      <c r="C2180" s="55"/>
      <c r="D2180" s="55"/>
      <c r="E2180" s="55"/>
      <c r="F2180" s="55"/>
      <c r="G2180" s="53"/>
    </row>
    <row r="2181" spans="1:7" x14ac:dyDescent="0.25">
      <c r="A2181" s="54"/>
      <c r="B2181" s="55"/>
      <c r="C2181" s="55"/>
      <c r="D2181" s="55"/>
      <c r="E2181" s="55"/>
      <c r="F2181" s="55"/>
      <c r="G2181" s="53"/>
    </row>
    <row r="2182" spans="1:7" x14ac:dyDescent="0.25">
      <c r="A2182" s="54"/>
      <c r="B2182" s="55"/>
      <c r="C2182" s="55"/>
      <c r="D2182" s="55"/>
      <c r="E2182" s="55"/>
      <c r="F2182" s="55"/>
      <c r="G2182" s="53"/>
    </row>
    <row r="2183" spans="1:7" x14ac:dyDescent="0.25">
      <c r="A2183" s="54"/>
      <c r="B2183" s="55"/>
      <c r="C2183" s="55"/>
      <c r="D2183" s="55"/>
      <c r="E2183" s="55"/>
      <c r="F2183" s="55"/>
      <c r="G2183" s="53"/>
    </row>
    <row r="2184" spans="1:7" x14ac:dyDescent="0.25">
      <c r="A2184" s="54"/>
      <c r="B2184" s="55"/>
      <c r="C2184" s="55"/>
      <c r="D2184" s="55"/>
      <c r="E2184" s="55"/>
      <c r="F2184" s="55"/>
      <c r="G2184" s="53"/>
    </row>
    <row r="2185" spans="1:7" x14ac:dyDescent="0.25">
      <c r="A2185" s="54"/>
      <c r="B2185" s="55"/>
      <c r="C2185" s="55"/>
      <c r="D2185" s="55"/>
      <c r="E2185" s="55"/>
      <c r="F2185" s="55"/>
      <c r="G2185" s="53"/>
    </row>
    <row r="2186" spans="1:7" x14ac:dyDescent="0.25">
      <c r="A2186" s="54"/>
      <c r="B2186" s="55"/>
      <c r="C2186" s="55"/>
      <c r="D2186" s="55"/>
      <c r="E2186" s="55"/>
      <c r="F2186" s="55"/>
      <c r="G2186" s="53"/>
    </row>
    <row r="2187" spans="1:7" x14ac:dyDescent="0.25">
      <c r="A2187" s="54"/>
      <c r="B2187" s="55"/>
      <c r="C2187" s="55"/>
      <c r="D2187" s="55"/>
      <c r="E2187" s="55"/>
      <c r="F2187" s="55"/>
      <c r="G2187" s="53"/>
    </row>
    <row r="2188" spans="1:7" x14ac:dyDescent="0.25">
      <c r="A2188" s="54"/>
      <c r="B2188" s="55"/>
      <c r="C2188" s="55"/>
      <c r="D2188" s="55"/>
      <c r="E2188" s="55"/>
      <c r="F2188" s="55"/>
      <c r="G2188" s="53"/>
    </row>
    <row r="2189" spans="1:7" x14ac:dyDescent="0.25">
      <c r="A2189" s="54"/>
      <c r="B2189" s="55"/>
      <c r="C2189" s="55"/>
      <c r="D2189" s="55"/>
      <c r="E2189" s="55"/>
      <c r="F2189" s="55"/>
      <c r="G2189" s="53"/>
    </row>
    <row r="2190" spans="1:7" x14ac:dyDescent="0.25">
      <c r="A2190" s="54"/>
      <c r="B2190" s="55"/>
      <c r="C2190" s="55"/>
      <c r="D2190" s="55"/>
      <c r="E2190" s="55"/>
      <c r="F2190" s="55"/>
      <c r="G2190" s="53"/>
    </row>
    <row r="2191" spans="1:7" x14ac:dyDescent="0.25">
      <c r="A2191" s="54"/>
      <c r="B2191" s="55"/>
      <c r="C2191" s="55"/>
      <c r="D2191" s="55"/>
      <c r="E2191" s="55"/>
      <c r="F2191" s="55"/>
      <c r="G2191" s="53"/>
    </row>
    <row r="2192" spans="1:7" x14ac:dyDescent="0.25">
      <c r="A2192" s="54"/>
      <c r="B2192" s="55"/>
      <c r="C2192" s="55"/>
      <c r="D2192" s="55"/>
      <c r="E2192" s="55"/>
      <c r="F2192" s="55"/>
      <c r="G2192" s="53"/>
    </row>
    <row r="2193" spans="1:7" x14ac:dyDescent="0.25">
      <c r="A2193" s="54"/>
      <c r="B2193" s="55"/>
      <c r="C2193" s="55"/>
      <c r="D2193" s="55"/>
      <c r="E2193" s="55"/>
      <c r="F2193" s="55"/>
      <c r="G2193" s="53"/>
    </row>
    <row r="2194" spans="1:7" x14ac:dyDescent="0.25">
      <c r="A2194" s="54"/>
      <c r="B2194" s="55"/>
      <c r="C2194" s="55"/>
      <c r="D2194" s="55"/>
      <c r="E2194" s="55"/>
      <c r="F2194" s="55"/>
      <c r="G2194" s="53"/>
    </row>
    <row r="2195" spans="1:7" x14ac:dyDescent="0.25">
      <c r="A2195" s="54"/>
      <c r="B2195" s="55"/>
      <c r="C2195" s="55"/>
      <c r="D2195" s="55"/>
      <c r="E2195" s="55"/>
      <c r="F2195" s="55"/>
      <c r="G2195" s="53"/>
    </row>
    <row r="2196" spans="1:7" x14ac:dyDescent="0.25">
      <c r="A2196" s="54"/>
      <c r="B2196" s="55"/>
      <c r="C2196" s="55"/>
      <c r="D2196" s="55"/>
      <c r="E2196" s="55"/>
      <c r="F2196" s="55"/>
      <c r="G2196" s="53"/>
    </row>
    <row r="2197" spans="1:7" x14ac:dyDescent="0.25">
      <c r="A2197" s="54"/>
      <c r="B2197" s="55"/>
      <c r="C2197" s="55"/>
      <c r="D2197" s="55"/>
      <c r="E2197" s="55"/>
      <c r="F2197" s="55"/>
      <c r="G2197" s="53"/>
    </row>
    <row r="2198" spans="1:7" x14ac:dyDescent="0.25">
      <c r="A2198" s="54"/>
      <c r="B2198" s="55"/>
      <c r="C2198" s="55"/>
      <c r="D2198" s="55"/>
      <c r="E2198" s="55"/>
      <c r="F2198" s="55"/>
      <c r="G2198" s="53"/>
    </row>
    <row r="2199" spans="1:7" x14ac:dyDescent="0.25">
      <c r="A2199" s="54"/>
      <c r="B2199" s="55"/>
      <c r="C2199" s="55"/>
      <c r="D2199" s="55"/>
      <c r="E2199" s="55"/>
      <c r="F2199" s="55"/>
      <c r="G2199" s="53"/>
    </row>
    <row r="2200" spans="1:7" x14ac:dyDescent="0.25">
      <c r="A2200" s="54"/>
      <c r="B2200" s="55"/>
      <c r="C2200" s="55"/>
      <c r="D2200" s="55"/>
      <c r="E2200" s="55"/>
      <c r="F2200" s="55"/>
      <c r="G2200" s="53"/>
    </row>
    <row r="2201" spans="1:7" x14ac:dyDescent="0.25">
      <c r="A2201" s="54"/>
      <c r="B2201" s="55"/>
      <c r="C2201" s="55"/>
      <c r="D2201" s="55"/>
      <c r="E2201" s="55"/>
      <c r="F2201" s="55"/>
      <c r="G2201" s="53"/>
    </row>
    <row r="2202" spans="1:7" x14ac:dyDescent="0.25">
      <c r="A2202" s="54"/>
      <c r="B2202" s="55"/>
      <c r="C2202" s="55"/>
      <c r="D2202" s="55"/>
      <c r="E2202" s="55"/>
      <c r="F2202" s="55"/>
      <c r="G2202" s="53"/>
    </row>
    <row r="2203" spans="1:7" x14ac:dyDescent="0.25">
      <c r="A2203" s="54"/>
      <c r="B2203" s="55"/>
      <c r="C2203" s="55"/>
      <c r="D2203" s="55"/>
      <c r="E2203" s="55"/>
      <c r="F2203" s="55"/>
      <c r="G2203" s="53"/>
    </row>
    <row r="2204" spans="1:7" x14ac:dyDescent="0.25">
      <c r="A2204" s="54"/>
      <c r="B2204" s="55"/>
      <c r="C2204" s="55"/>
      <c r="D2204" s="55"/>
      <c r="E2204" s="55"/>
      <c r="F2204" s="55"/>
      <c r="G2204" s="53"/>
    </row>
    <row r="2205" spans="1:7" x14ac:dyDescent="0.25">
      <c r="A2205" s="54"/>
      <c r="B2205" s="55"/>
      <c r="C2205" s="55"/>
      <c r="D2205" s="55"/>
      <c r="E2205" s="55"/>
      <c r="F2205" s="55"/>
      <c r="G2205" s="53"/>
    </row>
    <row r="2206" spans="1:7" x14ac:dyDescent="0.25">
      <c r="A2206" s="54"/>
      <c r="B2206" s="55"/>
      <c r="C2206" s="55"/>
      <c r="D2206" s="55"/>
      <c r="E2206" s="55"/>
      <c r="F2206" s="55"/>
      <c r="G2206" s="53"/>
    </row>
    <row r="2207" spans="1:7" x14ac:dyDescent="0.25">
      <c r="A2207" s="54"/>
      <c r="B2207" s="55"/>
      <c r="C2207" s="55"/>
      <c r="D2207" s="55"/>
      <c r="E2207" s="55"/>
      <c r="F2207" s="55"/>
      <c r="G2207" s="53"/>
    </row>
    <row r="2208" spans="1:7" x14ac:dyDescent="0.25">
      <c r="A2208" s="54"/>
      <c r="B2208" s="55"/>
      <c r="C2208" s="55"/>
      <c r="D2208" s="55"/>
      <c r="E2208" s="55"/>
      <c r="F2208" s="55"/>
      <c r="G2208" s="53"/>
    </row>
    <row r="2209" spans="1:5" x14ac:dyDescent="0.25">
      <c r="A2209" s="54"/>
      <c r="B2209" s="55"/>
      <c r="C2209" s="55"/>
      <c r="D2209" s="55"/>
      <c r="E2209" s="55"/>
    </row>
    <row r="2210" spans="1:5" x14ac:dyDescent="0.25">
      <c r="A2210" s="54"/>
      <c r="B2210" s="55"/>
      <c r="C2210" s="55"/>
      <c r="D2210" s="55"/>
      <c r="E2210" s="55"/>
    </row>
    <row r="2211" spans="1:5" x14ac:dyDescent="0.25">
      <c r="A2211" s="54"/>
      <c r="B2211" s="55"/>
      <c r="C2211" s="55"/>
      <c r="D2211" s="55"/>
      <c r="E2211" s="55"/>
    </row>
  </sheetData>
  <mergeCells count="11">
    <mergeCell ref="A12:R12"/>
    <mergeCell ref="F10:R10"/>
    <mergeCell ref="A6:R6"/>
    <mergeCell ref="F9:R9"/>
    <mergeCell ref="E1:R1"/>
    <mergeCell ref="F2:R2"/>
    <mergeCell ref="A3:R3"/>
    <mergeCell ref="A4:R4"/>
    <mergeCell ref="A5:R5"/>
    <mergeCell ref="A7:R7"/>
    <mergeCell ref="A8:R8"/>
  </mergeCells>
  <pageMargins left="0.59055118110236227" right="0.39370078740157483" top="0.39370078740157483" bottom="0.39370078740157483" header="0.31496062992125984" footer="0.31496062992125984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63"/>
  <sheetViews>
    <sheetView view="pageBreakPreview" zoomScale="75" zoomScaleNormal="100" zoomScaleSheetLayoutView="75" workbookViewId="0">
      <selection activeCell="N47" sqref="N47"/>
    </sheetView>
  </sheetViews>
  <sheetFormatPr defaultColWidth="9.140625" defaultRowHeight="12.75" x14ac:dyDescent="0.25"/>
  <cols>
    <col min="1" max="1" width="5.5703125" style="77" customWidth="1"/>
    <col min="2" max="2" width="52" style="5" customWidth="1"/>
    <col min="3" max="3" width="14" style="5" customWidth="1"/>
    <col min="4" max="4" width="15.140625" style="17" hidden="1" customWidth="1"/>
    <col min="5" max="5" width="12" style="5" hidden="1" customWidth="1"/>
    <col min="6" max="6" width="13.140625" style="5" hidden="1" customWidth="1"/>
    <col min="7" max="7" width="10.7109375" style="77" hidden="1" customWidth="1"/>
    <col min="8" max="8" width="13.7109375" style="77" hidden="1" customWidth="1"/>
    <col min="9" max="9" width="10.85546875" style="5" hidden="1" customWidth="1"/>
    <col min="10" max="10" width="13" style="5" customWidth="1"/>
    <col min="11" max="11" width="9.140625" style="5"/>
    <col min="12" max="12" width="15" style="5" customWidth="1"/>
    <col min="13" max="256" width="9.140625" style="5"/>
    <col min="257" max="257" width="5.5703125" style="5" customWidth="1"/>
    <col min="258" max="258" width="56.140625" style="5" customWidth="1"/>
    <col min="259" max="259" width="18.7109375" style="5" customWidth="1"/>
    <col min="260" max="260" width="14.140625" style="5" customWidth="1"/>
    <col min="261" max="261" width="9.5703125" style="5" bestFit="1" customWidth="1"/>
    <col min="262" max="262" width="11.140625" style="5" bestFit="1" customWidth="1"/>
    <col min="263" max="512" width="9.140625" style="5"/>
    <col min="513" max="513" width="5.5703125" style="5" customWidth="1"/>
    <col min="514" max="514" width="56.140625" style="5" customWidth="1"/>
    <col min="515" max="515" width="18.7109375" style="5" customWidth="1"/>
    <col min="516" max="516" width="14.140625" style="5" customWidth="1"/>
    <col min="517" max="517" width="9.5703125" style="5" bestFit="1" customWidth="1"/>
    <col min="518" max="518" width="11.140625" style="5" bestFit="1" customWidth="1"/>
    <col min="519" max="768" width="9.140625" style="5"/>
    <col min="769" max="769" width="5.5703125" style="5" customWidth="1"/>
    <col min="770" max="770" width="56.140625" style="5" customWidth="1"/>
    <col min="771" max="771" width="18.7109375" style="5" customWidth="1"/>
    <col min="772" max="772" width="14.140625" style="5" customWidth="1"/>
    <col min="773" max="773" width="9.5703125" style="5" bestFit="1" customWidth="1"/>
    <col min="774" max="774" width="11.140625" style="5" bestFit="1" customWidth="1"/>
    <col min="775" max="1024" width="9.140625" style="5"/>
    <col min="1025" max="1025" width="5.5703125" style="5" customWidth="1"/>
    <col min="1026" max="1026" width="56.140625" style="5" customWidth="1"/>
    <col min="1027" max="1027" width="18.7109375" style="5" customWidth="1"/>
    <col min="1028" max="1028" width="14.140625" style="5" customWidth="1"/>
    <col min="1029" max="1029" width="9.5703125" style="5" bestFit="1" customWidth="1"/>
    <col min="1030" max="1030" width="11.140625" style="5" bestFit="1" customWidth="1"/>
    <col min="1031" max="1280" width="9.140625" style="5"/>
    <col min="1281" max="1281" width="5.5703125" style="5" customWidth="1"/>
    <col min="1282" max="1282" width="56.140625" style="5" customWidth="1"/>
    <col min="1283" max="1283" width="18.7109375" style="5" customWidth="1"/>
    <col min="1284" max="1284" width="14.140625" style="5" customWidth="1"/>
    <col min="1285" max="1285" width="9.5703125" style="5" bestFit="1" customWidth="1"/>
    <col min="1286" max="1286" width="11.140625" style="5" bestFit="1" customWidth="1"/>
    <col min="1287" max="1536" width="9.140625" style="5"/>
    <col min="1537" max="1537" width="5.5703125" style="5" customWidth="1"/>
    <col min="1538" max="1538" width="56.140625" style="5" customWidth="1"/>
    <col min="1539" max="1539" width="18.7109375" style="5" customWidth="1"/>
    <col min="1540" max="1540" width="14.140625" style="5" customWidth="1"/>
    <col min="1541" max="1541" width="9.5703125" style="5" bestFit="1" customWidth="1"/>
    <col min="1542" max="1542" width="11.140625" style="5" bestFit="1" customWidth="1"/>
    <col min="1543" max="1792" width="9.140625" style="5"/>
    <col min="1793" max="1793" width="5.5703125" style="5" customWidth="1"/>
    <col min="1794" max="1794" width="56.140625" style="5" customWidth="1"/>
    <col min="1795" max="1795" width="18.7109375" style="5" customWidth="1"/>
    <col min="1796" max="1796" width="14.140625" style="5" customWidth="1"/>
    <col min="1797" max="1797" width="9.5703125" style="5" bestFit="1" customWidth="1"/>
    <col min="1798" max="1798" width="11.140625" style="5" bestFit="1" customWidth="1"/>
    <col min="1799" max="2048" width="9.140625" style="5"/>
    <col min="2049" max="2049" width="5.5703125" style="5" customWidth="1"/>
    <col min="2050" max="2050" width="56.140625" style="5" customWidth="1"/>
    <col min="2051" max="2051" width="18.7109375" style="5" customWidth="1"/>
    <col min="2052" max="2052" width="14.140625" style="5" customWidth="1"/>
    <col min="2053" max="2053" width="9.5703125" style="5" bestFit="1" customWidth="1"/>
    <col min="2054" max="2054" width="11.140625" style="5" bestFit="1" customWidth="1"/>
    <col min="2055" max="2304" width="9.140625" style="5"/>
    <col min="2305" max="2305" width="5.5703125" style="5" customWidth="1"/>
    <col min="2306" max="2306" width="56.140625" style="5" customWidth="1"/>
    <col min="2307" max="2307" width="18.7109375" style="5" customWidth="1"/>
    <col min="2308" max="2308" width="14.140625" style="5" customWidth="1"/>
    <col min="2309" max="2309" width="9.5703125" style="5" bestFit="1" customWidth="1"/>
    <col min="2310" max="2310" width="11.140625" style="5" bestFit="1" customWidth="1"/>
    <col min="2311" max="2560" width="9.140625" style="5"/>
    <col min="2561" max="2561" width="5.5703125" style="5" customWidth="1"/>
    <col min="2562" max="2562" width="56.140625" style="5" customWidth="1"/>
    <col min="2563" max="2563" width="18.7109375" style="5" customWidth="1"/>
    <col min="2564" max="2564" width="14.140625" style="5" customWidth="1"/>
    <col min="2565" max="2565" width="9.5703125" style="5" bestFit="1" customWidth="1"/>
    <col min="2566" max="2566" width="11.140625" style="5" bestFit="1" customWidth="1"/>
    <col min="2567" max="2816" width="9.140625" style="5"/>
    <col min="2817" max="2817" width="5.5703125" style="5" customWidth="1"/>
    <col min="2818" max="2818" width="56.140625" style="5" customWidth="1"/>
    <col min="2819" max="2819" width="18.7109375" style="5" customWidth="1"/>
    <col min="2820" max="2820" width="14.140625" style="5" customWidth="1"/>
    <col min="2821" max="2821" width="9.5703125" style="5" bestFit="1" customWidth="1"/>
    <col min="2822" max="2822" width="11.140625" style="5" bestFit="1" customWidth="1"/>
    <col min="2823" max="3072" width="9.140625" style="5"/>
    <col min="3073" max="3073" width="5.5703125" style="5" customWidth="1"/>
    <col min="3074" max="3074" width="56.140625" style="5" customWidth="1"/>
    <col min="3075" max="3075" width="18.7109375" style="5" customWidth="1"/>
    <col min="3076" max="3076" width="14.140625" style="5" customWidth="1"/>
    <col min="3077" max="3077" width="9.5703125" style="5" bestFit="1" customWidth="1"/>
    <col min="3078" max="3078" width="11.140625" style="5" bestFit="1" customWidth="1"/>
    <col min="3079" max="3328" width="9.140625" style="5"/>
    <col min="3329" max="3329" width="5.5703125" style="5" customWidth="1"/>
    <col min="3330" max="3330" width="56.140625" style="5" customWidth="1"/>
    <col min="3331" max="3331" width="18.7109375" style="5" customWidth="1"/>
    <col min="3332" max="3332" width="14.140625" style="5" customWidth="1"/>
    <col min="3333" max="3333" width="9.5703125" style="5" bestFit="1" customWidth="1"/>
    <col min="3334" max="3334" width="11.140625" style="5" bestFit="1" customWidth="1"/>
    <col min="3335" max="3584" width="9.140625" style="5"/>
    <col min="3585" max="3585" width="5.5703125" style="5" customWidth="1"/>
    <col min="3586" max="3586" width="56.140625" style="5" customWidth="1"/>
    <col min="3587" max="3587" width="18.7109375" style="5" customWidth="1"/>
    <col min="3588" max="3588" width="14.140625" style="5" customWidth="1"/>
    <col min="3589" max="3589" width="9.5703125" style="5" bestFit="1" customWidth="1"/>
    <col min="3590" max="3590" width="11.140625" style="5" bestFit="1" customWidth="1"/>
    <col min="3591" max="3840" width="9.140625" style="5"/>
    <col min="3841" max="3841" width="5.5703125" style="5" customWidth="1"/>
    <col min="3842" max="3842" width="56.140625" style="5" customWidth="1"/>
    <col min="3843" max="3843" width="18.7109375" style="5" customWidth="1"/>
    <col min="3844" max="3844" width="14.140625" style="5" customWidth="1"/>
    <col min="3845" max="3845" width="9.5703125" style="5" bestFit="1" customWidth="1"/>
    <col min="3846" max="3846" width="11.140625" style="5" bestFit="1" customWidth="1"/>
    <col min="3847" max="4096" width="9.140625" style="5"/>
    <col min="4097" max="4097" width="5.5703125" style="5" customWidth="1"/>
    <col min="4098" max="4098" width="56.140625" style="5" customWidth="1"/>
    <col min="4099" max="4099" width="18.7109375" style="5" customWidth="1"/>
    <col min="4100" max="4100" width="14.140625" style="5" customWidth="1"/>
    <col min="4101" max="4101" width="9.5703125" style="5" bestFit="1" customWidth="1"/>
    <col min="4102" max="4102" width="11.140625" style="5" bestFit="1" customWidth="1"/>
    <col min="4103" max="4352" width="9.140625" style="5"/>
    <col min="4353" max="4353" width="5.5703125" style="5" customWidth="1"/>
    <col min="4354" max="4354" width="56.140625" style="5" customWidth="1"/>
    <col min="4355" max="4355" width="18.7109375" style="5" customWidth="1"/>
    <col min="4356" max="4356" width="14.140625" style="5" customWidth="1"/>
    <col min="4357" max="4357" width="9.5703125" style="5" bestFit="1" customWidth="1"/>
    <col min="4358" max="4358" width="11.140625" style="5" bestFit="1" customWidth="1"/>
    <col min="4359" max="4608" width="9.140625" style="5"/>
    <col min="4609" max="4609" width="5.5703125" style="5" customWidth="1"/>
    <col min="4610" max="4610" width="56.140625" style="5" customWidth="1"/>
    <col min="4611" max="4611" width="18.7109375" style="5" customWidth="1"/>
    <col min="4612" max="4612" width="14.140625" style="5" customWidth="1"/>
    <col min="4613" max="4613" width="9.5703125" style="5" bestFit="1" customWidth="1"/>
    <col min="4614" max="4614" width="11.140625" style="5" bestFit="1" customWidth="1"/>
    <col min="4615" max="4864" width="9.140625" style="5"/>
    <col min="4865" max="4865" width="5.5703125" style="5" customWidth="1"/>
    <col min="4866" max="4866" width="56.140625" style="5" customWidth="1"/>
    <col min="4867" max="4867" width="18.7109375" style="5" customWidth="1"/>
    <col min="4868" max="4868" width="14.140625" style="5" customWidth="1"/>
    <col min="4869" max="4869" width="9.5703125" style="5" bestFit="1" customWidth="1"/>
    <col min="4870" max="4870" width="11.140625" style="5" bestFit="1" customWidth="1"/>
    <col min="4871" max="5120" width="9.140625" style="5"/>
    <col min="5121" max="5121" width="5.5703125" style="5" customWidth="1"/>
    <col min="5122" max="5122" width="56.140625" style="5" customWidth="1"/>
    <col min="5123" max="5123" width="18.7109375" style="5" customWidth="1"/>
    <col min="5124" max="5124" width="14.140625" style="5" customWidth="1"/>
    <col min="5125" max="5125" width="9.5703125" style="5" bestFit="1" customWidth="1"/>
    <col min="5126" max="5126" width="11.140625" style="5" bestFit="1" customWidth="1"/>
    <col min="5127" max="5376" width="9.140625" style="5"/>
    <col min="5377" max="5377" width="5.5703125" style="5" customWidth="1"/>
    <col min="5378" max="5378" width="56.140625" style="5" customWidth="1"/>
    <col min="5379" max="5379" width="18.7109375" style="5" customWidth="1"/>
    <col min="5380" max="5380" width="14.140625" style="5" customWidth="1"/>
    <col min="5381" max="5381" width="9.5703125" style="5" bestFit="1" customWidth="1"/>
    <col min="5382" max="5382" width="11.140625" style="5" bestFit="1" customWidth="1"/>
    <col min="5383" max="5632" width="9.140625" style="5"/>
    <col min="5633" max="5633" width="5.5703125" style="5" customWidth="1"/>
    <col min="5634" max="5634" width="56.140625" style="5" customWidth="1"/>
    <col min="5635" max="5635" width="18.7109375" style="5" customWidth="1"/>
    <col min="5636" max="5636" width="14.140625" style="5" customWidth="1"/>
    <col min="5637" max="5637" width="9.5703125" style="5" bestFit="1" customWidth="1"/>
    <col min="5638" max="5638" width="11.140625" style="5" bestFit="1" customWidth="1"/>
    <col min="5639" max="5888" width="9.140625" style="5"/>
    <col min="5889" max="5889" width="5.5703125" style="5" customWidth="1"/>
    <col min="5890" max="5890" width="56.140625" style="5" customWidth="1"/>
    <col min="5891" max="5891" width="18.7109375" style="5" customWidth="1"/>
    <col min="5892" max="5892" width="14.140625" style="5" customWidth="1"/>
    <col min="5893" max="5893" width="9.5703125" style="5" bestFit="1" customWidth="1"/>
    <col min="5894" max="5894" width="11.140625" style="5" bestFit="1" customWidth="1"/>
    <col min="5895" max="6144" width="9.140625" style="5"/>
    <col min="6145" max="6145" width="5.5703125" style="5" customWidth="1"/>
    <col min="6146" max="6146" width="56.140625" style="5" customWidth="1"/>
    <col min="6147" max="6147" width="18.7109375" style="5" customWidth="1"/>
    <col min="6148" max="6148" width="14.140625" style="5" customWidth="1"/>
    <col min="6149" max="6149" width="9.5703125" style="5" bestFit="1" customWidth="1"/>
    <col min="6150" max="6150" width="11.140625" style="5" bestFit="1" customWidth="1"/>
    <col min="6151" max="6400" width="9.140625" style="5"/>
    <col min="6401" max="6401" width="5.5703125" style="5" customWidth="1"/>
    <col min="6402" max="6402" width="56.140625" style="5" customWidth="1"/>
    <col min="6403" max="6403" width="18.7109375" style="5" customWidth="1"/>
    <col min="6404" max="6404" width="14.140625" style="5" customWidth="1"/>
    <col min="6405" max="6405" width="9.5703125" style="5" bestFit="1" customWidth="1"/>
    <col min="6406" max="6406" width="11.140625" style="5" bestFit="1" customWidth="1"/>
    <col min="6407" max="6656" width="9.140625" style="5"/>
    <col min="6657" max="6657" width="5.5703125" style="5" customWidth="1"/>
    <col min="6658" max="6658" width="56.140625" style="5" customWidth="1"/>
    <col min="6659" max="6659" width="18.7109375" style="5" customWidth="1"/>
    <col min="6660" max="6660" width="14.140625" style="5" customWidth="1"/>
    <col min="6661" max="6661" width="9.5703125" style="5" bestFit="1" customWidth="1"/>
    <col min="6662" max="6662" width="11.140625" style="5" bestFit="1" customWidth="1"/>
    <col min="6663" max="6912" width="9.140625" style="5"/>
    <col min="6913" max="6913" width="5.5703125" style="5" customWidth="1"/>
    <col min="6914" max="6914" width="56.140625" style="5" customWidth="1"/>
    <col min="6915" max="6915" width="18.7109375" style="5" customWidth="1"/>
    <col min="6916" max="6916" width="14.140625" style="5" customWidth="1"/>
    <col min="6917" max="6917" width="9.5703125" style="5" bestFit="1" customWidth="1"/>
    <col min="6918" max="6918" width="11.140625" style="5" bestFit="1" customWidth="1"/>
    <col min="6919" max="7168" width="9.140625" style="5"/>
    <col min="7169" max="7169" width="5.5703125" style="5" customWidth="1"/>
    <col min="7170" max="7170" width="56.140625" style="5" customWidth="1"/>
    <col min="7171" max="7171" width="18.7109375" style="5" customWidth="1"/>
    <col min="7172" max="7172" width="14.140625" style="5" customWidth="1"/>
    <col min="7173" max="7173" width="9.5703125" style="5" bestFit="1" customWidth="1"/>
    <col min="7174" max="7174" width="11.140625" style="5" bestFit="1" customWidth="1"/>
    <col min="7175" max="7424" width="9.140625" style="5"/>
    <col min="7425" max="7425" width="5.5703125" style="5" customWidth="1"/>
    <col min="7426" max="7426" width="56.140625" style="5" customWidth="1"/>
    <col min="7427" max="7427" width="18.7109375" style="5" customWidth="1"/>
    <col min="7428" max="7428" width="14.140625" style="5" customWidth="1"/>
    <col min="7429" max="7429" width="9.5703125" style="5" bestFit="1" customWidth="1"/>
    <col min="7430" max="7430" width="11.140625" style="5" bestFit="1" customWidth="1"/>
    <col min="7431" max="7680" width="9.140625" style="5"/>
    <col min="7681" max="7681" width="5.5703125" style="5" customWidth="1"/>
    <col min="7682" max="7682" width="56.140625" style="5" customWidth="1"/>
    <col min="7683" max="7683" width="18.7109375" style="5" customWidth="1"/>
    <col min="7684" max="7684" width="14.140625" style="5" customWidth="1"/>
    <col min="7685" max="7685" width="9.5703125" style="5" bestFit="1" customWidth="1"/>
    <col min="7686" max="7686" width="11.140625" style="5" bestFit="1" customWidth="1"/>
    <col min="7687" max="7936" width="9.140625" style="5"/>
    <col min="7937" max="7937" width="5.5703125" style="5" customWidth="1"/>
    <col min="7938" max="7938" width="56.140625" style="5" customWidth="1"/>
    <col min="7939" max="7939" width="18.7109375" style="5" customWidth="1"/>
    <col min="7940" max="7940" width="14.140625" style="5" customWidth="1"/>
    <col min="7941" max="7941" width="9.5703125" style="5" bestFit="1" customWidth="1"/>
    <col min="7942" max="7942" width="11.140625" style="5" bestFit="1" customWidth="1"/>
    <col min="7943" max="8192" width="9.140625" style="5"/>
    <col min="8193" max="8193" width="5.5703125" style="5" customWidth="1"/>
    <col min="8194" max="8194" width="56.140625" style="5" customWidth="1"/>
    <col min="8195" max="8195" width="18.7109375" style="5" customWidth="1"/>
    <col min="8196" max="8196" width="14.140625" style="5" customWidth="1"/>
    <col min="8197" max="8197" width="9.5703125" style="5" bestFit="1" customWidth="1"/>
    <col min="8198" max="8198" width="11.140625" style="5" bestFit="1" customWidth="1"/>
    <col min="8199" max="8448" width="9.140625" style="5"/>
    <col min="8449" max="8449" width="5.5703125" style="5" customWidth="1"/>
    <col min="8450" max="8450" width="56.140625" style="5" customWidth="1"/>
    <col min="8451" max="8451" width="18.7109375" style="5" customWidth="1"/>
    <col min="8452" max="8452" width="14.140625" style="5" customWidth="1"/>
    <col min="8453" max="8453" width="9.5703125" style="5" bestFit="1" customWidth="1"/>
    <col min="8454" max="8454" width="11.140625" style="5" bestFit="1" customWidth="1"/>
    <col min="8455" max="8704" width="9.140625" style="5"/>
    <col min="8705" max="8705" width="5.5703125" style="5" customWidth="1"/>
    <col min="8706" max="8706" width="56.140625" style="5" customWidth="1"/>
    <col min="8707" max="8707" width="18.7109375" style="5" customWidth="1"/>
    <col min="8708" max="8708" width="14.140625" style="5" customWidth="1"/>
    <col min="8709" max="8709" width="9.5703125" style="5" bestFit="1" customWidth="1"/>
    <col min="8710" max="8710" width="11.140625" style="5" bestFit="1" customWidth="1"/>
    <col min="8711" max="8960" width="9.140625" style="5"/>
    <col min="8961" max="8961" width="5.5703125" style="5" customWidth="1"/>
    <col min="8962" max="8962" width="56.140625" style="5" customWidth="1"/>
    <col min="8963" max="8963" width="18.7109375" style="5" customWidth="1"/>
    <col min="8964" max="8964" width="14.140625" style="5" customWidth="1"/>
    <col min="8965" max="8965" width="9.5703125" style="5" bestFit="1" customWidth="1"/>
    <col min="8966" max="8966" width="11.140625" style="5" bestFit="1" customWidth="1"/>
    <col min="8967" max="9216" width="9.140625" style="5"/>
    <col min="9217" max="9217" width="5.5703125" style="5" customWidth="1"/>
    <col min="9218" max="9218" width="56.140625" style="5" customWidth="1"/>
    <col min="9219" max="9219" width="18.7109375" style="5" customWidth="1"/>
    <col min="9220" max="9220" width="14.140625" style="5" customWidth="1"/>
    <col min="9221" max="9221" width="9.5703125" style="5" bestFit="1" customWidth="1"/>
    <col min="9222" max="9222" width="11.140625" style="5" bestFit="1" customWidth="1"/>
    <col min="9223" max="9472" width="9.140625" style="5"/>
    <col min="9473" max="9473" width="5.5703125" style="5" customWidth="1"/>
    <col min="9474" max="9474" width="56.140625" style="5" customWidth="1"/>
    <col min="9475" max="9475" width="18.7109375" style="5" customWidth="1"/>
    <col min="9476" max="9476" width="14.140625" style="5" customWidth="1"/>
    <col min="9477" max="9477" width="9.5703125" style="5" bestFit="1" customWidth="1"/>
    <col min="9478" max="9478" width="11.140625" style="5" bestFit="1" customWidth="1"/>
    <col min="9479" max="9728" width="9.140625" style="5"/>
    <col min="9729" max="9729" width="5.5703125" style="5" customWidth="1"/>
    <col min="9730" max="9730" width="56.140625" style="5" customWidth="1"/>
    <col min="9731" max="9731" width="18.7109375" style="5" customWidth="1"/>
    <col min="9732" max="9732" width="14.140625" style="5" customWidth="1"/>
    <col min="9733" max="9733" width="9.5703125" style="5" bestFit="1" customWidth="1"/>
    <col min="9734" max="9734" width="11.140625" style="5" bestFit="1" customWidth="1"/>
    <col min="9735" max="9984" width="9.140625" style="5"/>
    <col min="9985" max="9985" width="5.5703125" style="5" customWidth="1"/>
    <col min="9986" max="9986" width="56.140625" style="5" customWidth="1"/>
    <col min="9987" max="9987" width="18.7109375" style="5" customWidth="1"/>
    <col min="9988" max="9988" width="14.140625" style="5" customWidth="1"/>
    <col min="9989" max="9989" width="9.5703125" style="5" bestFit="1" customWidth="1"/>
    <col min="9990" max="9990" width="11.140625" style="5" bestFit="1" customWidth="1"/>
    <col min="9991" max="10240" width="9.140625" style="5"/>
    <col min="10241" max="10241" width="5.5703125" style="5" customWidth="1"/>
    <col min="10242" max="10242" width="56.140625" style="5" customWidth="1"/>
    <col min="10243" max="10243" width="18.7109375" style="5" customWidth="1"/>
    <col min="10244" max="10244" width="14.140625" style="5" customWidth="1"/>
    <col min="10245" max="10245" width="9.5703125" style="5" bestFit="1" customWidth="1"/>
    <col min="10246" max="10246" width="11.140625" style="5" bestFit="1" customWidth="1"/>
    <col min="10247" max="10496" width="9.140625" style="5"/>
    <col min="10497" max="10497" width="5.5703125" style="5" customWidth="1"/>
    <col min="10498" max="10498" width="56.140625" style="5" customWidth="1"/>
    <col min="10499" max="10499" width="18.7109375" style="5" customWidth="1"/>
    <col min="10500" max="10500" width="14.140625" style="5" customWidth="1"/>
    <col min="10501" max="10501" width="9.5703125" style="5" bestFit="1" customWidth="1"/>
    <col min="10502" max="10502" width="11.140625" style="5" bestFit="1" customWidth="1"/>
    <col min="10503" max="10752" width="9.140625" style="5"/>
    <col min="10753" max="10753" width="5.5703125" style="5" customWidth="1"/>
    <col min="10754" max="10754" width="56.140625" style="5" customWidth="1"/>
    <col min="10755" max="10755" width="18.7109375" style="5" customWidth="1"/>
    <col min="10756" max="10756" width="14.140625" style="5" customWidth="1"/>
    <col min="10757" max="10757" width="9.5703125" style="5" bestFit="1" customWidth="1"/>
    <col min="10758" max="10758" width="11.140625" style="5" bestFit="1" customWidth="1"/>
    <col min="10759" max="11008" width="9.140625" style="5"/>
    <col min="11009" max="11009" width="5.5703125" style="5" customWidth="1"/>
    <col min="11010" max="11010" width="56.140625" style="5" customWidth="1"/>
    <col min="11011" max="11011" width="18.7109375" style="5" customWidth="1"/>
    <col min="11012" max="11012" width="14.140625" style="5" customWidth="1"/>
    <col min="11013" max="11013" width="9.5703125" style="5" bestFit="1" customWidth="1"/>
    <col min="11014" max="11014" width="11.140625" style="5" bestFit="1" customWidth="1"/>
    <col min="11015" max="11264" width="9.140625" style="5"/>
    <col min="11265" max="11265" width="5.5703125" style="5" customWidth="1"/>
    <col min="11266" max="11266" width="56.140625" style="5" customWidth="1"/>
    <col min="11267" max="11267" width="18.7109375" style="5" customWidth="1"/>
    <col min="11268" max="11268" width="14.140625" style="5" customWidth="1"/>
    <col min="11269" max="11269" width="9.5703125" style="5" bestFit="1" customWidth="1"/>
    <col min="11270" max="11270" width="11.140625" style="5" bestFit="1" customWidth="1"/>
    <col min="11271" max="11520" width="9.140625" style="5"/>
    <col min="11521" max="11521" width="5.5703125" style="5" customWidth="1"/>
    <col min="11522" max="11522" width="56.140625" style="5" customWidth="1"/>
    <col min="11523" max="11523" width="18.7109375" style="5" customWidth="1"/>
    <col min="11524" max="11524" width="14.140625" style="5" customWidth="1"/>
    <col min="11525" max="11525" width="9.5703125" style="5" bestFit="1" customWidth="1"/>
    <col min="11526" max="11526" width="11.140625" style="5" bestFit="1" customWidth="1"/>
    <col min="11527" max="11776" width="9.140625" style="5"/>
    <col min="11777" max="11777" width="5.5703125" style="5" customWidth="1"/>
    <col min="11778" max="11778" width="56.140625" style="5" customWidth="1"/>
    <col min="11779" max="11779" width="18.7109375" style="5" customWidth="1"/>
    <col min="11780" max="11780" width="14.140625" style="5" customWidth="1"/>
    <col min="11781" max="11781" width="9.5703125" style="5" bestFit="1" customWidth="1"/>
    <col min="11782" max="11782" width="11.140625" style="5" bestFit="1" customWidth="1"/>
    <col min="11783" max="12032" width="9.140625" style="5"/>
    <col min="12033" max="12033" width="5.5703125" style="5" customWidth="1"/>
    <col min="12034" max="12034" width="56.140625" style="5" customWidth="1"/>
    <col min="12035" max="12035" width="18.7109375" style="5" customWidth="1"/>
    <col min="12036" max="12036" width="14.140625" style="5" customWidth="1"/>
    <col min="12037" max="12037" width="9.5703125" style="5" bestFit="1" customWidth="1"/>
    <col min="12038" max="12038" width="11.140625" style="5" bestFit="1" customWidth="1"/>
    <col min="12039" max="12288" width="9.140625" style="5"/>
    <col min="12289" max="12289" width="5.5703125" style="5" customWidth="1"/>
    <col min="12290" max="12290" width="56.140625" style="5" customWidth="1"/>
    <col min="12291" max="12291" width="18.7109375" style="5" customWidth="1"/>
    <col min="12292" max="12292" width="14.140625" style="5" customWidth="1"/>
    <col min="12293" max="12293" width="9.5703125" style="5" bestFit="1" customWidth="1"/>
    <col min="12294" max="12294" width="11.140625" style="5" bestFit="1" customWidth="1"/>
    <col min="12295" max="12544" width="9.140625" style="5"/>
    <col min="12545" max="12545" width="5.5703125" style="5" customWidth="1"/>
    <col min="12546" max="12546" width="56.140625" style="5" customWidth="1"/>
    <col min="12547" max="12547" width="18.7109375" style="5" customWidth="1"/>
    <col min="12548" max="12548" width="14.140625" style="5" customWidth="1"/>
    <col min="12549" max="12549" width="9.5703125" style="5" bestFit="1" customWidth="1"/>
    <col min="12550" max="12550" width="11.140625" style="5" bestFit="1" customWidth="1"/>
    <col min="12551" max="12800" width="9.140625" style="5"/>
    <col min="12801" max="12801" width="5.5703125" style="5" customWidth="1"/>
    <col min="12802" max="12802" width="56.140625" style="5" customWidth="1"/>
    <col min="12803" max="12803" width="18.7109375" style="5" customWidth="1"/>
    <col min="12804" max="12804" width="14.140625" style="5" customWidth="1"/>
    <col min="12805" max="12805" width="9.5703125" style="5" bestFit="1" customWidth="1"/>
    <col min="12806" max="12806" width="11.140625" style="5" bestFit="1" customWidth="1"/>
    <col min="12807" max="13056" width="9.140625" style="5"/>
    <col min="13057" max="13057" width="5.5703125" style="5" customWidth="1"/>
    <col min="13058" max="13058" width="56.140625" style="5" customWidth="1"/>
    <col min="13059" max="13059" width="18.7109375" style="5" customWidth="1"/>
    <col min="13060" max="13060" width="14.140625" style="5" customWidth="1"/>
    <col min="13061" max="13061" width="9.5703125" style="5" bestFit="1" customWidth="1"/>
    <col min="13062" max="13062" width="11.140625" style="5" bestFit="1" customWidth="1"/>
    <col min="13063" max="13312" width="9.140625" style="5"/>
    <col min="13313" max="13313" width="5.5703125" style="5" customWidth="1"/>
    <col min="13314" max="13314" width="56.140625" style="5" customWidth="1"/>
    <col min="13315" max="13315" width="18.7109375" style="5" customWidth="1"/>
    <col min="13316" max="13316" width="14.140625" style="5" customWidth="1"/>
    <col min="13317" max="13317" width="9.5703125" style="5" bestFit="1" customWidth="1"/>
    <col min="13318" max="13318" width="11.140625" style="5" bestFit="1" customWidth="1"/>
    <col min="13319" max="13568" width="9.140625" style="5"/>
    <col min="13569" max="13569" width="5.5703125" style="5" customWidth="1"/>
    <col min="13570" max="13570" width="56.140625" style="5" customWidth="1"/>
    <col min="13571" max="13571" width="18.7109375" style="5" customWidth="1"/>
    <col min="13572" max="13572" width="14.140625" style="5" customWidth="1"/>
    <col min="13573" max="13573" width="9.5703125" style="5" bestFit="1" customWidth="1"/>
    <col min="13574" max="13574" width="11.140625" style="5" bestFit="1" customWidth="1"/>
    <col min="13575" max="13824" width="9.140625" style="5"/>
    <col min="13825" max="13825" width="5.5703125" style="5" customWidth="1"/>
    <col min="13826" max="13826" width="56.140625" style="5" customWidth="1"/>
    <col min="13827" max="13827" width="18.7109375" style="5" customWidth="1"/>
    <col min="13828" max="13828" width="14.140625" style="5" customWidth="1"/>
    <col min="13829" max="13829" width="9.5703125" style="5" bestFit="1" customWidth="1"/>
    <col min="13830" max="13830" width="11.140625" style="5" bestFit="1" customWidth="1"/>
    <col min="13831" max="14080" width="9.140625" style="5"/>
    <col min="14081" max="14081" width="5.5703125" style="5" customWidth="1"/>
    <col min="14082" max="14082" width="56.140625" style="5" customWidth="1"/>
    <col min="14083" max="14083" width="18.7109375" style="5" customWidth="1"/>
    <col min="14084" max="14084" width="14.140625" style="5" customWidth="1"/>
    <col min="14085" max="14085" width="9.5703125" style="5" bestFit="1" customWidth="1"/>
    <col min="14086" max="14086" width="11.140625" style="5" bestFit="1" customWidth="1"/>
    <col min="14087" max="14336" width="9.140625" style="5"/>
    <col min="14337" max="14337" width="5.5703125" style="5" customWidth="1"/>
    <col min="14338" max="14338" width="56.140625" style="5" customWidth="1"/>
    <col min="14339" max="14339" width="18.7109375" style="5" customWidth="1"/>
    <col min="14340" max="14340" width="14.140625" style="5" customWidth="1"/>
    <col min="14341" max="14341" width="9.5703125" style="5" bestFit="1" customWidth="1"/>
    <col min="14342" max="14342" width="11.140625" style="5" bestFit="1" customWidth="1"/>
    <col min="14343" max="14592" width="9.140625" style="5"/>
    <col min="14593" max="14593" width="5.5703125" style="5" customWidth="1"/>
    <col min="14594" max="14594" width="56.140625" style="5" customWidth="1"/>
    <col min="14595" max="14595" width="18.7109375" style="5" customWidth="1"/>
    <col min="14596" max="14596" width="14.140625" style="5" customWidth="1"/>
    <col min="14597" max="14597" width="9.5703125" style="5" bestFit="1" customWidth="1"/>
    <col min="14598" max="14598" width="11.140625" style="5" bestFit="1" customWidth="1"/>
    <col min="14599" max="14848" width="9.140625" style="5"/>
    <col min="14849" max="14849" width="5.5703125" style="5" customWidth="1"/>
    <col min="14850" max="14850" width="56.140625" style="5" customWidth="1"/>
    <col min="14851" max="14851" width="18.7109375" style="5" customWidth="1"/>
    <col min="14852" max="14852" width="14.140625" style="5" customWidth="1"/>
    <col min="14853" max="14853" width="9.5703125" style="5" bestFit="1" customWidth="1"/>
    <col min="14854" max="14854" width="11.140625" style="5" bestFit="1" customWidth="1"/>
    <col min="14855" max="15104" width="9.140625" style="5"/>
    <col min="15105" max="15105" width="5.5703125" style="5" customWidth="1"/>
    <col min="15106" max="15106" width="56.140625" style="5" customWidth="1"/>
    <col min="15107" max="15107" width="18.7109375" style="5" customWidth="1"/>
    <col min="15108" max="15108" width="14.140625" style="5" customWidth="1"/>
    <col min="15109" max="15109" width="9.5703125" style="5" bestFit="1" customWidth="1"/>
    <col min="15110" max="15110" width="11.140625" style="5" bestFit="1" customWidth="1"/>
    <col min="15111" max="15360" width="9.140625" style="5"/>
    <col min="15361" max="15361" width="5.5703125" style="5" customWidth="1"/>
    <col min="15362" max="15362" width="56.140625" style="5" customWidth="1"/>
    <col min="15363" max="15363" width="18.7109375" style="5" customWidth="1"/>
    <col min="15364" max="15364" width="14.140625" style="5" customWidth="1"/>
    <col min="15365" max="15365" width="9.5703125" style="5" bestFit="1" customWidth="1"/>
    <col min="15366" max="15366" width="11.140625" style="5" bestFit="1" customWidth="1"/>
    <col min="15367" max="15616" width="9.140625" style="5"/>
    <col min="15617" max="15617" width="5.5703125" style="5" customWidth="1"/>
    <col min="15618" max="15618" width="56.140625" style="5" customWidth="1"/>
    <col min="15619" max="15619" width="18.7109375" style="5" customWidth="1"/>
    <col min="15620" max="15620" width="14.140625" style="5" customWidth="1"/>
    <col min="15621" max="15621" width="9.5703125" style="5" bestFit="1" customWidth="1"/>
    <col min="15622" max="15622" width="11.140625" style="5" bestFit="1" customWidth="1"/>
    <col min="15623" max="15872" width="9.140625" style="5"/>
    <col min="15873" max="15873" width="5.5703125" style="5" customWidth="1"/>
    <col min="15874" max="15874" width="56.140625" style="5" customWidth="1"/>
    <col min="15875" max="15875" width="18.7109375" style="5" customWidth="1"/>
    <col min="15876" max="15876" width="14.140625" style="5" customWidth="1"/>
    <col min="15877" max="15877" width="9.5703125" style="5" bestFit="1" customWidth="1"/>
    <col min="15878" max="15878" width="11.140625" style="5" bestFit="1" customWidth="1"/>
    <col min="15879" max="16128" width="9.140625" style="5"/>
    <col min="16129" max="16129" width="5.5703125" style="5" customWidth="1"/>
    <col min="16130" max="16130" width="56.140625" style="5" customWidth="1"/>
    <col min="16131" max="16131" width="18.7109375" style="5" customWidth="1"/>
    <col min="16132" max="16132" width="14.140625" style="5" customWidth="1"/>
    <col min="16133" max="16133" width="9.5703125" style="5" bestFit="1" customWidth="1"/>
    <col min="16134" max="16134" width="11.140625" style="5" bestFit="1" customWidth="1"/>
    <col min="16135" max="16384" width="9.140625" style="5"/>
  </cols>
  <sheetData>
    <row r="1" spans="1:12" ht="15.75" x14ac:dyDescent="0.25">
      <c r="A1" s="310"/>
      <c r="B1" s="310"/>
      <c r="C1" s="310" t="s">
        <v>405</v>
      </c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5.75" x14ac:dyDescent="0.25">
      <c r="A2" s="257"/>
      <c r="B2" s="310" t="s">
        <v>585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5.75" x14ac:dyDescent="0.25">
      <c r="A3" s="257"/>
      <c r="B3" s="310" t="s">
        <v>603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.75" x14ac:dyDescent="0.25">
      <c r="A4" s="257"/>
      <c r="B4" s="310" t="s">
        <v>13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</row>
    <row r="5" spans="1:12" ht="15.75" x14ac:dyDescent="0.25">
      <c r="A5" s="257"/>
      <c r="B5" s="310" t="s">
        <v>31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</row>
    <row r="6" spans="1:12" ht="15.75" x14ac:dyDescent="0.25">
      <c r="A6" s="257"/>
      <c r="B6" s="310" t="s">
        <v>432</v>
      </c>
      <c r="C6" s="310"/>
      <c r="D6" s="310"/>
      <c r="E6" s="310"/>
      <c r="F6" s="310"/>
      <c r="G6" s="310"/>
      <c r="H6" s="310"/>
      <c r="I6" s="310"/>
      <c r="J6" s="310"/>
      <c r="K6" s="310"/>
      <c r="L6" s="310"/>
    </row>
    <row r="7" spans="1:12" ht="15.75" x14ac:dyDescent="0.25">
      <c r="A7" s="257"/>
      <c r="B7" s="310" t="s">
        <v>672</v>
      </c>
      <c r="C7" s="310"/>
      <c r="D7" s="310"/>
      <c r="E7" s="310"/>
      <c r="F7" s="310"/>
      <c r="G7" s="310"/>
      <c r="H7" s="310"/>
      <c r="I7" s="310"/>
      <c r="J7" s="310"/>
      <c r="K7" s="310"/>
      <c r="L7" s="310"/>
    </row>
    <row r="8" spans="1:12" ht="15.75" customHeight="1" x14ac:dyDescent="0.25">
      <c r="A8" s="88"/>
      <c r="B8" s="310" t="s">
        <v>705</v>
      </c>
      <c r="C8" s="310"/>
      <c r="D8" s="310"/>
      <c r="E8" s="310"/>
      <c r="F8" s="310"/>
      <c r="G8" s="310"/>
      <c r="H8" s="310"/>
      <c r="I8" s="310"/>
      <c r="J8" s="310"/>
      <c r="K8" s="310"/>
      <c r="L8" s="310"/>
    </row>
    <row r="9" spans="1:12" ht="15.75" customHeight="1" x14ac:dyDescent="0.25">
      <c r="A9" s="88"/>
      <c r="B9" s="310" t="s">
        <v>732</v>
      </c>
      <c r="C9" s="310"/>
      <c r="D9" s="310"/>
      <c r="E9" s="310"/>
      <c r="F9" s="310"/>
      <c r="G9" s="310"/>
      <c r="H9" s="310"/>
      <c r="I9" s="310"/>
      <c r="J9" s="310"/>
      <c r="K9" s="310"/>
      <c r="L9" s="310"/>
    </row>
    <row r="10" spans="1:12" ht="15.75" hidden="1" customHeight="1" x14ac:dyDescent="0.25">
      <c r="A10" s="298" t="s">
        <v>586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</row>
    <row r="11" spans="1:12" ht="7.5" customHeight="1" x14ac:dyDescent="0.25">
      <c r="B11" s="79"/>
      <c r="C11" s="79"/>
      <c r="D11" s="41"/>
    </row>
    <row r="12" spans="1:12" ht="34.15" customHeight="1" x14ac:dyDescent="0.25">
      <c r="A12" s="311" t="s">
        <v>433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</row>
    <row r="13" spans="1:12" ht="14.25" customHeight="1" x14ac:dyDescent="0.25">
      <c r="B13" s="306" t="s">
        <v>607</v>
      </c>
      <c r="C13" s="306"/>
      <c r="D13" s="306"/>
      <c r="F13" s="5" t="s">
        <v>171</v>
      </c>
      <c r="L13" s="280" t="s">
        <v>5</v>
      </c>
    </row>
    <row r="14" spans="1:12" s="6" customFormat="1" ht="12.75" customHeight="1" x14ac:dyDescent="0.25">
      <c r="A14" s="307" t="s">
        <v>0</v>
      </c>
      <c r="B14" s="307" t="s">
        <v>406</v>
      </c>
      <c r="C14" s="307" t="s">
        <v>35</v>
      </c>
      <c r="D14" s="312" t="s">
        <v>333</v>
      </c>
      <c r="E14" s="305" t="s">
        <v>587</v>
      </c>
      <c r="F14" s="305" t="s">
        <v>8</v>
      </c>
      <c r="G14" s="305" t="s">
        <v>673</v>
      </c>
      <c r="H14" s="305" t="s">
        <v>8</v>
      </c>
      <c r="I14" s="305" t="s">
        <v>673</v>
      </c>
      <c r="J14" s="305" t="s">
        <v>8</v>
      </c>
      <c r="K14" s="305" t="s">
        <v>673</v>
      </c>
      <c r="L14" s="308" t="s">
        <v>588</v>
      </c>
    </row>
    <row r="15" spans="1:12" s="6" customFormat="1" x14ac:dyDescent="0.25">
      <c r="A15" s="307"/>
      <c r="B15" s="307"/>
      <c r="C15" s="307"/>
      <c r="D15" s="312"/>
      <c r="E15" s="305"/>
      <c r="F15" s="305"/>
      <c r="G15" s="305"/>
      <c r="H15" s="305"/>
      <c r="I15" s="305"/>
      <c r="J15" s="305"/>
      <c r="K15" s="305"/>
      <c r="L15" s="309"/>
    </row>
    <row r="16" spans="1:12" s="77" customFormat="1" x14ac:dyDescent="0.25">
      <c r="A16" s="12" t="s">
        <v>191</v>
      </c>
      <c r="B16" s="13" t="s">
        <v>193</v>
      </c>
      <c r="C16" s="13" t="s">
        <v>556</v>
      </c>
      <c r="D16" s="13" t="s">
        <v>557</v>
      </c>
      <c r="E16" s="13" t="s">
        <v>558</v>
      </c>
      <c r="F16" s="149" t="s">
        <v>557</v>
      </c>
      <c r="G16" s="16" t="s">
        <v>558</v>
      </c>
      <c r="H16" s="149" t="s">
        <v>557</v>
      </c>
      <c r="I16" s="16" t="s">
        <v>558</v>
      </c>
      <c r="J16" s="16" t="s">
        <v>557</v>
      </c>
      <c r="K16" s="16" t="s">
        <v>558</v>
      </c>
      <c r="L16" s="16" t="s">
        <v>606</v>
      </c>
    </row>
    <row r="17" spans="1:14" s="6" customFormat="1" x14ac:dyDescent="0.25">
      <c r="A17" s="14"/>
      <c r="B17" s="15" t="s">
        <v>1</v>
      </c>
      <c r="C17" s="15"/>
      <c r="D17" s="85">
        <f>SUM(D18:D36)</f>
        <v>1340016.2000000002</v>
      </c>
      <c r="E17" s="85">
        <f t="shared" ref="E17:I17" si="0">SUM(E18:E36)</f>
        <v>-93825</v>
      </c>
      <c r="F17" s="85">
        <f>SUM(F18:F36)</f>
        <v>1265817.0009999999</v>
      </c>
      <c r="G17" s="150">
        <f t="shared" si="0"/>
        <v>8007.7866099999046</v>
      </c>
      <c r="H17" s="225">
        <f>SUM(H18:H36)</f>
        <v>1273824.7876099998</v>
      </c>
      <c r="I17" s="225">
        <f t="shared" si="0"/>
        <v>32865.874710000178</v>
      </c>
      <c r="J17" s="225">
        <f>SUM(J18:J36)</f>
        <v>1306690.6623199999</v>
      </c>
      <c r="K17" s="225">
        <f t="shared" ref="K17" ca="1" si="1">SUM(K18:K36)</f>
        <v>288716.71895999997</v>
      </c>
      <c r="L17" s="225">
        <f ca="1">SUM(L18:L36)</f>
        <v>1595407.3812799999</v>
      </c>
      <c r="N17" s="290"/>
    </row>
    <row r="18" spans="1:14" ht="53.25" customHeight="1" x14ac:dyDescent="0.25">
      <c r="A18" s="16">
        <v>1</v>
      </c>
      <c r="B18" s="8" t="s">
        <v>407</v>
      </c>
      <c r="C18" s="7" t="s">
        <v>185</v>
      </c>
      <c r="D18" s="78">
        <v>160</v>
      </c>
      <c r="E18" s="16"/>
      <c r="F18" s="133">
        <v>160</v>
      </c>
      <c r="G18" s="171">
        <f>H18-F18</f>
        <v>0</v>
      </c>
      <c r="H18" s="226">
        <v>160</v>
      </c>
      <c r="I18" s="227">
        <v>0</v>
      </c>
      <c r="J18" s="226">
        <f>H18+I18</f>
        <v>160</v>
      </c>
      <c r="K18" s="226">
        <f>L18-J18</f>
        <v>0</v>
      </c>
      <c r="L18" s="226">
        <f>'6'!N85+'6'!N72</f>
        <v>160</v>
      </c>
    </row>
    <row r="19" spans="1:14" ht="70.900000000000006" customHeight="1" x14ac:dyDescent="0.25">
      <c r="A19" s="16">
        <v>2</v>
      </c>
      <c r="B19" s="8" t="s">
        <v>408</v>
      </c>
      <c r="C19" s="7" t="s">
        <v>287</v>
      </c>
      <c r="D19" s="78">
        <v>600</v>
      </c>
      <c r="E19" s="16"/>
      <c r="F19" s="133">
        <v>600</v>
      </c>
      <c r="G19" s="171">
        <f t="shared" ref="G19:G36" si="2">H19-F19</f>
        <v>0</v>
      </c>
      <c r="H19" s="226">
        <v>600</v>
      </c>
      <c r="I19" s="227"/>
      <c r="J19" s="226">
        <f t="shared" ref="J19:J36" si="3">H19+I19</f>
        <v>600</v>
      </c>
      <c r="K19" s="226">
        <f t="shared" ref="K19:K36" si="4">L19-J19</f>
        <v>0</v>
      </c>
      <c r="L19" s="226">
        <f>'6'!N116</f>
        <v>600</v>
      </c>
    </row>
    <row r="20" spans="1:14" ht="54" customHeight="1" x14ac:dyDescent="0.25">
      <c r="A20" s="16">
        <v>3</v>
      </c>
      <c r="B20" s="8" t="s">
        <v>409</v>
      </c>
      <c r="C20" s="7" t="s">
        <v>288</v>
      </c>
      <c r="D20" s="78">
        <v>1300</v>
      </c>
      <c r="E20" s="16"/>
      <c r="F20" s="133">
        <v>1300</v>
      </c>
      <c r="G20" s="171">
        <f t="shared" si="2"/>
        <v>0</v>
      </c>
      <c r="H20" s="226">
        <v>1300</v>
      </c>
      <c r="I20" s="227"/>
      <c r="J20" s="226">
        <f t="shared" si="3"/>
        <v>1300</v>
      </c>
      <c r="K20" s="226">
        <f t="shared" si="4"/>
        <v>0</v>
      </c>
      <c r="L20" s="226">
        <f>'6'!N144</f>
        <v>1300</v>
      </c>
    </row>
    <row r="21" spans="1:14" ht="39.75" customHeight="1" x14ac:dyDescent="0.25">
      <c r="A21" s="16">
        <v>4</v>
      </c>
      <c r="B21" s="8" t="s">
        <v>410</v>
      </c>
      <c r="C21" s="7" t="s">
        <v>561</v>
      </c>
      <c r="D21" s="78">
        <v>1000</v>
      </c>
      <c r="E21" s="16"/>
      <c r="F21" s="133">
        <v>1300</v>
      </c>
      <c r="G21" s="171">
        <f t="shared" si="2"/>
        <v>0</v>
      </c>
      <c r="H21" s="226">
        <v>1300</v>
      </c>
      <c r="I21" s="227"/>
      <c r="J21" s="226">
        <f t="shared" si="3"/>
        <v>1300</v>
      </c>
      <c r="K21" s="226">
        <f t="shared" si="4"/>
        <v>0</v>
      </c>
      <c r="L21" s="226">
        <f>'6'!N171+'6'!N174</f>
        <v>1300</v>
      </c>
    </row>
    <row r="22" spans="1:14" ht="120" customHeight="1" x14ac:dyDescent="0.25">
      <c r="A22" s="16">
        <v>5</v>
      </c>
      <c r="B22" s="8" t="s">
        <v>411</v>
      </c>
      <c r="C22" s="7" t="s">
        <v>289</v>
      </c>
      <c r="D22" s="78">
        <v>1208323.3</v>
      </c>
      <c r="E22" s="16">
        <v>-96015.5</v>
      </c>
      <c r="F22" s="133">
        <v>1112307.8</v>
      </c>
      <c r="G22" s="171">
        <f t="shared" si="2"/>
        <v>-51083.950630000094</v>
      </c>
      <c r="H22" s="226">
        <v>1061223.84937</v>
      </c>
      <c r="I22" s="227">
        <f>J22-H22</f>
        <v>43051.332520000171</v>
      </c>
      <c r="J22" s="226">
        <v>1104275.1818900001</v>
      </c>
      <c r="K22" s="226">
        <f t="shared" si="4"/>
        <v>196219.05313999997</v>
      </c>
      <c r="L22" s="226">
        <f>'6'!N186-L28</f>
        <v>1300494.2350300001</v>
      </c>
      <c r="N22" s="277"/>
    </row>
    <row r="23" spans="1:14" ht="122.25" customHeight="1" x14ac:dyDescent="0.25">
      <c r="A23" s="16">
        <v>6</v>
      </c>
      <c r="B23" s="2" t="s">
        <v>412</v>
      </c>
      <c r="C23" s="7" t="s">
        <v>413</v>
      </c>
      <c r="D23" s="78">
        <v>100489.60000000001</v>
      </c>
      <c r="E23" s="16">
        <v>100</v>
      </c>
      <c r="F23" s="133">
        <v>100589.6</v>
      </c>
      <c r="G23" s="171">
        <f t="shared" si="2"/>
        <v>54519.35024</v>
      </c>
      <c r="H23" s="226">
        <v>155108.95024000001</v>
      </c>
      <c r="I23" s="227">
        <f>J23-H23</f>
        <v>-5178.6037899999938</v>
      </c>
      <c r="J23" s="226">
        <v>149930.34645000001</v>
      </c>
      <c r="K23" s="226">
        <f t="shared" si="4"/>
        <v>-49382.98020000002</v>
      </c>
      <c r="L23" s="226">
        <f>'6'!N275</f>
        <v>100547.36624999999</v>
      </c>
    </row>
    <row r="24" spans="1:14" ht="41.25" customHeight="1" x14ac:dyDescent="0.25">
      <c r="A24" s="16">
        <v>7</v>
      </c>
      <c r="B24" s="8" t="s">
        <v>414</v>
      </c>
      <c r="C24" s="7" t="s">
        <v>186</v>
      </c>
      <c r="D24" s="78">
        <v>700</v>
      </c>
      <c r="E24" s="16"/>
      <c r="F24" s="133">
        <v>700</v>
      </c>
      <c r="G24" s="171">
        <f t="shared" si="2"/>
        <v>0</v>
      </c>
      <c r="H24" s="226">
        <v>700</v>
      </c>
      <c r="I24" s="227"/>
      <c r="J24" s="226">
        <f t="shared" si="3"/>
        <v>700</v>
      </c>
      <c r="K24" s="226">
        <f t="shared" si="4"/>
        <v>0</v>
      </c>
      <c r="L24" s="226">
        <v>700</v>
      </c>
    </row>
    <row r="25" spans="1:14" ht="44.25" customHeight="1" x14ac:dyDescent="0.25">
      <c r="A25" s="16">
        <v>8</v>
      </c>
      <c r="B25" s="8" t="s">
        <v>415</v>
      </c>
      <c r="C25" s="7" t="s">
        <v>187</v>
      </c>
      <c r="D25" s="78">
        <v>149</v>
      </c>
      <c r="E25" s="16"/>
      <c r="F25" s="133">
        <v>149</v>
      </c>
      <c r="G25" s="171">
        <f t="shared" si="2"/>
        <v>0</v>
      </c>
      <c r="H25" s="226">
        <v>149</v>
      </c>
      <c r="I25" s="227"/>
      <c r="J25" s="226">
        <f t="shared" si="3"/>
        <v>149</v>
      </c>
      <c r="K25" s="226">
        <f t="shared" si="4"/>
        <v>0</v>
      </c>
      <c r="L25" s="226">
        <f>'6'!N344</f>
        <v>149</v>
      </c>
    </row>
    <row r="26" spans="1:14" ht="42" customHeight="1" x14ac:dyDescent="0.25">
      <c r="A26" s="16">
        <v>9</v>
      </c>
      <c r="B26" s="8" t="s">
        <v>416</v>
      </c>
      <c r="C26" s="7" t="s">
        <v>290</v>
      </c>
      <c r="D26" s="78">
        <v>21103.8</v>
      </c>
      <c r="E26" s="16"/>
      <c r="F26" s="133">
        <v>18536.2</v>
      </c>
      <c r="G26" s="171">
        <f t="shared" si="2"/>
        <v>-4.6000000002095476E-2</v>
      </c>
      <c r="H26" s="226">
        <v>18536.153999999999</v>
      </c>
      <c r="I26" s="227">
        <f>J26-H26</f>
        <v>-4317.8335199999983</v>
      </c>
      <c r="J26" s="226">
        <v>14218.32048</v>
      </c>
      <c r="K26" s="226">
        <f t="shared" si="4"/>
        <v>-43.614480000000185</v>
      </c>
      <c r="L26" s="226">
        <f>'6'!N359</f>
        <v>14174.706</v>
      </c>
    </row>
    <row r="27" spans="1:14" ht="25.5" customHeight="1" x14ac:dyDescent="0.25">
      <c r="A27" s="16">
        <v>10</v>
      </c>
      <c r="B27" s="8" t="s">
        <v>417</v>
      </c>
      <c r="C27" s="7" t="s">
        <v>291</v>
      </c>
      <c r="D27" s="78">
        <v>497.5</v>
      </c>
      <c r="E27" s="16"/>
      <c r="F27" s="133">
        <v>497.5</v>
      </c>
      <c r="G27" s="171">
        <f t="shared" si="2"/>
        <v>0</v>
      </c>
      <c r="H27" s="226">
        <v>497.5</v>
      </c>
      <c r="I27" s="227"/>
      <c r="J27" s="226">
        <f t="shared" si="3"/>
        <v>497.5</v>
      </c>
      <c r="K27" s="226">
        <f t="shared" si="4"/>
        <v>0</v>
      </c>
      <c r="L27" s="226">
        <f>J27</f>
        <v>497.5</v>
      </c>
    </row>
    <row r="28" spans="1:14" ht="24.75" customHeight="1" x14ac:dyDescent="0.25">
      <c r="A28" s="16">
        <v>11</v>
      </c>
      <c r="B28" s="8" t="s">
        <v>418</v>
      </c>
      <c r="C28" s="7" t="s">
        <v>188</v>
      </c>
      <c r="D28" s="129">
        <v>70</v>
      </c>
      <c r="E28" s="16"/>
      <c r="F28" s="133">
        <v>70</v>
      </c>
      <c r="G28" s="171">
        <f t="shared" si="2"/>
        <v>0</v>
      </c>
      <c r="H28" s="226">
        <v>70</v>
      </c>
      <c r="I28" s="227"/>
      <c r="J28" s="226">
        <f t="shared" si="3"/>
        <v>70</v>
      </c>
      <c r="K28" s="226">
        <f t="shared" si="4"/>
        <v>0</v>
      </c>
      <c r="L28" s="226">
        <f>J28</f>
        <v>70</v>
      </c>
    </row>
    <row r="29" spans="1:14" ht="34.5" customHeight="1" x14ac:dyDescent="0.25">
      <c r="A29" s="16">
        <v>12</v>
      </c>
      <c r="B29" s="70" t="s">
        <v>419</v>
      </c>
      <c r="C29" s="7" t="s">
        <v>420</v>
      </c>
      <c r="D29" s="129">
        <v>50</v>
      </c>
      <c r="E29" s="16"/>
      <c r="F29" s="133">
        <v>70.900000000000006</v>
      </c>
      <c r="G29" s="171">
        <f t="shared" si="2"/>
        <v>0</v>
      </c>
      <c r="H29" s="226">
        <v>70.900000000000006</v>
      </c>
      <c r="I29" s="227"/>
      <c r="J29" s="226">
        <f t="shared" si="3"/>
        <v>70.900000000000006</v>
      </c>
      <c r="K29" s="226">
        <f t="shared" si="4"/>
        <v>0</v>
      </c>
      <c r="L29" s="226">
        <f>'6'!N150</f>
        <v>70.900000000000006</v>
      </c>
    </row>
    <row r="30" spans="1:14" ht="30.6" customHeight="1" x14ac:dyDescent="0.25">
      <c r="A30" s="16">
        <v>13</v>
      </c>
      <c r="B30" s="1" t="s">
        <v>529</v>
      </c>
      <c r="C30" s="7" t="s">
        <v>292</v>
      </c>
      <c r="D30" s="130">
        <v>22</v>
      </c>
      <c r="E30" s="16">
        <v>1000</v>
      </c>
      <c r="F30" s="133">
        <v>1021.101</v>
      </c>
      <c r="G30" s="171">
        <f t="shared" si="2"/>
        <v>-0.89900000000000091</v>
      </c>
      <c r="H30" s="226">
        <v>1020.202</v>
      </c>
      <c r="I30" s="227"/>
      <c r="J30" s="226">
        <f t="shared" si="3"/>
        <v>1020.202</v>
      </c>
      <c r="K30" s="226">
        <f t="shared" si="4"/>
        <v>0</v>
      </c>
      <c r="L30" s="226">
        <f>'6'!N176</f>
        <v>1020.202</v>
      </c>
    </row>
    <row r="31" spans="1:14" ht="33.75" customHeight="1" x14ac:dyDescent="0.25">
      <c r="A31" s="16">
        <v>14</v>
      </c>
      <c r="B31" s="1" t="s">
        <v>421</v>
      </c>
      <c r="C31" s="16" t="s">
        <v>693</v>
      </c>
      <c r="D31" s="131">
        <v>0</v>
      </c>
      <c r="E31" s="16"/>
      <c r="F31" s="133">
        <v>20733.400000000001</v>
      </c>
      <c r="G31" s="171">
        <v>0</v>
      </c>
      <c r="H31" s="226">
        <v>20733.400000000001</v>
      </c>
      <c r="I31" s="227"/>
      <c r="J31" s="226">
        <f t="shared" si="3"/>
        <v>20733.400000000001</v>
      </c>
      <c r="K31" s="226">
        <f t="shared" ca="1" si="4"/>
        <v>174</v>
      </c>
      <c r="L31" s="226">
        <f ca="1">'6'!N134</f>
        <v>20907.400000000001</v>
      </c>
    </row>
    <row r="32" spans="1:14" ht="21" customHeight="1" x14ac:dyDescent="0.25">
      <c r="A32" s="16">
        <v>15</v>
      </c>
      <c r="B32" s="70" t="s">
        <v>422</v>
      </c>
      <c r="C32" s="7" t="s">
        <v>692</v>
      </c>
      <c r="D32" s="129">
        <v>0</v>
      </c>
      <c r="E32" s="16"/>
      <c r="F32" s="133">
        <v>1140</v>
      </c>
      <c r="G32" s="171">
        <f>H32-F32</f>
        <v>4573.3320000000003</v>
      </c>
      <c r="H32" s="226">
        <v>5713.3320000000003</v>
      </c>
      <c r="I32" s="227"/>
      <c r="J32" s="125">
        <f t="shared" si="3"/>
        <v>5713.3320000000003</v>
      </c>
      <c r="K32" s="226">
        <f t="shared" si="4"/>
        <v>-39.080410000000484</v>
      </c>
      <c r="L32" s="226">
        <f>'6'!N166</f>
        <v>5674.2515899999999</v>
      </c>
    </row>
    <row r="33" spans="1:12" ht="35.25" customHeight="1" x14ac:dyDescent="0.25">
      <c r="A33" s="16">
        <v>16</v>
      </c>
      <c r="B33" s="71" t="s">
        <v>530</v>
      </c>
      <c r="C33" s="7" t="s">
        <v>423</v>
      </c>
      <c r="D33" s="131">
        <v>100</v>
      </c>
      <c r="E33" s="16"/>
      <c r="F33" s="133">
        <v>100</v>
      </c>
      <c r="G33" s="171">
        <f t="shared" si="2"/>
        <v>0</v>
      </c>
      <c r="H33" s="226">
        <v>100</v>
      </c>
      <c r="I33" s="227"/>
      <c r="J33" s="226">
        <f t="shared" si="3"/>
        <v>100</v>
      </c>
      <c r="K33" s="226">
        <f t="shared" si="4"/>
        <v>0</v>
      </c>
      <c r="L33" s="226">
        <f>'6'!N148</f>
        <v>100</v>
      </c>
    </row>
    <row r="34" spans="1:12" ht="30" customHeight="1" x14ac:dyDescent="0.25">
      <c r="A34" s="16">
        <v>17</v>
      </c>
      <c r="B34" s="71" t="s">
        <v>531</v>
      </c>
      <c r="C34" s="72" t="s">
        <v>424</v>
      </c>
      <c r="D34" s="131">
        <v>5251</v>
      </c>
      <c r="E34" s="16">
        <v>1090.5</v>
      </c>
      <c r="F34" s="133">
        <v>6341.5</v>
      </c>
      <c r="G34" s="171">
        <f t="shared" si="2"/>
        <v>0</v>
      </c>
      <c r="H34" s="226">
        <v>6341.5</v>
      </c>
      <c r="I34" s="227">
        <f>J34-H34</f>
        <v>-689.02050000000054</v>
      </c>
      <c r="J34" s="226">
        <v>5652.4794999999995</v>
      </c>
      <c r="K34" s="226">
        <f t="shared" ca="1" si="4"/>
        <v>141789.34091</v>
      </c>
      <c r="L34" s="226">
        <f ca="1">'6'!N137</f>
        <v>147441.82040999999</v>
      </c>
    </row>
    <row r="35" spans="1:12" ht="27" customHeight="1" x14ac:dyDescent="0.25">
      <c r="A35" s="16">
        <v>18</v>
      </c>
      <c r="B35" s="71" t="s">
        <v>532</v>
      </c>
      <c r="C35" s="72">
        <v>1610000000</v>
      </c>
      <c r="D35" s="131">
        <v>100</v>
      </c>
      <c r="E35" s="16"/>
      <c r="F35" s="133">
        <v>100</v>
      </c>
      <c r="G35" s="171">
        <f t="shared" si="2"/>
        <v>0</v>
      </c>
      <c r="H35" s="226">
        <v>100</v>
      </c>
      <c r="I35" s="227"/>
      <c r="J35" s="226">
        <f t="shared" si="3"/>
        <v>100</v>
      </c>
      <c r="K35" s="226">
        <f t="shared" si="4"/>
        <v>0</v>
      </c>
      <c r="L35" s="226">
        <f>'6'!N347</f>
        <v>100</v>
      </c>
    </row>
    <row r="36" spans="1:12" ht="33.75" customHeight="1" x14ac:dyDescent="0.25">
      <c r="A36" s="16">
        <v>19</v>
      </c>
      <c r="B36" s="76" t="s">
        <v>533</v>
      </c>
      <c r="C36" s="16">
        <v>1703070161</v>
      </c>
      <c r="D36" s="132">
        <v>100</v>
      </c>
      <c r="E36" s="16"/>
      <c r="F36" s="133">
        <v>100</v>
      </c>
      <c r="G36" s="171">
        <f t="shared" si="2"/>
        <v>0</v>
      </c>
      <c r="H36" s="226">
        <v>100</v>
      </c>
      <c r="I36" s="227"/>
      <c r="J36" s="226">
        <f t="shared" si="3"/>
        <v>100</v>
      </c>
      <c r="K36" s="226">
        <f t="shared" si="4"/>
        <v>0</v>
      </c>
      <c r="L36" s="226">
        <f>'6'!N322</f>
        <v>100</v>
      </c>
    </row>
    <row r="63" spans="4:4" ht="30" customHeight="1" x14ac:dyDescent="0.25">
      <c r="D63" s="5"/>
    </row>
  </sheetData>
  <mergeCells count="25">
    <mergeCell ref="K14:K15"/>
    <mergeCell ref="L14:L15"/>
    <mergeCell ref="C1:L1"/>
    <mergeCell ref="B2:L2"/>
    <mergeCell ref="B3:L3"/>
    <mergeCell ref="B4:L4"/>
    <mergeCell ref="B5:L5"/>
    <mergeCell ref="B6:L6"/>
    <mergeCell ref="B7:L7"/>
    <mergeCell ref="B8:L8"/>
    <mergeCell ref="B9:L9"/>
    <mergeCell ref="A10:L10"/>
    <mergeCell ref="A12:L12"/>
    <mergeCell ref="C14:C15"/>
    <mergeCell ref="D14:D15"/>
    <mergeCell ref="A1:B1"/>
    <mergeCell ref="E14:E15"/>
    <mergeCell ref="F14:F15"/>
    <mergeCell ref="J14:J15"/>
    <mergeCell ref="B13:D13"/>
    <mergeCell ref="A14:A15"/>
    <mergeCell ref="B14:B15"/>
    <mergeCell ref="I14:I15"/>
    <mergeCell ref="G14:G15"/>
    <mergeCell ref="H14:H15"/>
  </mergeCells>
  <pageMargins left="0.78740157480314965" right="0.39370078740157483" top="0.78740157480314965" bottom="0.78740157480314965" header="0.31496062992125984" footer="0.31496062992125984"/>
  <pageSetup paperSize="9" scale="8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Q29"/>
  <sheetViews>
    <sheetView view="pageBreakPreview" zoomScale="70" zoomScaleNormal="100" zoomScaleSheetLayoutView="70" workbookViewId="0">
      <selection activeCell="Q31" sqref="Q31"/>
    </sheetView>
  </sheetViews>
  <sheetFormatPr defaultColWidth="9.140625" defaultRowHeight="15.75" x14ac:dyDescent="0.25"/>
  <cols>
    <col min="1" max="1" width="7.28515625" style="239" customWidth="1"/>
    <col min="2" max="2" width="29.5703125" style="239" customWidth="1"/>
    <col min="3" max="3" width="23" style="239" customWidth="1"/>
    <col min="4" max="4" width="7.140625" style="239" hidden="1" customWidth="1"/>
    <col min="5" max="5" width="4.42578125" style="239" hidden="1" customWidth="1"/>
    <col min="6" max="6" width="9.85546875" style="239" hidden="1" customWidth="1"/>
    <col min="7" max="7" width="11.42578125" style="239" customWidth="1"/>
    <col min="8" max="8" width="9.140625" style="239"/>
    <col min="9" max="9" width="10.7109375" style="239" customWidth="1"/>
    <col min="10" max="253" width="9.140625" style="239"/>
    <col min="254" max="254" width="5.140625" style="239" customWidth="1"/>
    <col min="255" max="255" width="37.42578125" style="239" customWidth="1"/>
    <col min="256" max="258" width="14.85546875" style="239" customWidth="1"/>
    <col min="259" max="260" width="9.140625" style="239"/>
    <col min="261" max="261" width="37" style="239" customWidth="1"/>
    <col min="262" max="509" width="9.140625" style="239"/>
    <col min="510" max="510" width="5.140625" style="239" customWidth="1"/>
    <col min="511" max="511" width="37.42578125" style="239" customWidth="1"/>
    <col min="512" max="514" width="14.85546875" style="239" customWidth="1"/>
    <col min="515" max="516" width="9.140625" style="239"/>
    <col min="517" max="517" width="37" style="239" customWidth="1"/>
    <col min="518" max="765" width="9.140625" style="239"/>
    <col min="766" max="766" width="5.140625" style="239" customWidth="1"/>
    <col min="767" max="767" width="37.42578125" style="239" customWidth="1"/>
    <col min="768" max="770" width="14.85546875" style="239" customWidth="1"/>
    <col min="771" max="772" width="9.140625" style="239"/>
    <col min="773" max="773" width="37" style="239" customWidth="1"/>
    <col min="774" max="1021" width="9.140625" style="239"/>
    <col min="1022" max="1022" width="5.140625" style="239" customWidth="1"/>
    <col min="1023" max="1023" width="37.42578125" style="239" customWidth="1"/>
    <col min="1024" max="1026" width="14.85546875" style="239" customWidth="1"/>
    <col min="1027" max="1028" width="9.140625" style="239"/>
    <col min="1029" max="1029" width="37" style="239" customWidth="1"/>
    <col min="1030" max="1277" width="9.140625" style="239"/>
    <col min="1278" max="1278" width="5.140625" style="239" customWidth="1"/>
    <col min="1279" max="1279" width="37.42578125" style="239" customWidth="1"/>
    <col min="1280" max="1282" width="14.85546875" style="239" customWidth="1"/>
    <col min="1283" max="1284" width="9.140625" style="239"/>
    <col min="1285" max="1285" width="37" style="239" customWidth="1"/>
    <col min="1286" max="1533" width="9.140625" style="239"/>
    <col min="1534" max="1534" width="5.140625" style="239" customWidth="1"/>
    <col min="1535" max="1535" width="37.42578125" style="239" customWidth="1"/>
    <col min="1536" max="1538" width="14.85546875" style="239" customWidth="1"/>
    <col min="1539" max="1540" width="9.140625" style="239"/>
    <col min="1541" max="1541" width="37" style="239" customWidth="1"/>
    <col min="1542" max="1789" width="9.140625" style="239"/>
    <col min="1790" max="1790" width="5.140625" style="239" customWidth="1"/>
    <col min="1791" max="1791" width="37.42578125" style="239" customWidth="1"/>
    <col min="1792" max="1794" width="14.85546875" style="239" customWidth="1"/>
    <col min="1795" max="1796" width="9.140625" style="239"/>
    <col min="1797" max="1797" width="37" style="239" customWidth="1"/>
    <col min="1798" max="2045" width="9.140625" style="239"/>
    <col min="2046" max="2046" width="5.140625" style="239" customWidth="1"/>
    <col min="2047" max="2047" width="37.42578125" style="239" customWidth="1"/>
    <col min="2048" max="2050" width="14.85546875" style="239" customWidth="1"/>
    <col min="2051" max="2052" width="9.140625" style="239"/>
    <col min="2053" max="2053" width="37" style="239" customWidth="1"/>
    <col min="2054" max="2301" width="9.140625" style="239"/>
    <col min="2302" max="2302" width="5.140625" style="239" customWidth="1"/>
    <col min="2303" max="2303" width="37.42578125" style="239" customWidth="1"/>
    <col min="2304" max="2306" width="14.85546875" style="239" customWidth="1"/>
    <col min="2307" max="2308" width="9.140625" style="239"/>
    <col min="2309" max="2309" width="37" style="239" customWidth="1"/>
    <col min="2310" max="2557" width="9.140625" style="239"/>
    <col min="2558" max="2558" width="5.140625" style="239" customWidth="1"/>
    <col min="2559" max="2559" width="37.42578125" style="239" customWidth="1"/>
    <col min="2560" max="2562" width="14.85546875" style="239" customWidth="1"/>
    <col min="2563" max="2564" width="9.140625" style="239"/>
    <col min="2565" max="2565" width="37" style="239" customWidth="1"/>
    <col min="2566" max="2813" width="9.140625" style="239"/>
    <col min="2814" max="2814" width="5.140625" style="239" customWidth="1"/>
    <col min="2815" max="2815" width="37.42578125" style="239" customWidth="1"/>
    <col min="2816" max="2818" width="14.85546875" style="239" customWidth="1"/>
    <col min="2819" max="2820" width="9.140625" style="239"/>
    <col min="2821" max="2821" width="37" style="239" customWidth="1"/>
    <col min="2822" max="3069" width="9.140625" style="239"/>
    <col min="3070" max="3070" width="5.140625" style="239" customWidth="1"/>
    <col min="3071" max="3071" width="37.42578125" style="239" customWidth="1"/>
    <col min="3072" max="3074" width="14.85546875" style="239" customWidth="1"/>
    <col min="3075" max="3076" width="9.140625" style="239"/>
    <col min="3077" max="3077" width="37" style="239" customWidth="1"/>
    <col min="3078" max="3325" width="9.140625" style="239"/>
    <col min="3326" max="3326" width="5.140625" style="239" customWidth="1"/>
    <col min="3327" max="3327" width="37.42578125" style="239" customWidth="1"/>
    <col min="3328" max="3330" width="14.85546875" style="239" customWidth="1"/>
    <col min="3331" max="3332" width="9.140625" style="239"/>
    <col min="3333" max="3333" width="37" style="239" customWidth="1"/>
    <col min="3334" max="3581" width="9.140625" style="239"/>
    <col min="3582" max="3582" width="5.140625" style="239" customWidth="1"/>
    <col min="3583" max="3583" width="37.42578125" style="239" customWidth="1"/>
    <col min="3584" max="3586" width="14.85546875" style="239" customWidth="1"/>
    <col min="3587" max="3588" width="9.140625" style="239"/>
    <col min="3589" max="3589" width="37" style="239" customWidth="1"/>
    <col min="3590" max="3837" width="9.140625" style="239"/>
    <col min="3838" max="3838" width="5.140625" style="239" customWidth="1"/>
    <col min="3839" max="3839" width="37.42578125" style="239" customWidth="1"/>
    <col min="3840" max="3842" width="14.85546875" style="239" customWidth="1"/>
    <col min="3843" max="3844" width="9.140625" style="239"/>
    <col min="3845" max="3845" width="37" style="239" customWidth="1"/>
    <col min="3846" max="4093" width="9.140625" style="239"/>
    <col min="4094" max="4094" width="5.140625" style="239" customWidth="1"/>
    <col min="4095" max="4095" width="37.42578125" style="239" customWidth="1"/>
    <col min="4096" max="4098" width="14.85546875" style="239" customWidth="1"/>
    <col min="4099" max="4100" width="9.140625" style="239"/>
    <col min="4101" max="4101" width="37" style="239" customWidth="1"/>
    <col min="4102" max="4349" width="9.140625" style="239"/>
    <col min="4350" max="4350" width="5.140625" style="239" customWidth="1"/>
    <col min="4351" max="4351" width="37.42578125" style="239" customWidth="1"/>
    <col min="4352" max="4354" width="14.85546875" style="239" customWidth="1"/>
    <col min="4355" max="4356" width="9.140625" style="239"/>
    <col min="4357" max="4357" width="37" style="239" customWidth="1"/>
    <col min="4358" max="4605" width="9.140625" style="239"/>
    <col min="4606" max="4606" width="5.140625" style="239" customWidth="1"/>
    <col min="4607" max="4607" width="37.42578125" style="239" customWidth="1"/>
    <col min="4608" max="4610" width="14.85546875" style="239" customWidth="1"/>
    <col min="4611" max="4612" width="9.140625" style="239"/>
    <col min="4613" max="4613" width="37" style="239" customWidth="1"/>
    <col min="4614" max="4861" width="9.140625" style="239"/>
    <col min="4862" max="4862" width="5.140625" style="239" customWidth="1"/>
    <col min="4863" max="4863" width="37.42578125" style="239" customWidth="1"/>
    <col min="4864" max="4866" width="14.85546875" style="239" customWidth="1"/>
    <col min="4867" max="4868" width="9.140625" style="239"/>
    <col min="4869" max="4869" width="37" style="239" customWidth="1"/>
    <col min="4870" max="5117" width="9.140625" style="239"/>
    <col min="5118" max="5118" width="5.140625" style="239" customWidth="1"/>
    <col min="5119" max="5119" width="37.42578125" style="239" customWidth="1"/>
    <col min="5120" max="5122" width="14.85546875" style="239" customWidth="1"/>
    <col min="5123" max="5124" width="9.140625" style="239"/>
    <col min="5125" max="5125" width="37" style="239" customWidth="1"/>
    <col min="5126" max="5373" width="9.140625" style="239"/>
    <col min="5374" max="5374" width="5.140625" style="239" customWidth="1"/>
    <col min="5375" max="5375" width="37.42578125" style="239" customWidth="1"/>
    <col min="5376" max="5378" width="14.85546875" style="239" customWidth="1"/>
    <col min="5379" max="5380" width="9.140625" style="239"/>
    <col min="5381" max="5381" width="37" style="239" customWidth="1"/>
    <col min="5382" max="5629" width="9.140625" style="239"/>
    <col min="5630" max="5630" width="5.140625" style="239" customWidth="1"/>
    <col min="5631" max="5631" width="37.42578125" style="239" customWidth="1"/>
    <col min="5632" max="5634" width="14.85546875" style="239" customWidth="1"/>
    <col min="5635" max="5636" width="9.140625" style="239"/>
    <col min="5637" max="5637" width="37" style="239" customWidth="1"/>
    <col min="5638" max="5885" width="9.140625" style="239"/>
    <col min="5886" max="5886" width="5.140625" style="239" customWidth="1"/>
    <col min="5887" max="5887" width="37.42578125" style="239" customWidth="1"/>
    <col min="5888" max="5890" width="14.85546875" style="239" customWidth="1"/>
    <col min="5891" max="5892" width="9.140625" style="239"/>
    <col min="5893" max="5893" width="37" style="239" customWidth="1"/>
    <col min="5894" max="6141" width="9.140625" style="239"/>
    <col min="6142" max="6142" width="5.140625" style="239" customWidth="1"/>
    <col min="6143" max="6143" width="37.42578125" style="239" customWidth="1"/>
    <col min="6144" max="6146" width="14.85546875" style="239" customWidth="1"/>
    <col min="6147" max="6148" width="9.140625" style="239"/>
    <col min="6149" max="6149" width="37" style="239" customWidth="1"/>
    <col min="6150" max="6397" width="9.140625" style="239"/>
    <col min="6398" max="6398" width="5.140625" style="239" customWidth="1"/>
    <col min="6399" max="6399" width="37.42578125" style="239" customWidth="1"/>
    <col min="6400" max="6402" width="14.85546875" style="239" customWidth="1"/>
    <col min="6403" max="6404" width="9.140625" style="239"/>
    <col min="6405" max="6405" width="37" style="239" customWidth="1"/>
    <col min="6406" max="6653" width="9.140625" style="239"/>
    <col min="6654" max="6654" width="5.140625" style="239" customWidth="1"/>
    <col min="6655" max="6655" width="37.42578125" style="239" customWidth="1"/>
    <col min="6656" max="6658" width="14.85546875" style="239" customWidth="1"/>
    <col min="6659" max="6660" width="9.140625" style="239"/>
    <col min="6661" max="6661" width="37" style="239" customWidth="1"/>
    <col min="6662" max="6909" width="9.140625" style="239"/>
    <col min="6910" max="6910" width="5.140625" style="239" customWidth="1"/>
    <col min="6911" max="6911" width="37.42578125" style="239" customWidth="1"/>
    <col min="6912" max="6914" width="14.85546875" style="239" customWidth="1"/>
    <col min="6915" max="6916" width="9.140625" style="239"/>
    <col min="6917" max="6917" width="37" style="239" customWidth="1"/>
    <col min="6918" max="7165" width="9.140625" style="239"/>
    <col min="7166" max="7166" width="5.140625" style="239" customWidth="1"/>
    <col min="7167" max="7167" width="37.42578125" style="239" customWidth="1"/>
    <col min="7168" max="7170" width="14.85546875" style="239" customWidth="1"/>
    <col min="7171" max="7172" width="9.140625" style="239"/>
    <col min="7173" max="7173" width="37" style="239" customWidth="1"/>
    <col min="7174" max="7421" width="9.140625" style="239"/>
    <col min="7422" max="7422" width="5.140625" style="239" customWidth="1"/>
    <col min="7423" max="7423" width="37.42578125" style="239" customWidth="1"/>
    <col min="7424" max="7426" width="14.85546875" style="239" customWidth="1"/>
    <col min="7427" max="7428" width="9.140625" style="239"/>
    <col min="7429" max="7429" width="37" style="239" customWidth="1"/>
    <col min="7430" max="7677" width="9.140625" style="239"/>
    <col min="7678" max="7678" width="5.140625" style="239" customWidth="1"/>
    <col min="7679" max="7679" width="37.42578125" style="239" customWidth="1"/>
    <col min="7680" max="7682" width="14.85546875" style="239" customWidth="1"/>
    <col min="7683" max="7684" width="9.140625" style="239"/>
    <col min="7685" max="7685" width="37" style="239" customWidth="1"/>
    <col min="7686" max="7933" width="9.140625" style="239"/>
    <col min="7934" max="7934" width="5.140625" style="239" customWidth="1"/>
    <col min="7935" max="7935" width="37.42578125" style="239" customWidth="1"/>
    <col min="7936" max="7938" width="14.85546875" style="239" customWidth="1"/>
    <col min="7939" max="7940" width="9.140625" style="239"/>
    <col min="7941" max="7941" width="37" style="239" customWidth="1"/>
    <col min="7942" max="8189" width="9.140625" style="239"/>
    <col min="8190" max="8190" width="5.140625" style="239" customWidth="1"/>
    <col min="8191" max="8191" width="37.42578125" style="239" customWidth="1"/>
    <col min="8192" max="8194" width="14.85546875" style="239" customWidth="1"/>
    <col min="8195" max="8196" width="9.140625" style="239"/>
    <col min="8197" max="8197" width="37" style="239" customWidth="1"/>
    <col min="8198" max="8445" width="9.140625" style="239"/>
    <col min="8446" max="8446" width="5.140625" style="239" customWidth="1"/>
    <col min="8447" max="8447" width="37.42578125" style="239" customWidth="1"/>
    <col min="8448" max="8450" width="14.85546875" style="239" customWidth="1"/>
    <col min="8451" max="8452" width="9.140625" style="239"/>
    <col min="8453" max="8453" width="37" style="239" customWidth="1"/>
    <col min="8454" max="8701" width="9.140625" style="239"/>
    <col min="8702" max="8702" width="5.140625" style="239" customWidth="1"/>
    <col min="8703" max="8703" width="37.42578125" style="239" customWidth="1"/>
    <col min="8704" max="8706" width="14.85546875" style="239" customWidth="1"/>
    <col min="8707" max="8708" width="9.140625" style="239"/>
    <col min="8709" max="8709" width="37" style="239" customWidth="1"/>
    <col min="8710" max="8957" width="9.140625" style="239"/>
    <col min="8958" max="8958" width="5.140625" style="239" customWidth="1"/>
    <col min="8959" max="8959" width="37.42578125" style="239" customWidth="1"/>
    <col min="8960" max="8962" width="14.85546875" style="239" customWidth="1"/>
    <col min="8963" max="8964" width="9.140625" style="239"/>
    <col min="8965" max="8965" width="37" style="239" customWidth="1"/>
    <col min="8966" max="9213" width="9.140625" style="239"/>
    <col min="9214" max="9214" width="5.140625" style="239" customWidth="1"/>
    <col min="9215" max="9215" width="37.42578125" style="239" customWidth="1"/>
    <col min="9216" max="9218" width="14.85546875" style="239" customWidth="1"/>
    <col min="9219" max="9220" width="9.140625" style="239"/>
    <col min="9221" max="9221" width="37" style="239" customWidth="1"/>
    <col min="9222" max="9469" width="9.140625" style="239"/>
    <col min="9470" max="9470" width="5.140625" style="239" customWidth="1"/>
    <col min="9471" max="9471" width="37.42578125" style="239" customWidth="1"/>
    <col min="9472" max="9474" width="14.85546875" style="239" customWidth="1"/>
    <col min="9475" max="9476" width="9.140625" style="239"/>
    <col min="9477" max="9477" width="37" style="239" customWidth="1"/>
    <col min="9478" max="9725" width="9.140625" style="239"/>
    <col min="9726" max="9726" width="5.140625" style="239" customWidth="1"/>
    <col min="9727" max="9727" width="37.42578125" style="239" customWidth="1"/>
    <col min="9728" max="9730" width="14.85546875" style="239" customWidth="1"/>
    <col min="9731" max="9732" width="9.140625" style="239"/>
    <col min="9733" max="9733" width="37" style="239" customWidth="1"/>
    <col min="9734" max="9981" width="9.140625" style="239"/>
    <col min="9982" max="9982" width="5.140625" style="239" customWidth="1"/>
    <col min="9983" max="9983" width="37.42578125" style="239" customWidth="1"/>
    <col min="9984" max="9986" width="14.85546875" style="239" customWidth="1"/>
    <col min="9987" max="9988" width="9.140625" style="239"/>
    <col min="9989" max="9989" width="37" style="239" customWidth="1"/>
    <col min="9990" max="10237" width="9.140625" style="239"/>
    <col min="10238" max="10238" width="5.140625" style="239" customWidth="1"/>
    <col min="10239" max="10239" width="37.42578125" style="239" customWidth="1"/>
    <col min="10240" max="10242" width="14.85546875" style="239" customWidth="1"/>
    <col min="10243" max="10244" width="9.140625" style="239"/>
    <col min="10245" max="10245" width="37" style="239" customWidth="1"/>
    <col min="10246" max="10493" width="9.140625" style="239"/>
    <col min="10494" max="10494" width="5.140625" style="239" customWidth="1"/>
    <col min="10495" max="10495" width="37.42578125" style="239" customWidth="1"/>
    <col min="10496" max="10498" width="14.85546875" style="239" customWidth="1"/>
    <col min="10499" max="10500" width="9.140625" style="239"/>
    <col min="10501" max="10501" width="37" style="239" customWidth="1"/>
    <col min="10502" max="10749" width="9.140625" style="239"/>
    <col min="10750" max="10750" width="5.140625" style="239" customWidth="1"/>
    <col min="10751" max="10751" width="37.42578125" style="239" customWidth="1"/>
    <col min="10752" max="10754" width="14.85546875" style="239" customWidth="1"/>
    <col min="10755" max="10756" width="9.140625" style="239"/>
    <col min="10757" max="10757" width="37" style="239" customWidth="1"/>
    <col min="10758" max="11005" width="9.140625" style="239"/>
    <col min="11006" max="11006" width="5.140625" style="239" customWidth="1"/>
    <col min="11007" max="11007" width="37.42578125" style="239" customWidth="1"/>
    <col min="11008" max="11010" width="14.85546875" style="239" customWidth="1"/>
    <col min="11011" max="11012" width="9.140625" style="239"/>
    <col min="11013" max="11013" width="37" style="239" customWidth="1"/>
    <col min="11014" max="11261" width="9.140625" style="239"/>
    <col min="11262" max="11262" width="5.140625" style="239" customWidth="1"/>
    <col min="11263" max="11263" width="37.42578125" style="239" customWidth="1"/>
    <col min="11264" max="11266" width="14.85546875" style="239" customWidth="1"/>
    <col min="11267" max="11268" width="9.140625" style="239"/>
    <col min="11269" max="11269" width="37" style="239" customWidth="1"/>
    <col min="11270" max="11517" width="9.140625" style="239"/>
    <col min="11518" max="11518" width="5.140625" style="239" customWidth="1"/>
    <col min="11519" max="11519" width="37.42578125" style="239" customWidth="1"/>
    <col min="11520" max="11522" width="14.85546875" style="239" customWidth="1"/>
    <col min="11523" max="11524" width="9.140625" style="239"/>
    <col min="11525" max="11525" width="37" style="239" customWidth="1"/>
    <col min="11526" max="11773" width="9.140625" style="239"/>
    <col min="11774" max="11774" width="5.140625" style="239" customWidth="1"/>
    <col min="11775" max="11775" width="37.42578125" style="239" customWidth="1"/>
    <col min="11776" max="11778" width="14.85546875" style="239" customWidth="1"/>
    <col min="11779" max="11780" width="9.140625" style="239"/>
    <col min="11781" max="11781" width="37" style="239" customWidth="1"/>
    <col min="11782" max="12029" width="9.140625" style="239"/>
    <col min="12030" max="12030" width="5.140625" style="239" customWidth="1"/>
    <col min="12031" max="12031" width="37.42578125" style="239" customWidth="1"/>
    <col min="12032" max="12034" width="14.85546875" style="239" customWidth="1"/>
    <col min="12035" max="12036" width="9.140625" style="239"/>
    <col min="12037" max="12037" width="37" style="239" customWidth="1"/>
    <col min="12038" max="12285" width="9.140625" style="239"/>
    <col min="12286" max="12286" width="5.140625" style="239" customWidth="1"/>
    <col min="12287" max="12287" width="37.42578125" style="239" customWidth="1"/>
    <col min="12288" max="12290" width="14.85546875" style="239" customWidth="1"/>
    <col min="12291" max="12292" width="9.140625" style="239"/>
    <col min="12293" max="12293" width="37" style="239" customWidth="1"/>
    <col min="12294" max="12541" width="9.140625" style="239"/>
    <col min="12542" max="12542" width="5.140625" style="239" customWidth="1"/>
    <col min="12543" max="12543" width="37.42578125" style="239" customWidth="1"/>
    <col min="12544" max="12546" width="14.85546875" style="239" customWidth="1"/>
    <col min="12547" max="12548" width="9.140625" style="239"/>
    <col min="12549" max="12549" width="37" style="239" customWidth="1"/>
    <col min="12550" max="12797" width="9.140625" style="239"/>
    <col min="12798" max="12798" width="5.140625" style="239" customWidth="1"/>
    <col min="12799" max="12799" width="37.42578125" style="239" customWidth="1"/>
    <col min="12800" max="12802" width="14.85546875" style="239" customWidth="1"/>
    <col min="12803" max="12804" width="9.140625" style="239"/>
    <col min="12805" max="12805" width="37" style="239" customWidth="1"/>
    <col min="12806" max="13053" width="9.140625" style="239"/>
    <col min="13054" max="13054" width="5.140625" style="239" customWidth="1"/>
    <col min="13055" max="13055" width="37.42578125" style="239" customWidth="1"/>
    <col min="13056" max="13058" width="14.85546875" style="239" customWidth="1"/>
    <col min="13059" max="13060" width="9.140625" style="239"/>
    <col min="13061" max="13061" width="37" style="239" customWidth="1"/>
    <col min="13062" max="13309" width="9.140625" style="239"/>
    <col min="13310" max="13310" width="5.140625" style="239" customWidth="1"/>
    <col min="13311" max="13311" width="37.42578125" style="239" customWidth="1"/>
    <col min="13312" max="13314" width="14.85546875" style="239" customWidth="1"/>
    <col min="13315" max="13316" width="9.140625" style="239"/>
    <col min="13317" max="13317" width="37" style="239" customWidth="1"/>
    <col min="13318" max="13565" width="9.140625" style="239"/>
    <col min="13566" max="13566" width="5.140625" style="239" customWidth="1"/>
    <col min="13567" max="13567" width="37.42578125" style="239" customWidth="1"/>
    <col min="13568" max="13570" width="14.85546875" style="239" customWidth="1"/>
    <col min="13571" max="13572" width="9.140625" style="239"/>
    <col min="13573" max="13573" width="37" style="239" customWidth="1"/>
    <col min="13574" max="13821" width="9.140625" style="239"/>
    <col min="13822" max="13822" width="5.140625" style="239" customWidth="1"/>
    <col min="13823" max="13823" width="37.42578125" style="239" customWidth="1"/>
    <col min="13824" max="13826" width="14.85546875" style="239" customWidth="1"/>
    <col min="13827" max="13828" width="9.140625" style="239"/>
    <col min="13829" max="13829" width="37" style="239" customWidth="1"/>
    <col min="13830" max="14077" width="9.140625" style="239"/>
    <col min="14078" max="14078" width="5.140625" style="239" customWidth="1"/>
    <col min="14079" max="14079" width="37.42578125" style="239" customWidth="1"/>
    <col min="14080" max="14082" width="14.85546875" style="239" customWidth="1"/>
    <col min="14083" max="14084" width="9.140625" style="239"/>
    <col min="14085" max="14085" width="37" style="239" customWidth="1"/>
    <col min="14086" max="14333" width="9.140625" style="239"/>
    <col min="14334" max="14334" width="5.140625" style="239" customWidth="1"/>
    <col min="14335" max="14335" width="37.42578125" style="239" customWidth="1"/>
    <col min="14336" max="14338" width="14.85546875" style="239" customWidth="1"/>
    <col min="14339" max="14340" width="9.140625" style="239"/>
    <col min="14341" max="14341" width="37" style="239" customWidth="1"/>
    <col min="14342" max="14589" width="9.140625" style="239"/>
    <col min="14590" max="14590" width="5.140625" style="239" customWidth="1"/>
    <col min="14591" max="14591" width="37.42578125" style="239" customWidth="1"/>
    <col min="14592" max="14594" width="14.85546875" style="239" customWidth="1"/>
    <col min="14595" max="14596" width="9.140625" style="239"/>
    <col min="14597" max="14597" width="37" style="239" customWidth="1"/>
    <col min="14598" max="14845" width="9.140625" style="239"/>
    <col min="14846" max="14846" width="5.140625" style="239" customWidth="1"/>
    <col min="14847" max="14847" width="37.42578125" style="239" customWidth="1"/>
    <col min="14848" max="14850" width="14.85546875" style="239" customWidth="1"/>
    <col min="14851" max="14852" width="9.140625" style="239"/>
    <col min="14853" max="14853" width="37" style="239" customWidth="1"/>
    <col min="14854" max="15101" width="9.140625" style="239"/>
    <col min="15102" max="15102" width="5.140625" style="239" customWidth="1"/>
    <col min="15103" max="15103" width="37.42578125" style="239" customWidth="1"/>
    <col min="15104" max="15106" width="14.85546875" style="239" customWidth="1"/>
    <col min="15107" max="15108" width="9.140625" style="239"/>
    <col min="15109" max="15109" width="37" style="239" customWidth="1"/>
    <col min="15110" max="15357" width="9.140625" style="239"/>
    <col min="15358" max="15358" width="5.140625" style="239" customWidth="1"/>
    <col min="15359" max="15359" width="37.42578125" style="239" customWidth="1"/>
    <col min="15360" max="15362" width="14.85546875" style="239" customWidth="1"/>
    <col min="15363" max="15364" width="9.140625" style="239"/>
    <col min="15365" max="15365" width="37" style="239" customWidth="1"/>
    <col min="15366" max="15613" width="9.140625" style="239"/>
    <col min="15614" max="15614" width="5.140625" style="239" customWidth="1"/>
    <col min="15615" max="15615" width="37.42578125" style="239" customWidth="1"/>
    <col min="15616" max="15618" width="14.85546875" style="239" customWidth="1"/>
    <col min="15619" max="15620" width="9.140625" style="239"/>
    <col min="15621" max="15621" width="37" style="239" customWidth="1"/>
    <col min="15622" max="15869" width="9.140625" style="239"/>
    <col min="15870" max="15870" width="5.140625" style="239" customWidth="1"/>
    <col min="15871" max="15871" width="37.42578125" style="239" customWidth="1"/>
    <col min="15872" max="15874" width="14.85546875" style="239" customWidth="1"/>
    <col min="15875" max="15876" width="9.140625" style="239"/>
    <col min="15877" max="15877" width="37" style="239" customWidth="1"/>
    <col min="15878" max="16125" width="9.140625" style="239"/>
    <col min="16126" max="16126" width="5.140625" style="239" customWidth="1"/>
    <col min="16127" max="16127" width="37.42578125" style="239" customWidth="1"/>
    <col min="16128" max="16130" width="14.85546875" style="239" customWidth="1"/>
    <col min="16131" max="16132" width="9.140625" style="239"/>
    <col min="16133" max="16133" width="37" style="239" customWidth="1"/>
    <col min="16134" max="16384" width="9.140625" style="239"/>
  </cols>
  <sheetData>
    <row r="1" spans="1:17" x14ac:dyDescent="0.25">
      <c r="A1" s="238"/>
      <c r="B1" s="238"/>
      <c r="C1" s="238"/>
      <c r="D1" s="238"/>
      <c r="E1" s="313"/>
      <c r="F1" s="313"/>
      <c r="G1" s="313"/>
    </row>
    <row r="2" spans="1:17" x14ac:dyDescent="0.25">
      <c r="A2" s="240"/>
      <c r="B2" s="258"/>
      <c r="C2" s="310" t="s">
        <v>378</v>
      </c>
      <c r="D2" s="310"/>
      <c r="E2" s="310"/>
      <c r="F2" s="310"/>
      <c r="G2" s="310"/>
      <c r="H2" s="310"/>
      <c r="I2" s="310"/>
    </row>
    <row r="3" spans="1:17" x14ac:dyDescent="0.25">
      <c r="A3" s="240"/>
      <c r="B3" s="258"/>
      <c r="C3" s="310" t="s">
        <v>585</v>
      </c>
      <c r="D3" s="310"/>
      <c r="E3" s="310"/>
      <c r="F3" s="310"/>
      <c r="G3" s="310"/>
      <c r="H3" s="310"/>
      <c r="I3" s="310"/>
    </row>
    <row r="4" spans="1:17" x14ac:dyDescent="0.25">
      <c r="A4" s="238"/>
      <c r="B4" s="310" t="s">
        <v>605</v>
      </c>
      <c r="C4" s="310"/>
      <c r="D4" s="310"/>
      <c r="E4" s="310"/>
      <c r="F4" s="310"/>
      <c r="G4" s="310"/>
      <c r="H4" s="310"/>
      <c r="I4" s="310"/>
    </row>
    <row r="5" spans="1:17" x14ac:dyDescent="0.25">
      <c r="A5" s="238"/>
      <c r="B5" s="310" t="s">
        <v>13</v>
      </c>
      <c r="C5" s="310"/>
      <c r="D5" s="310"/>
      <c r="E5" s="310"/>
      <c r="F5" s="310"/>
      <c r="G5" s="310"/>
      <c r="H5" s="310"/>
      <c r="I5" s="310"/>
    </row>
    <row r="6" spans="1:17" x14ac:dyDescent="0.25">
      <c r="A6" s="238"/>
      <c r="B6" s="310" t="s">
        <v>189</v>
      </c>
      <c r="C6" s="310"/>
      <c r="D6" s="310"/>
      <c r="E6" s="310"/>
      <c r="F6" s="310"/>
      <c r="G6" s="310"/>
      <c r="H6" s="310"/>
      <c r="I6" s="310"/>
    </row>
    <row r="7" spans="1:17" x14ac:dyDescent="0.25">
      <c r="A7" s="238"/>
      <c r="B7" s="310" t="s">
        <v>699</v>
      </c>
      <c r="C7" s="310"/>
      <c r="D7" s="310"/>
      <c r="E7" s="310"/>
      <c r="F7" s="310"/>
      <c r="G7" s="310"/>
      <c r="H7" s="310"/>
      <c r="I7" s="310"/>
    </row>
    <row r="8" spans="1:17" x14ac:dyDescent="0.25">
      <c r="A8" s="238"/>
      <c r="B8" s="310" t="s">
        <v>704</v>
      </c>
      <c r="C8" s="310"/>
      <c r="D8" s="310"/>
      <c r="E8" s="310"/>
      <c r="F8" s="310"/>
      <c r="G8" s="310"/>
      <c r="H8" s="310"/>
      <c r="I8" s="310"/>
    </row>
    <row r="9" spans="1:17" x14ac:dyDescent="0.25">
      <c r="A9" s="238"/>
      <c r="B9" s="316" t="s">
        <v>732</v>
      </c>
      <c r="C9" s="316"/>
      <c r="D9" s="316"/>
      <c r="E9" s="316"/>
      <c r="F9" s="316"/>
      <c r="G9" s="316"/>
      <c r="H9" s="316"/>
      <c r="I9" s="316"/>
    </row>
    <row r="10" spans="1:17" x14ac:dyDescent="0.25">
      <c r="A10" s="258"/>
      <c r="B10" s="258"/>
      <c r="C10" s="258"/>
      <c r="D10" s="258"/>
      <c r="E10" s="258"/>
      <c r="F10" s="258"/>
      <c r="G10" s="258"/>
      <c r="H10" s="258"/>
      <c r="I10" s="258" t="s">
        <v>700</v>
      </c>
      <c r="J10" s="258"/>
      <c r="K10" s="258"/>
      <c r="L10" s="258"/>
      <c r="M10" s="258"/>
      <c r="N10" s="258"/>
      <c r="O10" s="258"/>
      <c r="P10" s="258"/>
      <c r="Q10" s="258"/>
    </row>
    <row r="11" spans="1:17" hidden="1" x14ac:dyDescent="0.25">
      <c r="A11" s="258"/>
      <c r="B11" s="258"/>
      <c r="C11" s="258"/>
      <c r="D11" s="258"/>
      <c r="E11" s="258"/>
      <c r="F11" s="258"/>
      <c r="G11" s="258"/>
      <c r="H11" s="258"/>
      <c r="I11" s="254" t="s">
        <v>586</v>
      </c>
    </row>
    <row r="12" spans="1:17" ht="64.5" customHeight="1" x14ac:dyDescent="0.25">
      <c r="A12" s="317" t="s">
        <v>701</v>
      </c>
      <c r="B12" s="317"/>
      <c r="C12" s="317"/>
      <c r="D12" s="317"/>
      <c r="E12" s="317"/>
      <c r="F12" s="317"/>
      <c r="G12" s="317"/>
      <c r="H12" s="317"/>
      <c r="I12" s="317"/>
    </row>
    <row r="13" spans="1:17" ht="18.75" customHeight="1" x14ac:dyDescent="0.25">
      <c r="D13" s="241"/>
      <c r="G13" s="240"/>
      <c r="I13" s="280" t="s">
        <v>5</v>
      </c>
    </row>
    <row r="14" spans="1:17" ht="48" customHeight="1" x14ac:dyDescent="0.25">
      <c r="A14" s="242" t="s">
        <v>0</v>
      </c>
      <c r="B14" s="314" t="s">
        <v>190</v>
      </c>
      <c r="C14" s="315"/>
      <c r="D14" s="314" t="s">
        <v>37</v>
      </c>
      <c r="E14" s="315"/>
      <c r="F14" s="242" t="s">
        <v>587</v>
      </c>
      <c r="G14" s="242" t="s">
        <v>37</v>
      </c>
      <c r="H14" s="101" t="s">
        <v>673</v>
      </c>
      <c r="I14" s="242" t="s">
        <v>588</v>
      </c>
    </row>
    <row r="15" spans="1:17" s="278" customFormat="1" ht="15" customHeight="1" x14ac:dyDescent="0.25">
      <c r="A15" s="243" t="s">
        <v>191</v>
      </c>
      <c r="B15" s="318" t="s">
        <v>193</v>
      </c>
      <c r="C15" s="319"/>
      <c r="D15" s="318" t="s">
        <v>556</v>
      </c>
      <c r="E15" s="319"/>
      <c r="F15" s="244" t="s">
        <v>557</v>
      </c>
      <c r="G15" s="244" t="s">
        <v>556</v>
      </c>
      <c r="H15" s="244" t="s">
        <v>557</v>
      </c>
      <c r="I15" s="244" t="s">
        <v>558</v>
      </c>
    </row>
    <row r="16" spans="1:17" ht="32.450000000000003" customHeight="1" x14ac:dyDescent="0.25">
      <c r="A16" s="245">
        <v>1</v>
      </c>
      <c r="B16" s="320" t="s">
        <v>192</v>
      </c>
      <c r="C16" s="321"/>
      <c r="D16" s="322">
        <v>3861.9</v>
      </c>
      <c r="E16" s="323"/>
      <c r="F16" s="10">
        <v>1575.1</v>
      </c>
      <c r="G16" s="246">
        <f>D16+F16</f>
        <v>5437</v>
      </c>
      <c r="H16" s="246">
        <f>I16-G16</f>
        <v>372.60254999999961</v>
      </c>
      <c r="I16" s="246">
        <v>5809.6025499999996</v>
      </c>
    </row>
    <row r="17" spans="1:9" s="248" customFormat="1" ht="32.450000000000003" customHeight="1" x14ac:dyDescent="0.25">
      <c r="A17" s="247" t="s">
        <v>183</v>
      </c>
      <c r="B17" s="320" t="s">
        <v>197</v>
      </c>
      <c r="C17" s="321"/>
      <c r="D17" s="322">
        <v>3005</v>
      </c>
      <c r="E17" s="323"/>
      <c r="F17" s="10">
        <v>1257</v>
      </c>
      <c r="G17" s="246">
        <f t="shared" ref="G17:G24" si="0">D17+F17</f>
        <v>4262</v>
      </c>
      <c r="H17" s="246">
        <f t="shared" ref="H17:H24" si="1">I17-G17</f>
        <v>224.46230000000014</v>
      </c>
      <c r="I17" s="246">
        <v>4486.4623000000001</v>
      </c>
    </row>
    <row r="18" spans="1:9" s="248" customFormat="1" ht="32.450000000000003" customHeight="1" x14ac:dyDescent="0.25">
      <c r="A18" s="245">
        <v>3</v>
      </c>
      <c r="B18" s="320" t="s">
        <v>195</v>
      </c>
      <c r="C18" s="321"/>
      <c r="D18" s="322">
        <v>4366.2</v>
      </c>
      <c r="E18" s="323"/>
      <c r="F18" s="10">
        <v>1534.1</v>
      </c>
      <c r="G18" s="246">
        <f t="shared" si="0"/>
        <v>5900.2999999999993</v>
      </c>
      <c r="H18" s="246">
        <f t="shared" si="1"/>
        <v>-516.70576999999957</v>
      </c>
      <c r="I18" s="246">
        <v>5383.5942299999997</v>
      </c>
    </row>
    <row r="19" spans="1:9" s="248" customFormat="1" ht="32.450000000000003" customHeight="1" x14ac:dyDescent="0.25">
      <c r="A19" s="247" t="s">
        <v>184</v>
      </c>
      <c r="B19" s="320" t="s">
        <v>200</v>
      </c>
      <c r="C19" s="321"/>
      <c r="D19" s="322">
        <v>3057</v>
      </c>
      <c r="E19" s="323"/>
      <c r="F19" s="10">
        <v>1141.0999999999999</v>
      </c>
      <c r="G19" s="246">
        <f t="shared" si="0"/>
        <v>4198.1000000000004</v>
      </c>
      <c r="H19" s="246">
        <f t="shared" si="1"/>
        <v>-250.90614000000051</v>
      </c>
      <c r="I19" s="246">
        <v>3947.1938599999999</v>
      </c>
    </row>
    <row r="20" spans="1:9" ht="32.450000000000003" customHeight="1" x14ac:dyDescent="0.25">
      <c r="A20" s="245">
        <v>5</v>
      </c>
      <c r="B20" s="320" t="s">
        <v>198</v>
      </c>
      <c r="C20" s="321"/>
      <c r="D20" s="322">
        <v>3703.7</v>
      </c>
      <c r="E20" s="323"/>
      <c r="F20" s="249">
        <v>1502.3999999999999</v>
      </c>
      <c r="G20" s="246">
        <f t="shared" si="0"/>
        <v>5206.0999999999995</v>
      </c>
      <c r="H20" s="246">
        <f t="shared" si="1"/>
        <v>-75.627049999999144</v>
      </c>
      <c r="I20" s="246">
        <v>5130.4729500000003</v>
      </c>
    </row>
    <row r="21" spans="1:9" ht="32.450000000000003" customHeight="1" x14ac:dyDescent="0.25">
      <c r="A21" s="247" t="s">
        <v>204</v>
      </c>
      <c r="B21" s="320" t="s">
        <v>194</v>
      </c>
      <c r="C21" s="321"/>
      <c r="D21" s="322">
        <v>3465.9</v>
      </c>
      <c r="E21" s="323"/>
      <c r="F21" s="10">
        <v>1418.8</v>
      </c>
      <c r="G21" s="246">
        <f t="shared" si="0"/>
        <v>4884.7</v>
      </c>
      <c r="H21" s="246">
        <f t="shared" si="1"/>
        <v>-97.518790000000081</v>
      </c>
      <c r="I21" s="246">
        <v>4787.1812099999997</v>
      </c>
    </row>
    <row r="22" spans="1:9" ht="32.450000000000003" customHeight="1" x14ac:dyDescent="0.25">
      <c r="A22" s="245">
        <v>7</v>
      </c>
      <c r="B22" s="320" t="s">
        <v>199</v>
      </c>
      <c r="C22" s="321"/>
      <c r="D22" s="322">
        <v>3294.6</v>
      </c>
      <c r="E22" s="323"/>
      <c r="F22" s="10">
        <v>1358.6999999999998</v>
      </c>
      <c r="G22" s="246">
        <f t="shared" si="0"/>
        <v>4653.2999999999993</v>
      </c>
      <c r="H22" s="246">
        <f t="shared" si="1"/>
        <v>10.356730000000425</v>
      </c>
      <c r="I22" s="246">
        <v>4663.6567299999997</v>
      </c>
    </row>
    <row r="23" spans="1:9" ht="32.450000000000003" customHeight="1" x14ac:dyDescent="0.25">
      <c r="A23" s="247" t="s">
        <v>205</v>
      </c>
      <c r="B23" s="320" t="s">
        <v>196</v>
      </c>
      <c r="C23" s="321"/>
      <c r="D23" s="322">
        <v>2543.6999999999998</v>
      </c>
      <c r="E23" s="323"/>
      <c r="F23" s="10">
        <v>960.7</v>
      </c>
      <c r="G23" s="246">
        <f t="shared" si="0"/>
        <v>3504.3999999999996</v>
      </c>
      <c r="H23" s="246">
        <f t="shared" si="1"/>
        <v>125.59623000000056</v>
      </c>
      <c r="I23" s="246">
        <v>3629.9962300000002</v>
      </c>
    </row>
    <row r="24" spans="1:9" ht="32.450000000000003" customHeight="1" x14ac:dyDescent="0.25">
      <c r="A24" s="245">
        <v>9</v>
      </c>
      <c r="B24" s="320" t="s">
        <v>201</v>
      </c>
      <c r="C24" s="321"/>
      <c r="D24" s="322">
        <v>3467</v>
      </c>
      <c r="E24" s="323"/>
      <c r="F24" s="249">
        <v>1419.3</v>
      </c>
      <c r="G24" s="246">
        <f t="shared" si="0"/>
        <v>4886.3</v>
      </c>
      <c r="H24" s="246">
        <f t="shared" si="1"/>
        <v>207.73993999999948</v>
      </c>
      <c r="I24" s="246">
        <v>5094.0399399999997</v>
      </c>
    </row>
    <row r="25" spans="1:9" ht="18.75" customHeight="1" x14ac:dyDescent="0.25">
      <c r="A25" s="250"/>
      <c r="B25" s="326" t="s">
        <v>202</v>
      </c>
      <c r="C25" s="327"/>
      <c r="D25" s="328">
        <f>SUM(D16:E24)</f>
        <v>30765</v>
      </c>
      <c r="E25" s="329"/>
      <c r="F25" s="251">
        <f>SUM(F16:F24)</f>
        <v>12167.199999999997</v>
      </c>
      <c r="G25" s="253">
        <f>SUM(G16:G24)</f>
        <v>42932.200000000004</v>
      </c>
      <c r="H25" s="253">
        <f t="shared" ref="H25:I25" si="2">SUM(H16:H24)</f>
        <v>9.0949470177292824E-13</v>
      </c>
      <c r="I25" s="253">
        <f t="shared" si="2"/>
        <v>42932.2</v>
      </c>
    </row>
    <row r="26" spans="1:9" x14ac:dyDescent="0.25">
      <c r="D26" s="330"/>
      <c r="E26" s="330"/>
    </row>
    <row r="27" spans="1:9" x14ac:dyDescent="0.25">
      <c r="D27" s="324"/>
      <c r="E27" s="325"/>
      <c r="I27" s="276"/>
    </row>
    <row r="28" spans="1:9" x14ac:dyDescent="0.25">
      <c r="C28" s="252"/>
    </row>
    <row r="29" spans="1:9" x14ac:dyDescent="0.25">
      <c r="I29" s="276"/>
    </row>
  </sheetData>
  <mergeCells count="36">
    <mergeCell ref="D27:E27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D26:E26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B14:C14"/>
    <mergeCell ref="D14:E14"/>
    <mergeCell ref="B7:I7"/>
    <mergeCell ref="B9:I9"/>
    <mergeCell ref="B8:I8"/>
    <mergeCell ref="A12:I12"/>
    <mergeCell ref="B6:I6"/>
    <mergeCell ref="E1:G1"/>
    <mergeCell ref="C2:I2"/>
    <mergeCell ref="C3:I3"/>
    <mergeCell ref="B4:I4"/>
    <mergeCell ref="B5:I5"/>
  </mergeCells>
  <pageMargins left="0.78740157480314965" right="0.39370078740157483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I29"/>
  <sheetViews>
    <sheetView view="pageBreakPreview" zoomScale="70" zoomScaleNormal="100" zoomScaleSheetLayoutView="70" workbookViewId="0">
      <selection activeCell="I13" sqref="I13"/>
    </sheetView>
  </sheetViews>
  <sheetFormatPr defaultColWidth="9.140625" defaultRowHeight="15.75" x14ac:dyDescent="0.25"/>
  <cols>
    <col min="1" max="1" width="4.85546875" style="42" customWidth="1"/>
    <col min="2" max="2" width="55.85546875" style="42" customWidth="1"/>
    <col min="3" max="3" width="12.140625" style="42" customWidth="1"/>
    <col min="4" max="4" width="12.85546875" style="42" customWidth="1"/>
    <col min="5" max="5" width="15.7109375" style="42" customWidth="1"/>
    <col min="6" max="6" width="23.5703125" style="42" customWidth="1"/>
    <col min="7" max="7" width="12.42578125" style="271" bestFit="1" customWidth="1"/>
    <col min="8" max="8" width="9.140625" style="271"/>
    <col min="9" max="9" width="21.28515625" style="271" customWidth="1"/>
    <col min="10" max="257" width="9.140625" style="42"/>
    <col min="258" max="258" width="6.85546875" style="42" customWidth="1"/>
    <col min="259" max="259" width="40.85546875" style="42" customWidth="1"/>
    <col min="260" max="262" width="14.85546875" style="42" customWidth="1"/>
    <col min="263" max="264" width="9.140625" style="42"/>
    <col min="265" max="265" width="21.28515625" style="42" customWidth="1"/>
    <col min="266" max="513" width="9.140625" style="42"/>
    <col min="514" max="514" width="6.85546875" style="42" customWidth="1"/>
    <col min="515" max="515" width="40.85546875" style="42" customWidth="1"/>
    <col min="516" max="518" width="14.85546875" style="42" customWidth="1"/>
    <col min="519" max="520" width="9.140625" style="42"/>
    <col min="521" max="521" width="21.28515625" style="42" customWidth="1"/>
    <col min="522" max="769" width="9.140625" style="42"/>
    <col min="770" max="770" width="6.85546875" style="42" customWidth="1"/>
    <col min="771" max="771" width="40.85546875" style="42" customWidth="1"/>
    <col min="772" max="774" width="14.85546875" style="42" customWidth="1"/>
    <col min="775" max="776" width="9.140625" style="42"/>
    <col min="777" max="777" width="21.28515625" style="42" customWidth="1"/>
    <col min="778" max="1025" width="9.140625" style="42"/>
    <col min="1026" max="1026" width="6.85546875" style="42" customWidth="1"/>
    <col min="1027" max="1027" width="40.85546875" style="42" customWidth="1"/>
    <col min="1028" max="1030" width="14.85546875" style="42" customWidth="1"/>
    <col min="1031" max="1032" width="9.140625" style="42"/>
    <col min="1033" max="1033" width="21.28515625" style="42" customWidth="1"/>
    <col min="1034" max="1281" width="9.140625" style="42"/>
    <col min="1282" max="1282" width="6.85546875" style="42" customWidth="1"/>
    <col min="1283" max="1283" width="40.85546875" style="42" customWidth="1"/>
    <col min="1284" max="1286" width="14.85546875" style="42" customWidth="1"/>
    <col min="1287" max="1288" width="9.140625" style="42"/>
    <col min="1289" max="1289" width="21.28515625" style="42" customWidth="1"/>
    <col min="1290" max="1537" width="9.140625" style="42"/>
    <col min="1538" max="1538" width="6.85546875" style="42" customWidth="1"/>
    <col min="1539" max="1539" width="40.85546875" style="42" customWidth="1"/>
    <col min="1540" max="1542" width="14.85546875" style="42" customWidth="1"/>
    <col min="1543" max="1544" width="9.140625" style="42"/>
    <col min="1545" max="1545" width="21.28515625" style="42" customWidth="1"/>
    <col min="1546" max="1793" width="9.140625" style="42"/>
    <col min="1794" max="1794" width="6.85546875" style="42" customWidth="1"/>
    <col min="1795" max="1795" width="40.85546875" style="42" customWidth="1"/>
    <col min="1796" max="1798" width="14.85546875" style="42" customWidth="1"/>
    <col min="1799" max="1800" width="9.140625" style="42"/>
    <col min="1801" max="1801" width="21.28515625" style="42" customWidth="1"/>
    <col min="1802" max="2049" width="9.140625" style="42"/>
    <col min="2050" max="2050" width="6.85546875" style="42" customWidth="1"/>
    <col min="2051" max="2051" width="40.85546875" style="42" customWidth="1"/>
    <col min="2052" max="2054" width="14.85546875" style="42" customWidth="1"/>
    <col min="2055" max="2056" width="9.140625" style="42"/>
    <col min="2057" max="2057" width="21.28515625" style="42" customWidth="1"/>
    <col min="2058" max="2305" width="9.140625" style="42"/>
    <col min="2306" max="2306" width="6.85546875" style="42" customWidth="1"/>
    <col min="2307" max="2307" width="40.85546875" style="42" customWidth="1"/>
    <col min="2308" max="2310" width="14.85546875" style="42" customWidth="1"/>
    <col min="2311" max="2312" width="9.140625" style="42"/>
    <col min="2313" max="2313" width="21.28515625" style="42" customWidth="1"/>
    <col min="2314" max="2561" width="9.140625" style="42"/>
    <col min="2562" max="2562" width="6.85546875" style="42" customWidth="1"/>
    <col min="2563" max="2563" width="40.85546875" style="42" customWidth="1"/>
    <col min="2564" max="2566" width="14.85546875" style="42" customWidth="1"/>
    <col min="2567" max="2568" width="9.140625" style="42"/>
    <col min="2569" max="2569" width="21.28515625" style="42" customWidth="1"/>
    <col min="2570" max="2817" width="9.140625" style="42"/>
    <col min="2818" max="2818" width="6.85546875" style="42" customWidth="1"/>
    <col min="2819" max="2819" width="40.85546875" style="42" customWidth="1"/>
    <col min="2820" max="2822" width="14.85546875" style="42" customWidth="1"/>
    <col min="2823" max="2824" width="9.140625" style="42"/>
    <col min="2825" max="2825" width="21.28515625" style="42" customWidth="1"/>
    <col min="2826" max="3073" width="9.140625" style="42"/>
    <col min="3074" max="3074" width="6.85546875" style="42" customWidth="1"/>
    <col min="3075" max="3075" width="40.85546875" style="42" customWidth="1"/>
    <col min="3076" max="3078" width="14.85546875" style="42" customWidth="1"/>
    <col min="3079" max="3080" width="9.140625" style="42"/>
    <col min="3081" max="3081" width="21.28515625" style="42" customWidth="1"/>
    <col min="3082" max="3329" width="9.140625" style="42"/>
    <col min="3330" max="3330" width="6.85546875" style="42" customWidth="1"/>
    <col min="3331" max="3331" width="40.85546875" style="42" customWidth="1"/>
    <col min="3332" max="3334" width="14.85546875" style="42" customWidth="1"/>
    <col min="3335" max="3336" width="9.140625" style="42"/>
    <col min="3337" max="3337" width="21.28515625" style="42" customWidth="1"/>
    <col min="3338" max="3585" width="9.140625" style="42"/>
    <col min="3586" max="3586" width="6.85546875" style="42" customWidth="1"/>
    <col min="3587" max="3587" width="40.85546875" style="42" customWidth="1"/>
    <col min="3588" max="3590" width="14.85546875" style="42" customWidth="1"/>
    <col min="3591" max="3592" width="9.140625" style="42"/>
    <col min="3593" max="3593" width="21.28515625" style="42" customWidth="1"/>
    <col min="3594" max="3841" width="9.140625" style="42"/>
    <col min="3842" max="3842" width="6.85546875" style="42" customWidth="1"/>
    <col min="3843" max="3843" width="40.85546875" style="42" customWidth="1"/>
    <col min="3844" max="3846" width="14.85546875" style="42" customWidth="1"/>
    <col min="3847" max="3848" width="9.140625" style="42"/>
    <col min="3849" max="3849" width="21.28515625" style="42" customWidth="1"/>
    <col min="3850" max="4097" width="9.140625" style="42"/>
    <col min="4098" max="4098" width="6.85546875" style="42" customWidth="1"/>
    <col min="4099" max="4099" width="40.85546875" style="42" customWidth="1"/>
    <col min="4100" max="4102" width="14.85546875" style="42" customWidth="1"/>
    <col min="4103" max="4104" width="9.140625" style="42"/>
    <col min="4105" max="4105" width="21.28515625" style="42" customWidth="1"/>
    <col min="4106" max="4353" width="9.140625" style="42"/>
    <col min="4354" max="4354" width="6.85546875" style="42" customWidth="1"/>
    <col min="4355" max="4355" width="40.85546875" style="42" customWidth="1"/>
    <col min="4356" max="4358" width="14.85546875" style="42" customWidth="1"/>
    <col min="4359" max="4360" width="9.140625" style="42"/>
    <col min="4361" max="4361" width="21.28515625" style="42" customWidth="1"/>
    <col min="4362" max="4609" width="9.140625" style="42"/>
    <col min="4610" max="4610" width="6.85546875" style="42" customWidth="1"/>
    <col min="4611" max="4611" width="40.85546875" style="42" customWidth="1"/>
    <col min="4612" max="4614" width="14.85546875" style="42" customWidth="1"/>
    <col min="4615" max="4616" width="9.140625" style="42"/>
    <col min="4617" max="4617" width="21.28515625" style="42" customWidth="1"/>
    <col min="4618" max="4865" width="9.140625" style="42"/>
    <col min="4866" max="4866" width="6.85546875" style="42" customWidth="1"/>
    <col min="4867" max="4867" width="40.85546875" style="42" customWidth="1"/>
    <col min="4868" max="4870" width="14.85546875" style="42" customWidth="1"/>
    <col min="4871" max="4872" width="9.140625" style="42"/>
    <col min="4873" max="4873" width="21.28515625" style="42" customWidth="1"/>
    <col min="4874" max="5121" width="9.140625" style="42"/>
    <col min="5122" max="5122" width="6.85546875" style="42" customWidth="1"/>
    <col min="5123" max="5123" width="40.85546875" style="42" customWidth="1"/>
    <col min="5124" max="5126" width="14.85546875" style="42" customWidth="1"/>
    <col min="5127" max="5128" width="9.140625" style="42"/>
    <col min="5129" max="5129" width="21.28515625" style="42" customWidth="1"/>
    <col min="5130" max="5377" width="9.140625" style="42"/>
    <col min="5378" max="5378" width="6.85546875" style="42" customWidth="1"/>
    <col min="5379" max="5379" width="40.85546875" style="42" customWidth="1"/>
    <col min="5380" max="5382" width="14.85546875" style="42" customWidth="1"/>
    <col min="5383" max="5384" width="9.140625" style="42"/>
    <col min="5385" max="5385" width="21.28515625" style="42" customWidth="1"/>
    <col min="5386" max="5633" width="9.140625" style="42"/>
    <col min="5634" max="5634" width="6.85546875" style="42" customWidth="1"/>
    <col min="5635" max="5635" width="40.85546875" style="42" customWidth="1"/>
    <col min="5636" max="5638" width="14.85546875" style="42" customWidth="1"/>
    <col min="5639" max="5640" width="9.140625" style="42"/>
    <col min="5641" max="5641" width="21.28515625" style="42" customWidth="1"/>
    <col min="5642" max="5889" width="9.140625" style="42"/>
    <col min="5890" max="5890" width="6.85546875" style="42" customWidth="1"/>
    <col min="5891" max="5891" width="40.85546875" style="42" customWidth="1"/>
    <col min="5892" max="5894" width="14.85546875" style="42" customWidth="1"/>
    <col min="5895" max="5896" width="9.140625" style="42"/>
    <col min="5897" max="5897" width="21.28515625" style="42" customWidth="1"/>
    <col min="5898" max="6145" width="9.140625" style="42"/>
    <col min="6146" max="6146" width="6.85546875" style="42" customWidth="1"/>
    <col min="6147" max="6147" width="40.85546875" style="42" customWidth="1"/>
    <col min="6148" max="6150" width="14.85546875" style="42" customWidth="1"/>
    <col min="6151" max="6152" width="9.140625" style="42"/>
    <col min="6153" max="6153" width="21.28515625" style="42" customWidth="1"/>
    <col min="6154" max="6401" width="9.140625" style="42"/>
    <col min="6402" max="6402" width="6.85546875" style="42" customWidth="1"/>
    <col min="6403" max="6403" width="40.85546875" style="42" customWidth="1"/>
    <col min="6404" max="6406" width="14.85546875" style="42" customWidth="1"/>
    <col min="6407" max="6408" width="9.140625" style="42"/>
    <col min="6409" max="6409" width="21.28515625" style="42" customWidth="1"/>
    <col min="6410" max="6657" width="9.140625" style="42"/>
    <col min="6658" max="6658" width="6.85546875" style="42" customWidth="1"/>
    <col min="6659" max="6659" width="40.85546875" style="42" customWidth="1"/>
    <col min="6660" max="6662" width="14.85546875" style="42" customWidth="1"/>
    <col min="6663" max="6664" width="9.140625" style="42"/>
    <col min="6665" max="6665" width="21.28515625" style="42" customWidth="1"/>
    <col min="6666" max="6913" width="9.140625" style="42"/>
    <col min="6914" max="6914" width="6.85546875" style="42" customWidth="1"/>
    <col min="6915" max="6915" width="40.85546875" style="42" customWidth="1"/>
    <col min="6916" max="6918" width="14.85546875" style="42" customWidth="1"/>
    <col min="6919" max="6920" width="9.140625" style="42"/>
    <col min="6921" max="6921" width="21.28515625" style="42" customWidth="1"/>
    <col min="6922" max="7169" width="9.140625" style="42"/>
    <col min="7170" max="7170" width="6.85546875" style="42" customWidth="1"/>
    <col min="7171" max="7171" width="40.85546875" style="42" customWidth="1"/>
    <col min="7172" max="7174" width="14.85546875" style="42" customWidth="1"/>
    <col min="7175" max="7176" width="9.140625" style="42"/>
    <col min="7177" max="7177" width="21.28515625" style="42" customWidth="1"/>
    <col min="7178" max="7425" width="9.140625" style="42"/>
    <col min="7426" max="7426" width="6.85546875" style="42" customWidth="1"/>
    <col min="7427" max="7427" width="40.85546875" style="42" customWidth="1"/>
    <col min="7428" max="7430" width="14.85546875" style="42" customWidth="1"/>
    <col min="7431" max="7432" width="9.140625" style="42"/>
    <col min="7433" max="7433" width="21.28515625" style="42" customWidth="1"/>
    <col min="7434" max="7681" width="9.140625" style="42"/>
    <col min="7682" max="7682" width="6.85546875" style="42" customWidth="1"/>
    <col min="7683" max="7683" width="40.85546875" style="42" customWidth="1"/>
    <col min="7684" max="7686" width="14.85546875" style="42" customWidth="1"/>
    <col min="7687" max="7688" width="9.140625" style="42"/>
    <col min="7689" max="7689" width="21.28515625" style="42" customWidth="1"/>
    <col min="7690" max="7937" width="9.140625" style="42"/>
    <col min="7938" max="7938" width="6.85546875" style="42" customWidth="1"/>
    <col min="7939" max="7939" width="40.85546875" style="42" customWidth="1"/>
    <col min="7940" max="7942" width="14.85546875" style="42" customWidth="1"/>
    <col min="7943" max="7944" width="9.140625" style="42"/>
    <col min="7945" max="7945" width="21.28515625" style="42" customWidth="1"/>
    <col min="7946" max="8193" width="9.140625" style="42"/>
    <col min="8194" max="8194" width="6.85546875" style="42" customWidth="1"/>
    <col min="8195" max="8195" width="40.85546875" style="42" customWidth="1"/>
    <col min="8196" max="8198" width="14.85546875" style="42" customWidth="1"/>
    <col min="8199" max="8200" width="9.140625" style="42"/>
    <col min="8201" max="8201" width="21.28515625" style="42" customWidth="1"/>
    <col min="8202" max="8449" width="9.140625" style="42"/>
    <col min="8450" max="8450" width="6.85546875" style="42" customWidth="1"/>
    <col min="8451" max="8451" width="40.85546875" style="42" customWidth="1"/>
    <col min="8452" max="8454" width="14.85546875" style="42" customWidth="1"/>
    <col min="8455" max="8456" width="9.140625" style="42"/>
    <col min="8457" max="8457" width="21.28515625" style="42" customWidth="1"/>
    <col min="8458" max="8705" width="9.140625" style="42"/>
    <col min="8706" max="8706" width="6.85546875" style="42" customWidth="1"/>
    <col min="8707" max="8707" width="40.85546875" style="42" customWidth="1"/>
    <col min="8708" max="8710" width="14.85546875" style="42" customWidth="1"/>
    <col min="8711" max="8712" width="9.140625" style="42"/>
    <col min="8713" max="8713" width="21.28515625" style="42" customWidth="1"/>
    <col min="8714" max="8961" width="9.140625" style="42"/>
    <col min="8962" max="8962" width="6.85546875" style="42" customWidth="1"/>
    <col min="8963" max="8963" width="40.85546875" style="42" customWidth="1"/>
    <col min="8964" max="8966" width="14.85546875" style="42" customWidth="1"/>
    <col min="8967" max="8968" width="9.140625" style="42"/>
    <col min="8969" max="8969" width="21.28515625" style="42" customWidth="1"/>
    <col min="8970" max="9217" width="9.140625" style="42"/>
    <col min="9218" max="9218" width="6.85546875" style="42" customWidth="1"/>
    <col min="9219" max="9219" width="40.85546875" style="42" customWidth="1"/>
    <col min="9220" max="9222" width="14.85546875" style="42" customWidth="1"/>
    <col min="9223" max="9224" width="9.140625" style="42"/>
    <col min="9225" max="9225" width="21.28515625" style="42" customWidth="1"/>
    <col min="9226" max="9473" width="9.140625" style="42"/>
    <col min="9474" max="9474" width="6.85546875" style="42" customWidth="1"/>
    <col min="9475" max="9475" width="40.85546875" style="42" customWidth="1"/>
    <col min="9476" max="9478" width="14.85546875" style="42" customWidth="1"/>
    <col min="9479" max="9480" width="9.140625" style="42"/>
    <col min="9481" max="9481" width="21.28515625" style="42" customWidth="1"/>
    <col min="9482" max="9729" width="9.140625" style="42"/>
    <col min="9730" max="9730" width="6.85546875" style="42" customWidth="1"/>
    <col min="9731" max="9731" width="40.85546875" style="42" customWidth="1"/>
    <col min="9732" max="9734" width="14.85546875" style="42" customWidth="1"/>
    <col min="9735" max="9736" width="9.140625" style="42"/>
    <col min="9737" max="9737" width="21.28515625" style="42" customWidth="1"/>
    <col min="9738" max="9985" width="9.140625" style="42"/>
    <col min="9986" max="9986" width="6.85546875" style="42" customWidth="1"/>
    <col min="9987" max="9987" width="40.85546875" style="42" customWidth="1"/>
    <col min="9988" max="9990" width="14.85546875" style="42" customWidth="1"/>
    <col min="9991" max="9992" width="9.140625" style="42"/>
    <col min="9993" max="9993" width="21.28515625" style="42" customWidth="1"/>
    <col min="9994" max="10241" width="9.140625" style="42"/>
    <col min="10242" max="10242" width="6.85546875" style="42" customWidth="1"/>
    <col min="10243" max="10243" width="40.85546875" style="42" customWidth="1"/>
    <col min="10244" max="10246" width="14.85546875" style="42" customWidth="1"/>
    <col min="10247" max="10248" width="9.140625" style="42"/>
    <col min="10249" max="10249" width="21.28515625" style="42" customWidth="1"/>
    <col min="10250" max="10497" width="9.140625" style="42"/>
    <col min="10498" max="10498" width="6.85546875" style="42" customWidth="1"/>
    <col min="10499" max="10499" width="40.85546875" style="42" customWidth="1"/>
    <col min="10500" max="10502" width="14.85546875" style="42" customWidth="1"/>
    <col min="10503" max="10504" width="9.140625" style="42"/>
    <col min="10505" max="10505" width="21.28515625" style="42" customWidth="1"/>
    <col min="10506" max="10753" width="9.140625" style="42"/>
    <col min="10754" max="10754" width="6.85546875" style="42" customWidth="1"/>
    <col min="10755" max="10755" width="40.85546875" style="42" customWidth="1"/>
    <col min="10756" max="10758" width="14.85546875" style="42" customWidth="1"/>
    <col min="10759" max="10760" width="9.140625" style="42"/>
    <col min="10761" max="10761" width="21.28515625" style="42" customWidth="1"/>
    <col min="10762" max="11009" width="9.140625" style="42"/>
    <col min="11010" max="11010" width="6.85546875" style="42" customWidth="1"/>
    <col min="11011" max="11011" width="40.85546875" style="42" customWidth="1"/>
    <col min="11012" max="11014" width="14.85546875" style="42" customWidth="1"/>
    <col min="11015" max="11016" width="9.140625" style="42"/>
    <col min="11017" max="11017" width="21.28515625" style="42" customWidth="1"/>
    <col min="11018" max="11265" width="9.140625" style="42"/>
    <col min="11266" max="11266" width="6.85546875" style="42" customWidth="1"/>
    <col min="11267" max="11267" width="40.85546875" style="42" customWidth="1"/>
    <col min="11268" max="11270" width="14.85546875" style="42" customWidth="1"/>
    <col min="11271" max="11272" width="9.140625" style="42"/>
    <col min="11273" max="11273" width="21.28515625" style="42" customWidth="1"/>
    <col min="11274" max="11521" width="9.140625" style="42"/>
    <col min="11522" max="11522" width="6.85546875" style="42" customWidth="1"/>
    <col min="11523" max="11523" width="40.85546875" style="42" customWidth="1"/>
    <col min="11524" max="11526" width="14.85546875" style="42" customWidth="1"/>
    <col min="11527" max="11528" width="9.140625" style="42"/>
    <col min="11529" max="11529" width="21.28515625" style="42" customWidth="1"/>
    <col min="11530" max="11777" width="9.140625" style="42"/>
    <col min="11778" max="11778" width="6.85546875" style="42" customWidth="1"/>
    <col min="11779" max="11779" width="40.85546875" style="42" customWidth="1"/>
    <col min="11780" max="11782" width="14.85546875" style="42" customWidth="1"/>
    <col min="11783" max="11784" width="9.140625" style="42"/>
    <col min="11785" max="11785" width="21.28515625" style="42" customWidth="1"/>
    <col min="11786" max="12033" width="9.140625" style="42"/>
    <col min="12034" max="12034" width="6.85546875" style="42" customWidth="1"/>
    <col min="12035" max="12035" width="40.85546875" style="42" customWidth="1"/>
    <col min="12036" max="12038" width="14.85546875" style="42" customWidth="1"/>
    <col min="12039" max="12040" width="9.140625" style="42"/>
    <col min="12041" max="12041" width="21.28515625" style="42" customWidth="1"/>
    <col min="12042" max="12289" width="9.140625" style="42"/>
    <col min="12290" max="12290" width="6.85546875" style="42" customWidth="1"/>
    <col min="12291" max="12291" width="40.85546875" style="42" customWidth="1"/>
    <col min="12292" max="12294" width="14.85546875" style="42" customWidth="1"/>
    <col min="12295" max="12296" width="9.140625" style="42"/>
    <col min="12297" max="12297" width="21.28515625" style="42" customWidth="1"/>
    <col min="12298" max="12545" width="9.140625" style="42"/>
    <col min="12546" max="12546" width="6.85546875" style="42" customWidth="1"/>
    <col min="12547" max="12547" width="40.85546875" style="42" customWidth="1"/>
    <col min="12548" max="12550" width="14.85546875" style="42" customWidth="1"/>
    <col min="12551" max="12552" width="9.140625" style="42"/>
    <col min="12553" max="12553" width="21.28515625" style="42" customWidth="1"/>
    <col min="12554" max="12801" width="9.140625" style="42"/>
    <col min="12802" max="12802" width="6.85546875" style="42" customWidth="1"/>
    <col min="12803" max="12803" width="40.85546875" style="42" customWidth="1"/>
    <col min="12804" max="12806" width="14.85546875" style="42" customWidth="1"/>
    <col min="12807" max="12808" width="9.140625" style="42"/>
    <col min="12809" max="12809" width="21.28515625" style="42" customWidth="1"/>
    <col min="12810" max="13057" width="9.140625" style="42"/>
    <col min="13058" max="13058" width="6.85546875" style="42" customWidth="1"/>
    <col min="13059" max="13059" width="40.85546875" style="42" customWidth="1"/>
    <col min="13060" max="13062" width="14.85546875" style="42" customWidth="1"/>
    <col min="13063" max="13064" width="9.140625" style="42"/>
    <col min="13065" max="13065" width="21.28515625" style="42" customWidth="1"/>
    <col min="13066" max="13313" width="9.140625" style="42"/>
    <col min="13314" max="13314" width="6.85546875" style="42" customWidth="1"/>
    <col min="13315" max="13315" width="40.85546875" style="42" customWidth="1"/>
    <col min="13316" max="13318" width="14.85546875" style="42" customWidth="1"/>
    <col min="13319" max="13320" width="9.140625" style="42"/>
    <col min="13321" max="13321" width="21.28515625" style="42" customWidth="1"/>
    <col min="13322" max="13569" width="9.140625" style="42"/>
    <col min="13570" max="13570" width="6.85546875" style="42" customWidth="1"/>
    <col min="13571" max="13571" width="40.85546875" style="42" customWidth="1"/>
    <col min="13572" max="13574" width="14.85546875" style="42" customWidth="1"/>
    <col min="13575" max="13576" width="9.140625" style="42"/>
    <col min="13577" max="13577" width="21.28515625" style="42" customWidth="1"/>
    <col min="13578" max="13825" width="9.140625" style="42"/>
    <col min="13826" max="13826" width="6.85546875" style="42" customWidth="1"/>
    <col min="13827" max="13827" width="40.85546875" style="42" customWidth="1"/>
    <col min="13828" max="13830" width="14.85546875" style="42" customWidth="1"/>
    <col min="13831" max="13832" width="9.140625" style="42"/>
    <col min="13833" max="13833" width="21.28515625" style="42" customWidth="1"/>
    <col min="13834" max="14081" width="9.140625" style="42"/>
    <col min="14082" max="14082" width="6.85546875" style="42" customWidth="1"/>
    <col min="14083" max="14083" width="40.85546875" style="42" customWidth="1"/>
    <col min="14084" max="14086" width="14.85546875" style="42" customWidth="1"/>
    <col min="14087" max="14088" width="9.140625" style="42"/>
    <col min="14089" max="14089" width="21.28515625" style="42" customWidth="1"/>
    <col min="14090" max="14337" width="9.140625" style="42"/>
    <col min="14338" max="14338" width="6.85546875" style="42" customWidth="1"/>
    <col min="14339" max="14339" width="40.85546875" style="42" customWidth="1"/>
    <col min="14340" max="14342" width="14.85546875" style="42" customWidth="1"/>
    <col min="14343" max="14344" width="9.140625" style="42"/>
    <col min="14345" max="14345" width="21.28515625" style="42" customWidth="1"/>
    <col min="14346" max="14593" width="9.140625" style="42"/>
    <col min="14594" max="14594" width="6.85546875" style="42" customWidth="1"/>
    <col min="14595" max="14595" width="40.85546875" style="42" customWidth="1"/>
    <col min="14596" max="14598" width="14.85546875" style="42" customWidth="1"/>
    <col min="14599" max="14600" width="9.140625" style="42"/>
    <col min="14601" max="14601" width="21.28515625" style="42" customWidth="1"/>
    <col min="14602" max="14849" width="9.140625" style="42"/>
    <col min="14850" max="14850" width="6.85546875" style="42" customWidth="1"/>
    <col min="14851" max="14851" width="40.85546875" style="42" customWidth="1"/>
    <col min="14852" max="14854" width="14.85546875" style="42" customWidth="1"/>
    <col min="14855" max="14856" width="9.140625" style="42"/>
    <col min="14857" max="14857" width="21.28515625" style="42" customWidth="1"/>
    <col min="14858" max="15105" width="9.140625" style="42"/>
    <col min="15106" max="15106" width="6.85546875" style="42" customWidth="1"/>
    <col min="15107" max="15107" width="40.85546875" style="42" customWidth="1"/>
    <col min="15108" max="15110" width="14.85546875" style="42" customWidth="1"/>
    <col min="15111" max="15112" width="9.140625" style="42"/>
    <col min="15113" max="15113" width="21.28515625" style="42" customWidth="1"/>
    <col min="15114" max="15361" width="9.140625" style="42"/>
    <col min="15362" max="15362" width="6.85546875" style="42" customWidth="1"/>
    <col min="15363" max="15363" width="40.85546875" style="42" customWidth="1"/>
    <col min="15364" max="15366" width="14.85546875" style="42" customWidth="1"/>
    <col min="15367" max="15368" width="9.140625" style="42"/>
    <col min="15369" max="15369" width="21.28515625" style="42" customWidth="1"/>
    <col min="15370" max="15617" width="9.140625" style="42"/>
    <col min="15618" max="15618" width="6.85546875" style="42" customWidth="1"/>
    <col min="15619" max="15619" width="40.85546875" style="42" customWidth="1"/>
    <col min="15620" max="15622" width="14.85546875" style="42" customWidth="1"/>
    <col min="15623" max="15624" width="9.140625" style="42"/>
    <col min="15625" max="15625" width="21.28515625" style="42" customWidth="1"/>
    <col min="15626" max="15873" width="9.140625" style="42"/>
    <col min="15874" max="15874" width="6.85546875" style="42" customWidth="1"/>
    <col min="15875" max="15875" width="40.85546875" style="42" customWidth="1"/>
    <col min="15876" max="15878" width="14.85546875" style="42" customWidth="1"/>
    <col min="15879" max="15880" width="9.140625" style="42"/>
    <col min="15881" max="15881" width="21.28515625" style="42" customWidth="1"/>
    <col min="15882" max="16129" width="9.140625" style="42"/>
    <col min="16130" max="16130" width="6.85546875" style="42" customWidth="1"/>
    <col min="16131" max="16131" width="40.85546875" style="42" customWidth="1"/>
    <col min="16132" max="16134" width="14.85546875" style="42" customWidth="1"/>
    <col min="16135" max="16136" width="9.140625" style="42"/>
    <col min="16137" max="16137" width="21.28515625" style="42" customWidth="1"/>
    <col min="16138" max="16384" width="9.140625" style="42"/>
  </cols>
  <sheetData>
    <row r="1" spans="1:9" x14ac:dyDescent="0.25">
      <c r="A1" s="331"/>
      <c r="B1" s="331"/>
      <c r="C1" s="255"/>
      <c r="D1" s="255"/>
      <c r="E1" s="255"/>
      <c r="F1" s="255" t="s">
        <v>378</v>
      </c>
    </row>
    <row r="2" spans="1:9" x14ac:dyDescent="0.25">
      <c r="B2" s="262"/>
      <c r="C2" s="255"/>
      <c r="D2" s="255"/>
      <c r="E2" s="255"/>
      <c r="F2" s="255" t="s">
        <v>706</v>
      </c>
    </row>
    <row r="3" spans="1:9" x14ac:dyDescent="0.25">
      <c r="B3" s="294" t="s">
        <v>13</v>
      </c>
      <c r="C3" s="294"/>
      <c r="D3" s="294"/>
      <c r="E3" s="294"/>
      <c r="F3" s="294"/>
    </row>
    <row r="4" spans="1:9" x14ac:dyDescent="0.25">
      <c r="B4" s="262"/>
      <c r="C4" s="255"/>
      <c r="D4" s="255"/>
      <c r="E4" s="255"/>
      <c r="F4" s="255" t="s">
        <v>189</v>
      </c>
    </row>
    <row r="5" spans="1:9" x14ac:dyDescent="0.25">
      <c r="B5" s="262"/>
      <c r="C5" s="255"/>
      <c r="D5" s="255"/>
      <c r="E5" s="255"/>
      <c r="F5" s="255" t="s">
        <v>707</v>
      </c>
    </row>
    <row r="6" spans="1:9" ht="14.25" customHeight="1" x14ac:dyDescent="0.25">
      <c r="C6" s="332" t="s">
        <v>708</v>
      </c>
      <c r="D6" s="332"/>
      <c r="E6" s="332"/>
      <c r="F6" s="332"/>
    </row>
    <row r="7" spans="1:9" ht="14.25" customHeight="1" x14ac:dyDescent="0.25">
      <c r="C7" s="267"/>
      <c r="D7" s="338" t="s">
        <v>704</v>
      </c>
      <c r="E7" s="338"/>
      <c r="F7" s="338"/>
    </row>
    <row r="8" spans="1:9" ht="14.25" customHeight="1" x14ac:dyDescent="0.25">
      <c r="C8" s="267"/>
      <c r="D8" s="267"/>
      <c r="E8" s="338" t="s">
        <v>732</v>
      </c>
      <c r="F8" s="338"/>
    </row>
    <row r="9" spans="1:9" ht="14.25" customHeight="1" x14ac:dyDescent="0.25">
      <c r="C9" s="267"/>
      <c r="D9" s="267"/>
      <c r="E9" s="267"/>
      <c r="F9" s="267" t="s">
        <v>709</v>
      </c>
    </row>
    <row r="10" spans="1:9" ht="14.25" hidden="1" customHeight="1" x14ac:dyDescent="0.25">
      <c r="C10" s="267"/>
      <c r="D10" s="267"/>
      <c r="E10" s="267"/>
      <c r="F10" s="254" t="s">
        <v>586</v>
      </c>
    </row>
    <row r="11" spans="1:9" ht="136.5" customHeight="1" x14ac:dyDescent="0.25">
      <c r="A11" s="333" t="s">
        <v>710</v>
      </c>
      <c r="B11" s="333"/>
      <c r="C11" s="333"/>
      <c r="D11" s="333"/>
      <c r="E11" s="333"/>
      <c r="F11" s="333"/>
    </row>
    <row r="12" spans="1:9" ht="18.75" customHeight="1" x14ac:dyDescent="0.25">
      <c r="C12" s="139"/>
      <c r="D12" s="139"/>
      <c r="E12" s="139"/>
      <c r="F12" s="267" t="s">
        <v>171</v>
      </c>
    </row>
    <row r="13" spans="1:9" ht="161.25" customHeight="1" x14ac:dyDescent="0.25">
      <c r="A13" s="334" t="s">
        <v>0</v>
      </c>
      <c r="B13" s="334" t="s">
        <v>190</v>
      </c>
      <c r="C13" s="335" t="s">
        <v>711</v>
      </c>
      <c r="D13" s="336"/>
      <c r="E13" s="337"/>
      <c r="F13" s="268" t="s">
        <v>712</v>
      </c>
    </row>
    <row r="14" spans="1:9" ht="30.75" customHeight="1" x14ac:dyDescent="0.25">
      <c r="A14" s="334"/>
      <c r="B14" s="334"/>
      <c r="C14" s="101" t="s">
        <v>209</v>
      </c>
      <c r="D14" s="101" t="s">
        <v>673</v>
      </c>
      <c r="E14" s="101" t="s">
        <v>588</v>
      </c>
      <c r="F14" s="268" t="s">
        <v>37</v>
      </c>
    </row>
    <row r="15" spans="1:9" s="43" customFormat="1" ht="16.149999999999999" customHeight="1" x14ac:dyDescent="0.25">
      <c r="A15" s="260" t="s">
        <v>191</v>
      </c>
      <c r="B15" s="260" t="s">
        <v>193</v>
      </c>
      <c r="C15" s="93" t="s">
        <v>556</v>
      </c>
      <c r="D15" s="93" t="s">
        <v>557</v>
      </c>
      <c r="E15" s="93" t="s">
        <v>558</v>
      </c>
      <c r="F15" s="93" t="s">
        <v>606</v>
      </c>
      <c r="G15" s="272"/>
      <c r="H15" s="272"/>
      <c r="I15" s="272"/>
    </row>
    <row r="16" spans="1:9" ht="44.45" customHeight="1" x14ac:dyDescent="0.25">
      <c r="A16" s="9">
        <v>1</v>
      </c>
      <c r="B16" s="270" t="s">
        <v>192</v>
      </c>
      <c r="C16" s="10">
        <v>203.9</v>
      </c>
      <c r="D16" s="10">
        <f>E16-C16</f>
        <v>0</v>
      </c>
      <c r="E16" s="10">
        <f>C16</f>
        <v>203.9</v>
      </c>
      <c r="F16" s="10">
        <v>1</v>
      </c>
    </row>
    <row r="17" spans="1:9" s="44" customFormat="1" ht="51.75" customHeight="1" x14ac:dyDescent="0.25">
      <c r="A17" s="11" t="s">
        <v>183</v>
      </c>
      <c r="B17" s="270" t="s">
        <v>197</v>
      </c>
      <c r="C17" s="10">
        <v>254.8</v>
      </c>
      <c r="D17" s="10">
        <f t="shared" ref="D17:D25" si="0">E17-C17</f>
        <v>-37.840730000000008</v>
      </c>
      <c r="E17" s="249">
        <v>216.95927</v>
      </c>
      <c r="F17" s="10">
        <v>1</v>
      </c>
      <c r="G17" s="273"/>
      <c r="H17" s="271"/>
      <c r="I17" s="273"/>
    </row>
    <row r="18" spans="1:9" s="44" customFormat="1" ht="42" customHeight="1" x14ac:dyDescent="0.25">
      <c r="A18" s="9">
        <v>3</v>
      </c>
      <c r="B18" s="270" t="s">
        <v>195</v>
      </c>
      <c r="C18" s="10">
        <v>510.6</v>
      </c>
      <c r="D18" s="10">
        <f t="shared" si="0"/>
        <v>0</v>
      </c>
      <c r="E18" s="249">
        <f t="shared" ref="E18" si="1">C18</f>
        <v>510.6</v>
      </c>
      <c r="F18" s="10">
        <v>1</v>
      </c>
      <c r="G18" s="273"/>
      <c r="H18" s="271"/>
      <c r="I18" s="273"/>
    </row>
    <row r="19" spans="1:9" s="44" customFormat="1" ht="51" customHeight="1" x14ac:dyDescent="0.25">
      <c r="A19" s="11" t="s">
        <v>184</v>
      </c>
      <c r="B19" s="270" t="s">
        <v>200</v>
      </c>
      <c r="C19" s="10">
        <v>152.9</v>
      </c>
      <c r="D19" s="10">
        <f t="shared" si="0"/>
        <v>40.684709999999995</v>
      </c>
      <c r="E19" s="249">
        <v>193.58471</v>
      </c>
      <c r="F19" s="10">
        <v>1</v>
      </c>
      <c r="G19" s="273"/>
      <c r="H19" s="271"/>
      <c r="I19" s="273"/>
    </row>
    <row r="20" spans="1:9" ht="45.6" customHeight="1" x14ac:dyDescent="0.25">
      <c r="A20" s="9">
        <v>5</v>
      </c>
      <c r="B20" s="270" t="s">
        <v>198</v>
      </c>
      <c r="C20" s="10">
        <v>203.9</v>
      </c>
      <c r="D20" s="10">
        <f t="shared" si="0"/>
        <v>37.856019999999972</v>
      </c>
      <c r="E20" s="249">
        <v>241.75601999999998</v>
      </c>
      <c r="F20" s="10">
        <v>1</v>
      </c>
    </row>
    <row r="21" spans="1:9" ht="35.450000000000003" customHeight="1" x14ac:dyDescent="0.25">
      <c r="A21" s="11" t="s">
        <v>204</v>
      </c>
      <c r="B21" s="270" t="s">
        <v>194</v>
      </c>
      <c r="C21" s="10">
        <v>203.9</v>
      </c>
      <c r="D21" s="10">
        <f t="shared" si="0"/>
        <v>0</v>
      </c>
      <c r="E21" s="249">
        <f>C21</f>
        <v>203.9</v>
      </c>
      <c r="F21" s="10">
        <v>1</v>
      </c>
    </row>
    <row r="22" spans="1:9" ht="43.15" customHeight="1" x14ac:dyDescent="0.25">
      <c r="A22" s="9">
        <v>7</v>
      </c>
      <c r="B22" s="270" t="s">
        <v>199</v>
      </c>
      <c r="C22" s="10">
        <v>203.9</v>
      </c>
      <c r="D22" s="10">
        <f t="shared" si="0"/>
        <v>0</v>
      </c>
      <c r="E22" s="249">
        <f t="shared" ref="E22:E23" si="2">C22</f>
        <v>203.9</v>
      </c>
      <c r="F22" s="10">
        <v>1</v>
      </c>
    </row>
    <row r="23" spans="1:9" ht="46.15" customHeight="1" x14ac:dyDescent="0.25">
      <c r="A23" s="11" t="s">
        <v>205</v>
      </c>
      <c r="B23" s="270" t="s">
        <v>196</v>
      </c>
      <c r="C23" s="10">
        <v>152.9</v>
      </c>
      <c r="D23" s="10">
        <f t="shared" si="0"/>
        <v>0</v>
      </c>
      <c r="E23" s="10">
        <f t="shared" si="2"/>
        <v>152.9</v>
      </c>
      <c r="F23" s="10">
        <v>1</v>
      </c>
    </row>
    <row r="24" spans="1:9" ht="44.45" customHeight="1" x14ac:dyDescent="0.25">
      <c r="A24" s="9">
        <v>9</v>
      </c>
      <c r="B24" s="270" t="s">
        <v>201</v>
      </c>
      <c r="C24" s="10">
        <v>254.8</v>
      </c>
      <c r="D24" s="10">
        <f t="shared" si="0"/>
        <v>-40.700000000000017</v>
      </c>
      <c r="E24" s="10">
        <v>214.1</v>
      </c>
      <c r="F24" s="10">
        <v>1</v>
      </c>
    </row>
    <row r="25" spans="1:9" ht="47.45" customHeight="1" x14ac:dyDescent="0.25">
      <c r="A25" s="11" t="s">
        <v>713</v>
      </c>
      <c r="B25" s="270" t="s">
        <v>203</v>
      </c>
      <c r="C25" s="10">
        <v>0</v>
      </c>
      <c r="D25" s="10">
        <f t="shared" si="0"/>
        <v>0</v>
      </c>
      <c r="E25" s="10">
        <v>0</v>
      </c>
      <c r="F25" s="10">
        <v>1</v>
      </c>
    </row>
    <row r="26" spans="1:9" s="151" customFormat="1" ht="18.75" customHeight="1" x14ac:dyDescent="0.25">
      <c r="A26" s="269"/>
      <c r="B26" s="259" t="s">
        <v>202</v>
      </c>
      <c r="C26" s="35">
        <f>SUM(C16:C25)</f>
        <v>2141.6000000000004</v>
      </c>
      <c r="D26" s="35">
        <f t="shared" ref="D26:F26" si="3">SUM(D16:D25)</f>
        <v>-5.6843418860808015E-14</v>
      </c>
      <c r="E26" s="35">
        <f t="shared" si="3"/>
        <v>2141.6000000000004</v>
      </c>
      <c r="F26" s="35">
        <f t="shared" si="3"/>
        <v>10</v>
      </c>
      <c r="G26" s="274"/>
      <c r="H26" s="274"/>
      <c r="I26" s="274"/>
    </row>
    <row r="29" spans="1:9" x14ac:dyDescent="0.25">
      <c r="C29" s="45"/>
      <c r="D29" s="45"/>
      <c r="E29" s="45"/>
      <c r="F29" s="45"/>
    </row>
  </sheetData>
  <mergeCells count="9">
    <mergeCell ref="A1:B1"/>
    <mergeCell ref="B3:F3"/>
    <mergeCell ref="C6:F6"/>
    <mergeCell ref="A11:F11"/>
    <mergeCell ref="A13:A14"/>
    <mergeCell ref="B13:B14"/>
    <mergeCell ref="C13:E13"/>
    <mergeCell ref="D7:F7"/>
    <mergeCell ref="E8:F8"/>
  </mergeCells>
  <pageMargins left="0.59055118110236227" right="0.39370078740157483" top="0.39370078740157483" bottom="0.3937007874015748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Y31"/>
  <sheetViews>
    <sheetView tabSelected="1" view="pageBreakPreview" zoomScale="75" zoomScaleNormal="60" zoomScaleSheetLayoutView="75" workbookViewId="0">
      <selection activeCell="S23" sqref="S23"/>
    </sheetView>
  </sheetViews>
  <sheetFormatPr defaultColWidth="9.140625" defaultRowHeight="15.75" x14ac:dyDescent="0.25"/>
  <cols>
    <col min="1" max="1" width="9.42578125" style="42" customWidth="1"/>
    <col min="2" max="2" width="39.5703125" style="42" customWidth="1"/>
    <col min="3" max="3" width="14.85546875" style="42" customWidth="1"/>
    <col min="4" max="4" width="9" style="42" customWidth="1"/>
    <col min="5" max="5" width="8.85546875" style="42" customWidth="1"/>
    <col min="6" max="6" width="10.28515625" style="42" customWidth="1"/>
    <col min="7" max="7" width="8.85546875" style="42" customWidth="1"/>
    <col min="8" max="8" width="8.42578125" style="42" customWidth="1"/>
    <col min="9" max="9" width="11.42578125" style="42" customWidth="1"/>
    <col min="10" max="10" width="9.28515625" style="42" customWidth="1"/>
    <col min="11" max="11" width="6.42578125" style="42" customWidth="1"/>
    <col min="12" max="12" width="9.5703125" style="42" customWidth="1"/>
    <col min="13" max="13" width="10.5703125" style="42" customWidth="1"/>
    <col min="14" max="14" width="10" style="42" customWidth="1"/>
    <col min="15" max="15" width="14.85546875" style="42" customWidth="1"/>
    <col min="16" max="259" width="9.140625" style="42"/>
    <col min="260" max="260" width="6.85546875" style="42" customWidth="1"/>
    <col min="261" max="261" width="39.5703125" style="42" customWidth="1"/>
    <col min="262" max="263" width="14.85546875" style="42" customWidth="1"/>
    <col min="264" max="264" width="16.28515625" style="42" customWidth="1"/>
    <col min="265" max="265" width="9.140625" style="42"/>
    <col min="266" max="266" width="11.5703125" style="42" customWidth="1"/>
    <col min="267" max="267" width="11.85546875" style="42" customWidth="1"/>
    <col min="268" max="268" width="9.5703125" style="42" customWidth="1"/>
    <col min="269" max="515" width="9.140625" style="42"/>
    <col min="516" max="516" width="6.85546875" style="42" customWidth="1"/>
    <col min="517" max="517" width="39.5703125" style="42" customWidth="1"/>
    <col min="518" max="519" width="14.85546875" style="42" customWidth="1"/>
    <col min="520" max="520" width="16.28515625" style="42" customWidth="1"/>
    <col min="521" max="521" width="9.140625" style="42"/>
    <col min="522" max="522" width="11.5703125" style="42" customWidth="1"/>
    <col min="523" max="523" width="11.85546875" style="42" customWidth="1"/>
    <col min="524" max="524" width="9.5703125" style="42" customWidth="1"/>
    <col min="525" max="771" width="9.140625" style="42"/>
    <col min="772" max="772" width="6.85546875" style="42" customWidth="1"/>
    <col min="773" max="773" width="39.5703125" style="42" customWidth="1"/>
    <col min="774" max="775" width="14.85546875" style="42" customWidth="1"/>
    <col min="776" max="776" width="16.28515625" style="42" customWidth="1"/>
    <col min="777" max="777" width="9.140625" style="42"/>
    <col min="778" max="778" width="11.5703125" style="42" customWidth="1"/>
    <col min="779" max="779" width="11.85546875" style="42" customWidth="1"/>
    <col min="780" max="780" width="9.5703125" style="42" customWidth="1"/>
    <col min="781" max="1027" width="9.140625" style="42"/>
    <col min="1028" max="1028" width="6.85546875" style="42" customWidth="1"/>
    <col min="1029" max="1029" width="39.5703125" style="42" customWidth="1"/>
    <col min="1030" max="1031" width="14.85546875" style="42" customWidth="1"/>
    <col min="1032" max="1032" width="16.28515625" style="42" customWidth="1"/>
    <col min="1033" max="1033" width="9.140625" style="42"/>
    <col min="1034" max="1034" width="11.5703125" style="42" customWidth="1"/>
    <col min="1035" max="1035" width="11.85546875" style="42" customWidth="1"/>
    <col min="1036" max="1036" width="9.5703125" style="42" customWidth="1"/>
    <col min="1037" max="1283" width="9.140625" style="42"/>
    <col min="1284" max="1284" width="6.85546875" style="42" customWidth="1"/>
    <col min="1285" max="1285" width="39.5703125" style="42" customWidth="1"/>
    <col min="1286" max="1287" width="14.85546875" style="42" customWidth="1"/>
    <col min="1288" max="1288" width="16.28515625" style="42" customWidth="1"/>
    <col min="1289" max="1289" width="9.140625" style="42"/>
    <col min="1290" max="1290" width="11.5703125" style="42" customWidth="1"/>
    <col min="1291" max="1291" width="11.85546875" style="42" customWidth="1"/>
    <col min="1292" max="1292" width="9.5703125" style="42" customWidth="1"/>
    <col min="1293" max="1539" width="9.140625" style="42"/>
    <col min="1540" max="1540" width="6.85546875" style="42" customWidth="1"/>
    <col min="1541" max="1541" width="39.5703125" style="42" customWidth="1"/>
    <col min="1542" max="1543" width="14.85546875" style="42" customWidth="1"/>
    <col min="1544" max="1544" width="16.28515625" style="42" customWidth="1"/>
    <col min="1545" max="1545" width="9.140625" style="42"/>
    <col min="1546" max="1546" width="11.5703125" style="42" customWidth="1"/>
    <col min="1547" max="1547" width="11.85546875" style="42" customWidth="1"/>
    <col min="1548" max="1548" width="9.5703125" style="42" customWidth="1"/>
    <col min="1549" max="1795" width="9.140625" style="42"/>
    <col min="1796" max="1796" width="6.85546875" style="42" customWidth="1"/>
    <col min="1797" max="1797" width="39.5703125" style="42" customWidth="1"/>
    <col min="1798" max="1799" width="14.85546875" style="42" customWidth="1"/>
    <col min="1800" max="1800" width="16.28515625" style="42" customWidth="1"/>
    <col min="1801" max="1801" width="9.140625" style="42"/>
    <col min="1802" max="1802" width="11.5703125" style="42" customWidth="1"/>
    <col min="1803" max="1803" width="11.85546875" style="42" customWidth="1"/>
    <col min="1804" max="1804" width="9.5703125" style="42" customWidth="1"/>
    <col min="1805" max="2051" width="9.140625" style="42"/>
    <col min="2052" max="2052" width="6.85546875" style="42" customWidth="1"/>
    <col min="2053" max="2053" width="39.5703125" style="42" customWidth="1"/>
    <col min="2054" max="2055" width="14.85546875" style="42" customWidth="1"/>
    <col min="2056" max="2056" width="16.28515625" style="42" customWidth="1"/>
    <col min="2057" max="2057" width="9.140625" style="42"/>
    <col min="2058" max="2058" width="11.5703125" style="42" customWidth="1"/>
    <col min="2059" max="2059" width="11.85546875" style="42" customWidth="1"/>
    <col min="2060" max="2060" width="9.5703125" style="42" customWidth="1"/>
    <col min="2061" max="2307" width="9.140625" style="42"/>
    <col min="2308" max="2308" width="6.85546875" style="42" customWidth="1"/>
    <col min="2309" max="2309" width="39.5703125" style="42" customWidth="1"/>
    <col min="2310" max="2311" width="14.85546875" style="42" customWidth="1"/>
    <col min="2312" max="2312" width="16.28515625" style="42" customWidth="1"/>
    <col min="2313" max="2313" width="9.140625" style="42"/>
    <col min="2314" max="2314" width="11.5703125" style="42" customWidth="1"/>
    <col min="2315" max="2315" width="11.85546875" style="42" customWidth="1"/>
    <col min="2316" max="2316" width="9.5703125" style="42" customWidth="1"/>
    <col min="2317" max="2563" width="9.140625" style="42"/>
    <col min="2564" max="2564" width="6.85546875" style="42" customWidth="1"/>
    <col min="2565" max="2565" width="39.5703125" style="42" customWidth="1"/>
    <col min="2566" max="2567" width="14.85546875" style="42" customWidth="1"/>
    <col min="2568" max="2568" width="16.28515625" style="42" customWidth="1"/>
    <col min="2569" max="2569" width="9.140625" style="42"/>
    <col min="2570" max="2570" width="11.5703125" style="42" customWidth="1"/>
    <col min="2571" max="2571" width="11.85546875" style="42" customWidth="1"/>
    <col min="2572" max="2572" width="9.5703125" style="42" customWidth="1"/>
    <col min="2573" max="2819" width="9.140625" style="42"/>
    <col min="2820" max="2820" width="6.85546875" style="42" customWidth="1"/>
    <col min="2821" max="2821" width="39.5703125" style="42" customWidth="1"/>
    <col min="2822" max="2823" width="14.85546875" style="42" customWidth="1"/>
    <col min="2824" max="2824" width="16.28515625" style="42" customWidth="1"/>
    <col min="2825" max="2825" width="9.140625" style="42"/>
    <col min="2826" max="2826" width="11.5703125" style="42" customWidth="1"/>
    <col min="2827" max="2827" width="11.85546875" style="42" customWidth="1"/>
    <col min="2828" max="2828" width="9.5703125" style="42" customWidth="1"/>
    <col min="2829" max="3075" width="9.140625" style="42"/>
    <col min="3076" max="3076" width="6.85546875" style="42" customWidth="1"/>
    <col min="3077" max="3077" width="39.5703125" style="42" customWidth="1"/>
    <col min="3078" max="3079" width="14.85546875" style="42" customWidth="1"/>
    <col min="3080" max="3080" width="16.28515625" style="42" customWidth="1"/>
    <col min="3081" max="3081" width="9.140625" style="42"/>
    <col min="3082" max="3082" width="11.5703125" style="42" customWidth="1"/>
    <col min="3083" max="3083" width="11.85546875" style="42" customWidth="1"/>
    <col min="3084" max="3084" width="9.5703125" style="42" customWidth="1"/>
    <col min="3085" max="3331" width="9.140625" style="42"/>
    <col min="3332" max="3332" width="6.85546875" style="42" customWidth="1"/>
    <col min="3333" max="3333" width="39.5703125" style="42" customWidth="1"/>
    <col min="3334" max="3335" width="14.85546875" style="42" customWidth="1"/>
    <col min="3336" max="3336" width="16.28515625" style="42" customWidth="1"/>
    <col min="3337" max="3337" width="9.140625" style="42"/>
    <col min="3338" max="3338" width="11.5703125" style="42" customWidth="1"/>
    <col min="3339" max="3339" width="11.85546875" style="42" customWidth="1"/>
    <col min="3340" max="3340" width="9.5703125" style="42" customWidth="1"/>
    <col min="3341" max="3587" width="9.140625" style="42"/>
    <col min="3588" max="3588" width="6.85546875" style="42" customWidth="1"/>
    <col min="3589" max="3589" width="39.5703125" style="42" customWidth="1"/>
    <col min="3590" max="3591" width="14.85546875" style="42" customWidth="1"/>
    <col min="3592" max="3592" width="16.28515625" style="42" customWidth="1"/>
    <col min="3593" max="3593" width="9.140625" style="42"/>
    <col min="3594" max="3594" width="11.5703125" style="42" customWidth="1"/>
    <col min="3595" max="3595" width="11.85546875" style="42" customWidth="1"/>
    <col min="3596" max="3596" width="9.5703125" style="42" customWidth="1"/>
    <col min="3597" max="3843" width="9.140625" style="42"/>
    <col min="3844" max="3844" width="6.85546875" style="42" customWidth="1"/>
    <col min="3845" max="3845" width="39.5703125" style="42" customWidth="1"/>
    <col min="3846" max="3847" width="14.85546875" style="42" customWidth="1"/>
    <col min="3848" max="3848" width="16.28515625" style="42" customWidth="1"/>
    <col min="3849" max="3849" width="9.140625" style="42"/>
    <col min="3850" max="3850" width="11.5703125" style="42" customWidth="1"/>
    <col min="3851" max="3851" width="11.85546875" style="42" customWidth="1"/>
    <col min="3852" max="3852" width="9.5703125" style="42" customWidth="1"/>
    <col min="3853" max="4099" width="9.140625" style="42"/>
    <col min="4100" max="4100" width="6.85546875" style="42" customWidth="1"/>
    <col min="4101" max="4101" width="39.5703125" style="42" customWidth="1"/>
    <col min="4102" max="4103" width="14.85546875" style="42" customWidth="1"/>
    <col min="4104" max="4104" width="16.28515625" style="42" customWidth="1"/>
    <col min="4105" max="4105" width="9.140625" style="42"/>
    <col min="4106" max="4106" width="11.5703125" style="42" customWidth="1"/>
    <col min="4107" max="4107" width="11.85546875" style="42" customWidth="1"/>
    <col min="4108" max="4108" width="9.5703125" style="42" customWidth="1"/>
    <col min="4109" max="4355" width="9.140625" style="42"/>
    <col min="4356" max="4356" width="6.85546875" style="42" customWidth="1"/>
    <col min="4357" max="4357" width="39.5703125" style="42" customWidth="1"/>
    <col min="4358" max="4359" width="14.85546875" style="42" customWidth="1"/>
    <col min="4360" max="4360" width="16.28515625" style="42" customWidth="1"/>
    <col min="4361" max="4361" width="9.140625" style="42"/>
    <col min="4362" max="4362" width="11.5703125" style="42" customWidth="1"/>
    <col min="4363" max="4363" width="11.85546875" style="42" customWidth="1"/>
    <col min="4364" max="4364" width="9.5703125" style="42" customWidth="1"/>
    <col min="4365" max="4611" width="9.140625" style="42"/>
    <col min="4612" max="4612" width="6.85546875" style="42" customWidth="1"/>
    <col min="4613" max="4613" width="39.5703125" style="42" customWidth="1"/>
    <col min="4614" max="4615" width="14.85546875" style="42" customWidth="1"/>
    <col min="4616" max="4616" width="16.28515625" style="42" customWidth="1"/>
    <col min="4617" max="4617" width="9.140625" style="42"/>
    <col min="4618" max="4618" width="11.5703125" style="42" customWidth="1"/>
    <col min="4619" max="4619" width="11.85546875" style="42" customWidth="1"/>
    <col min="4620" max="4620" width="9.5703125" style="42" customWidth="1"/>
    <col min="4621" max="4867" width="9.140625" style="42"/>
    <col min="4868" max="4868" width="6.85546875" style="42" customWidth="1"/>
    <col min="4869" max="4869" width="39.5703125" style="42" customWidth="1"/>
    <col min="4870" max="4871" width="14.85546875" style="42" customWidth="1"/>
    <col min="4872" max="4872" width="16.28515625" style="42" customWidth="1"/>
    <col min="4873" max="4873" width="9.140625" style="42"/>
    <col min="4874" max="4874" width="11.5703125" style="42" customWidth="1"/>
    <col min="4875" max="4875" width="11.85546875" style="42" customWidth="1"/>
    <col min="4876" max="4876" width="9.5703125" style="42" customWidth="1"/>
    <col min="4877" max="5123" width="9.140625" style="42"/>
    <col min="5124" max="5124" width="6.85546875" style="42" customWidth="1"/>
    <col min="5125" max="5125" width="39.5703125" style="42" customWidth="1"/>
    <col min="5126" max="5127" width="14.85546875" style="42" customWidth="1"/>
    <col min="5128" max="5128" width="16.28515625" style="42" customWidth="1"/>
    <col min="5129" max="5129" width="9.140625" style="42"/>
    <col min="5130" max="5130" width="11.5703125" style="42" customWidth="1"/>
    <col min="5131" max="5131" width="11.85546875" style="42" customWidth="1"/>
    <col min="5132" max="5132" width="9.5703125" style="42" customWidth="1"/>
    <col min="5133" max="5379" width="9.140625" style="42"/>
    <col min="5380" max="5380" width="6.85546875" style="42" customWidth="1"/>
    <col min="5381" max="5381" width="39.5703125" style="42" customWidth="1"/>
    <col min="5382" max="5383" width="14.85546875" style="42" customWidth="1"/>
    <col min="5384" max="5384" width="16.28515625" style="42" customWidth="1"/>
    <col min="5385" max="5385" width="9.140625" style="42"/>
    <col min="5386" max="5386" width="11.5703125" style="42" customWidth="1"/>
    <col min="5387" max="5387" width="11.85546875" style="42" customWidth="1"/>
    <col min="5388" max="5388" width="9.5703125" style="42" customWidth="1"/>
    <col min="5389" max="5635" width="9.140625" style="42"/>
    <col min="5636" max="5636" width="6.85546875" style="42" customWidth="1"/>
    <col min="5637" max="5637" width="39.5703125" style="42" customWidth="1"/>
    <col min="5638" max="5639" width="14.85546875" style="42" customWidth="1"/>
    <col min="5640" max="5640" width="16.28515625" style="42" customWidth="1"/>
    <col min="5641" max="5641" width="9.140625" style="42"/>
    <col min="5642" max="5642" width="11.5703125" style="42" customWidth="1"/>
    <col min="5643" max="5643" width="11.85546875" style="42" customWidth="1"/>
    <col min="5644" max="5644" width="9.5703125" style="42" customWidth="1"/>
    <col min="5645" max="5891" width="9.140625" style="42"/>
    <col min="5892" max="5892" width="6.85546875" style="42" customWidth="1"/>
    <col min="5893" max="5893" width="39.5703125" style="42" customWidth="1"/>
    <col min="5894" max="5895" width="14.85546875" style="42" customWidth="1"/>
    <col min="5896" max="5896" width="16.28515625" style="42" customWidth="1"/>
    <col min="5897" max="5897" width="9.140625" style="42"/>
    <col min="5898" max="5898" width="11.5703125" style="42" customWidth="1"/>
    <col min="5899" max="5899" width="11.85546875" style="42" customWidth="1"/>
    <col min="5900" max="5900" width="9.5703125" style="42" customWidth="1"/>
    <col min="5901" max="6147" width="9.140625" style="42"/>
    <col min="6148" max="6148" width="6.85546875" style="42" customWidth="1"/>
    <col min="6149" max="6149" width="39.5703125" style="42" customWidth="1"/>
    <col min="6150" max="6151" width="14.85546875" style="42" customWidth="1"/>
    <col min="6152" max="6152" width="16.28515625" style="42" customWidth="1"/>
    <col min="6153" max="6153" width="9.140625" style="42"/>
    <col min="6154" max="6154" width="11.5703125" style="42" customWidth="1"/>
    <col min="6155" max="6155" width="11.85546875" style="42" customWidth="1"/>
    <col min="6156" max="6156" width="9.5703125" style="42" customWidth="1"/>
    <col min="6157" max="6403" width="9.140625" style="42"/>
    <col min="6404" max="6404" width="6.85546875" style="42" customWidth="1"/>
    <col min="6405" max="6405" width="39.5703125" style="42" customWidth="1"/>
    <col min="6406" max="6407" width="14.85546875" style="42" customWidth="1"/>
    <col min="6408" max="6408" width="16.28515625" style="42" customWidth="1"/>
    <col min="6409" max="6409" width="9.140625" style="42"/>
    <col min="6410" max="6410" width="11.5703125" style="42" customWidth="1"/>
    <col min="6411" max="6411" width="11.85546875" style="42" customWidth="1"/>
    <col min="6412" max="6412" width="9.5703125" style="42" customWidth="1"/>
    <col min="6413" max="6659" width="9.140625" style="42"/>
    <col min="6660" max="6660" width="6.85546875" style="42" customWidth="1"/>
    <col min="6661" max="6661" width="39.5703125" style="42" customWidth="1"/>
    <col min="6662" max="6663" width="14.85546875" style="42" customWidth="1"/>
    <col min="6664" max="6664" width="16.28515625" style="42" customWidth="1"/>
    <col min="6665" max="6665" width="9.140625" style="42"/>
    <col min="6666" max="6666" width="11.5703125" style="42" customWidth="1"/>
    <col min="6667" max="6667" width="11.85546875" style="42" customWidth="1"/>
    <col min="6668" max="6668" width="9.5703125" style="42" customWidth="1"/>
    <col min="6669" max="6915" width="9.140625" style="42"/>
    <col min="6916" max="6916" width="6.85546875" style="42" customWidth="1"/>
    <col min="6917" max="6917" width="39.5703125" style="42" customWidth="1"/>
    <col min="6918" max="6919" width="14.85546875" style="42" customWidth="1"/>
    <col min="6920" max="6920" width="16.28515625" style="42" customWidth="1"/>
    <col min="6921" max="6921" width="9.140625" style="42"/>
    <col min="6922" max="6922" width="11.5703125" style="42" customWidth="1"/>
    <col min="6923" max="6923" width="11.85546875" style="42" customWidth="1"/>
    <col min="6924" max="6924" width="9.5703125" style="42" customWidth="1"/>
    <col min="6925" max="7171" width="9.140625" style="42"/>
    <col min="7172" max="7172" width="6.85546875" style="42" customWidth="1"/>
    <col min="7173" max="7173" width="39.5703125" style="42" customWidth="1"/>
    <col min="7174" max="7175" width="14.85546875" style="42" customWidth="1"/>
    <col min="7176" max="7176" width="16.28515625" style="42" customWidth="1"/>
    <col min="7177" max="7177" width="9.140625" style="42"/>
    <col min="7178" max="7178" width="11.5703125" style="42" customWidth="1"/>
    <col min="7179" max="7179" width="11.85546875" style="42" customWidth="1"/>
    <col min="7180" max="7180" width="9.5703125" style="42" customWidth="1"/>
    <col min="7181" max="7427" width="9.140625" style="42"/>
    <col min="7428" max="7428" width="6.85546875" style="42" customWidth="1"/>
    <col min="7429" max="7429" width="39.5703125" style="42" customWidth="1"/>
    <col min="7430" max="7431" width="14.85546875" style="42" customWidth="1"/>
    <col min="7432" max="7432" width="16.28515625" style="42" customWidth="1"/>
    <col min="7433" max="7433" width="9.140625" style="42"/>
    <col min="7434" max="7434" width="11.5703125" style="42" customWidth="1"/>
    <col min="7435" max="7435" width="11.85546875" style="42" customWidth="1"/>
    <col min="7436" max="7436" width="9.5703125" style="42" customWidth="1"/>
    <col min="7437" max="7683" width="9.140625" style="42"/>
    <col min="7684" max="7684" width="6.85546875" style="42" customWidth="1"/>
    <col min="7685" max="7685" width="39.5703125" style="42" customWidth="1"/>
    <col min="7686" max="7687" width="14.85546875" style="42" customWidth="1"/>
    <col min="7688" max="7688" width="16.28515625" style="42" customWidth="1"/>
    <col min="7689" max="7689" width="9.140625" style="42"/>
    <col min="7690" max="7690" width="11.5703125" style="42" customWidth="1"/>
    <col min="7691" max="7691" width="11.85546875" style="42" customWidth="1"/>
    <col min="7692" max="7692" width="9.5703125" style="42" customWidth="1"/>
    <col min="7693" max="7939" width="9.140625" style="42"/>
    <col min="7940" max="7940" width="6.85546875" style="42" customWidth="1"/>
    <col min="7941" max="7941" width="39.5703125" style="42" customWidth="1"/>
    <col min="7942" max="7943" width="14.85546875" style="42" customWidth="1"/>
    <col min="7944" max="7944" width="16.28515625" style="42" customWidth="1"/>
    <col min="7945" max="7945" width="9.140625" style="42"/>
    <col min="7946" max="7946" width="11.5703125" style="42" customWidth="1"/>
    <col min="7947" max="7947" width="11.85546875" style="42" customWidth="1"/>
    <col min="7948" max="7948" width="9.5703125" style="42" customWidth="1"/>
    <col min="7949" max="8195" width="9.140625" style="42"/>
    <col min="8196" max="8196" width="6.85546875" style="42" customWidth="1"/>
    <col min="8197" max="8197" width="39.5703125" style="42" customWidth="1"/>
    <col min="8198" max="8199" width="14.85546875" style="42" customWidth="1"/>
    <col min="8200" max="8200" width="16.28515625" style="42" customWidth="1"/>
    <col min="8201" max="8201" width="9.140625" style="42"/>
    <col min="8202" max="8202" width="11.5703125" style="42" customWidth="1"/>
    <col min="8203" max="8203" width="11.85546875" style="42" customWidth="1"/>
    <col min="8204" max="8204" width="9.5703125" style="42" customWidth="1"/>
    <col min="8205" max="8451" width="9.140625" style="42"/>
    <col min="8452" max="8452" width="6.85546875" style="42" customWidth="1"/>
    <col min="8453" max="8453" width="39.5703125" style="42" customWidth="1"/>
    <col min="8454" max="8455" width="14.85546875" style="42" customWidth="1"/>
    <col min="8456" max="8456" width="16.28515625" style="42" customWidth="1"/>
    <col min="8457" max="8457" width="9.140625" style="42"/>
    <col min="8458" max="8458" width="11.5703125" style="42" customWidth="1"/>
    <col min="8459" max="8459" width="11.85546875" style="42" customWidth="1"/>
    <col min="8460" max="8460" width="9.5703125" style="42" customWidth="1"/>
    <col min="8461" max="8707" width="9.140625" style="42"/>
    <col min="8708" max="8708" width="6.85546875" style="42" customWidth="1"/>
    <col min="8709" max="8709" width="39.5703125" style="42" customWidth="1"/>
    <col min="8710" max="8711" width="14.85546875" style="42" customWidth="1"/>
    <col min="8712" max="8712" width="16.28515625" style="42" customWidth="1"/>
    <col min="8713" max="8713" width="9.140625" style="42"/>
    <col min="8714" max="8714" width="11.5703125" style="42" customWidth="1"/>
    <col min="8715" max="8715" width="11.85546875" style="42" customWidth="1"/>
    <col min="8716" max="8716" width="9.5703125" style="42" customWidth="1"/>
    <col min="8717" max="8963" width="9.140625" style="42"/>
    <col min="8964" max="8964" width="6.85546875" style="42" customWidth="1"/>
    <col min="8965" max="8965" width="39.5703125" style="42" customWidth="1"/>
    <col min="8966" max="8967" width="14.85546875" style="42" customWidth="1"/>
    <col min="8968" max="8968" width="16.28515625" style="42" customWidth="1"/>
    <col min="8969" max="8969" width="9.140625" style="42"/>
    <col min="8970" max="8970" width="11.5703125" style="42" customWidth="1"/>
    <col min="8971" max="8971" width="11.85546875" style="42" customWidth="1"/>
    <col min="8972" max="8972" width="9.5703125" style="42" customWidth="1"/>
    <col min="8973" max="9219" width="9.140625" style="42"/>
    <col min="9220" max="9220" width="6.85546875" style="42" customWidth="1"/>
    <col min="9221" max="9221" width="39.5703125" style="42" customWidth="1"/>
    <col min="9222" max="9223" width="14.85546875" style="42" customWidth="1"/>
    <col min="9224" max="9224" width="16.28515625" style="42" customWidth="1"/>
    <col min="9225" max="9225" width="9.140625" style="42"/>
    <col min="9226" max="9226" width="11.5703125" style="42" customWidth="1"/>
    <col min="9227" max="9227" width="11.85546875" style="42" customWidth="1"/>
    <col min="9228" max="9228" width="9.5703125" style="42" customWidth="1"/>
    <col min="9229" max="9475" width="9.140625" style="42"/>
    <col min="9476" max="9476" width="6.85546875" style="42" customWidth="1"/>
    <col min="9477" max="9477" width="39.5703125" style="42" customWidth="1"/>
    <col min="9478" max="9479" width="14.85546875" style="42" customWidth="1"/>
    <col min="9480" max="9480" width="16.28515625" style="42" customWidth="1"/>
    <col min="9481" max="9481" width="9.140625" style="42"/>
    <col min="9482" max="9482" width="11.5703125" style="42" customWidth="1"/>
    <col min="9483" max="9483" width="11.85546875" style="42" customWidth="1"/>
    <col min="9484" max="9484" width="9.5703125" style="42" customWidth="1"/>
    <col min="9485" max="9731" width="9.140625" style="42"/>
    <col min="9732" max="9732" width="6.85546875" style="42" customWidth="1"/>
    <col min="9733" max="9733" width="39.5703125" style="42" customWidth="1"/>
    <col min="9734" max="9735" width="14.85546875" style="42" customWidth="1"/>
    <col min="9736" max="9736" width="16.28515625" style="42" customWidth="1"/>
    <col min="9737" max="9737" width="9.140625" style="42"/>
    <col min="9738" max="9738" width="11.5703125" style="42" customWidth="1"/>
    <col min="9739" max="9739" width="11.85546875" style="42" customWidth="1"/>
    <col min="9740" max="9740" width="9.5703125" style="42" customWidth="1"/>
    <col min="9741" max="9987" width="9.140625" style="42"/>
    <col min="9988" max="9988" width="6.85546875" style="42" customWidth="1"/>
    <col min="9989" max="9989" width="39.5703125" style="42" customWidth="1"/>
    <col min="9990" max="9991" width="14.85546875" style="42" customWidth="1"/>
    <col min="9992" max="9992" width="16.28515625" style="42" customWidth="1"/>
    <col min="9993" max="9993" width="9.140625" style="42"/>
    <col min="9994" max="9994" width="11.5703125" style="42" customWidth="1"/>
    <col min="9995" max="9995" width="11.85546875" style="42" customWidth="1"/>
    <col min="9996" max="9996" width="9.5703125" style="42" customWidth="1"/>
    <col min="9997" max="10243" width="9.140625" style="42"/>
    <col min="10244" max="10244" width="6.85546875" style="42" customWidth="1"/>
    <col min="10245" max="10245" width="39.5703125" style="42" customWidth="1"/>
    <col min="10246" max="10247" width="14.85546875" style="42" customWidth="1"/>
    <col min="10248" max="10248" width="16.28515625" style="42" customWidth="1"/>
    <col min="10249" max="10249" width="9.140625" style="42"/>
    <col min="10250" max="10250" width="11.5703125" style="42" customWidth="1"/>
    <col min="10251" max="10251" width="11.85546875" style="42" customWidth="1"/>
    <col min="10252" max="10252" width="9.5703125" style="42" customWidth="1"/>
    <col min="10253" max="10499" width="9.140625" style="42"/>
    <col min="10500" max="10500" width="6.85546875" style="42" customWidth="1"/>
    <col min="10501" max="10501" width="39.5703125" style="42" customWidth="1"/>
    <col min="10502" max="10503" width="14.85546875" style="42" customWidth="1"/>
    <col min="10504" max="10504" width="16.28515625" style="42" customWidth="1"/>
    <col min="10505" max="10505" width="9.140625" style="42"/>
    <col min="10506" max="10506" width="11.5703125" style="42" customWidth="1"/>
    <col min="10507" max="10507" width="11.85546875" style="42" customWidth="1"/>
    <col min="10508" max="10508" width="9.5703125" style="42" customWidth="1"/>
    <col min="10509" max="10755" width="9.140625" style="42"/>
    <col min="10756" max="10756" width="6.85546875" style="42" customWidth="1"/>
    <col min="10757" max="10757" width="39.5703125" style="42" customWidth="1"/>
    <col min="10758" max="10759" width="14.85546875" style="42" customWidth="1"/>
    <col min="10760" max="10760" width="16.28515625" style="42" customWidth="1"/>
    <col min="10761" max="10761" width="9.140625" style="42"/>
    <col min="10762" max="10762" width="11.5703125" style="42" customWidth="1"/>
    <col min="10763" max="10763" width="11.85546875" style="42" customWidth="1"/>
    <col min="10764" max="10764" width="9.5703125" style="42" customWidth="1"/>
    <col min="10765" max="11011" width="9.140625" style="42"/>
    <col min="11012" max="11012" width="6.85546875" style="42" customWidth="1"/>
    <col min="11013" max="11013" width="39.5703125" style="42" customWidth="1"/>
    <col min="11014" max="11015" width="14.85546875" style="42" customWidth="1"/>
    <col min="11016" max="11016" width="16.28515625" style="42" customWidth="1"/>
    <col min="11017" max="11017" width="9.140625" style="42"/>
    <col min="11018" max="11018" width="11.5703125" style="42" customWidth="1"/>
    <col min="11019" max="11019" width="11.85546875" style="42" customWidth="1"/>
    <col min="11020" max="11020" width="9.5703125" style="42" customWidth="1"/>
    <col min="11021" max="11267" width="9.140625" style="42"/>
    <col min="11268" max="11268" width="6.85546875" style="42" customWidth="1"/>
    <col min="11269" max="11269" width="39.5703125" style="42" customWidth="1"/>
    <col min="11270" max="11271" width="14.85546875" style="42" customWidth="1"/>
    <col min="11272" max="11272" width="16.28515625" style="42" customWidth="1"/>
    <col min="11273" max="11273" width="9.140625" style="42"/>
    <col min="11274" max="11274" width="11.5703125" style="42" customWidth="1"/>
    <col min="11275" max="11275" width="11.85546875" style="42" customWidth="1"/>
    <col min="11276" max="11276" width="9.5703125" style="42" customWidth="1"/>
    <col min="11277" max="11523" width="9.140625" style="42"/>
    <col min="11524" max="11524" width="6.85546875" style="42" customWidth="1"/>
    <col min="11525" max="11525" width="39.5703125" style="42" customWidth="1"/>
    <col min="11526" max="11527" width="14.85546875" style="42" customWidth="1"/>
    <col min="11528" max="11528" width="16.28515625" style="42" customWidth="1"/>
    <col min="11529" max="11529" width="9.140625" style="42"/>
    <col min="11530" max="11530" width="11.5703125" style="42" customWidth="1"/>
    <col min="11531" max="11531" width="11.85546875" style="42" customWidth="1"/>
    <col min="11532" max="11532" width="9.5703125" style="42" customWidth="1"/>
    <col min="11533" max="11779" width="9.140625" style="42"/>
    <col min="11780" max="11780" width="6.85546875" style="42" customWidth="1"/>
    <col min="11781" max="11781" width="39.5703125" style="42" customWidth="1"/>
    <col min="11782" max="11783" width="14.85546875" style="42" customWidth="1"/>
    <col min="11784" max="11784" width="16.28515625" style="42" customWidth="1"/>
    <col min="11785" max="11785" width="9.140625" style="42"/>
    <col min="11786" max="11786" width="11.5703125" style="42" customWidth="1"/>
    <col min="11787" max="11787" width="11.85546875" style="42" customWidth="1"/>
    <col min="11788" max="11788" width="9.5703125" style="42" customWidth="1"/>
    <col min="11789" max="12035" width="9.140625" style="42"/>
    <col min="12036" max="12036" width="6.85546875" style="42" customWidth="1"/>
    <col min="12037" max="12037" width="39.5703125" style="42" customWidth="1"/>
    <col min="12038" max="12039" width="14.85546875" style="42" customWidth="1"/>
    <col min="12040" max="12040" width="16.28515625" style="42" customWidth="1"/>
    <col min="12041" max="12041" width="9.140625" style="42"/>
    <col min="12042" max="12042" width="11.5703125" style="42" customWidth="1"/>
    <col min="12043" max="12043" width="11.85546875" style="42" customWidth="1"/>
    <col min="12044" max="12044" width="9.5703125" style="42" customWidth="1"/>
    <col min="12045" max="12291" width="9.140625" style="42"/>
    <col min="12292" max="12292" width="6.85546875" style="42" customWidth="1"/>
    <col min="12293" max="12293" width="39.5703125" style="42" customWidth="1"/>
    <col min="12294" max="12295" width="14.85546875" style="42" customWidth="1"/>
    <col min="12296" max="12296" width="16.28515625" style="42" customWidth="1"/>
    <col min="12297" max="12297" width="9.140625" style="42"/>
    <col min="12298" max="12298" width="11.5703125" style="42" customWidth="1"/>
    <col min="12299" max="12299" width="11.85546875" style="42" customWidth="1"/>
    <col min="12300" max="12300" width="9.5703125" style="42" customWidth="1"/>
    <col min="12301" max="12547" width="9.140625" style="42"/>
    <col min="12548" max="12548" width="6.85546875" style="42" customWidth="1"/>
    <col min="12549" max="12549" width="39.5703125" style="42" customWidth="1"/>
    <col min="12550" max="12551" width="14.85546875" style="42" customWidth="1"/>
    <col min="12552" max="12552" width="16.28515625" style="42" customWidth="1"/>
    <col min="12553" max="12553" width="9.140625" style="42"/>
    <col min="12554" max="12554" width="11.5703125" style="42" customWidth="1"/>
    <col min="12555" max="12555" width="11.85546875" style="42" customWidth="1"/>
    <col min="12556" max="12556" width="9.5703125" style="42" customWidth="1"/>
    <col min="12557" max="12803" width="9.140625" style="42"/>
    <col min="12804" max="12804" width="6.85546875" style="42" customWidth="1"/>
    <col min="12805" max="12805" width="39.5703125" style="42" customWidth="1"/>
    <col min="12806" max="12807" width="14.85546875" style="42" customWidth="1"/>
    <col min="12808" max="12808" width="16.28515625" style="42" customWidth="1"/>
    <col min="12809" max="12809" width="9.140625" style="42"/>
    <col min="12810" max="12810" width="11.5703125" style="42" customWidth="1"/>
    <col min="12811" max="12811" width="11.85546875" style="42" customWidth="1"/>
    <col min="12812" max="12812" width="9.5703125" style="42" customWidth="1"/>
    <col min="12813" max="13059" width="9.140625" style="42"/>
    <col min="13060" max="13060" width="6.85546875" style="42" customWidth="1"/>
    <col min="13061" max="13061" width="39.5703125" style="42" customWidth="1"/>
    <col min="13062" max="13063" width="14.85546875" style="42" customWidth="1"/>
    <col min="13064" max="13064" width="16.28515625" style="42" customWidth="1"/>
    <col min="13065" max="13065" width="9.140625" style="42"/>
    <col min="13066" max="13066" width="11.5703125" style="42" customWidth="1"/>
    <col min="13067" max="13067" width="11.85546875" style="42" customWidth="1"/>
    <col min="13068" max="13068" width="9.5703125" style="42" customWidth="1"/>
    <col min="13069" max="13315" width="9.140625" style="42"/>
    <col min="13316" max="13316" width="6.85546875" style="42" customWidth="1"/>
    <col min="13317" max="13317" width="39.5703125" style="42" customWidth="1"/>
    <col min="13318" max="13319" width="14.85546875" style="42" customWidth="1"/>
    <col min="13320" max="13320" width="16.28515625" style="42" customWidth="1"/>
    <col min="13321" max="13321" width="9.140625" style="42"/>
    <col min="13322" max="13322" width="11.5703125" style="42" customWidth="1"/>
    <col min="13323" max="13323" width="11.85546875" style="42" customWidth="1"/>
    <col min="13324" max="13324" width="9.5703125" style="42" customWidth="1"/>
    <col min="13325" max="13571" width="9.140625" style="42"/>
    <col min="13572" max="13572" width="6.85546875" style="42" customWidth="1"/>
    <col min="13573" max="13573" width="39.5703125" style="42" customWidth="1"/>
    <col min="13574" max="13575" width="14.85546875" style="42" customWidth="1"/>
    <col min="13576" max="13576" width="16.28515625" style="42" customWidth="1"/>
    <col min="13577" max="13577" width="9.140625" style="42"/>
    <col min="13578" max="13578" width="11.5703125" style="42" customWidth="1"/>
    <col min="13579" max="13579" width="11.85546875" style="42" customWidth="1"/>
    <col min="13580" max="13580" width="9.5703125" style="42" customWidth="1"/>
    <col min="13581" max="13827" width="9.140625" style="42"/>
    <col min="13828" max="13828" width="6.85546875" style="42" customWidth="1"/>
    <col min="13829" max="13829" width="39.5703125" style="42" customWidth="1"/>
    <col min="13830" max="13831" width="14.85546875" style="42" customWidth="1"/>
    <col min="13832" max="13832" width="16.28515625" style="42" customWidth="1"/>
    <col min="13833" max="13833" width="9.140625" style="42"/>
    <col min="13834" max="13834" width="11.5703125" style="42" customWidth="1"/>
    <col min="13835" max="13835" width="11.85546875" style="42" customWidth="1"/>
    <col min="13836" max="13836" width="9.5703125" style="42" customWidth="1"/>
    <col min="13837" max="14083" width="9.140625" style="42"/>
    <col min="14084" max="14084" width="6.85546875" style="42" customWidth="1"/>
    <col min="14085" max="14085" width="39.5703125" style="42" customWidth="1"/>
    <col min="14086" max="14087" width="14.85546875" style="42" customWidth="1"/>
    <col min="14088" max="14088" width="16.28515625" style="42" customWidth="1"/>
    <col min="14089" max="14089" width="9.140625" style="42"/>
    <col min="14090" max="14090" width="11.5703125" style="42" customWidth="1"/>
    <col min="14091" max="14091" width="11.85546875" style="42" customWidth="1"/>
    <col min="14092" max="14092" width="9.5703125" style="42" customWidth="1"/>
    <col min="14093" max="14339" width="9.140625" style="42"/>
    <col min="14340" max="14340" width="6.85546875" style="42" customWidth="1"/>
    <col min="14341" max="14341" width="39.5703125" style="42" customWidth="1"/>
    <col min="14342" max="14343" width="14.85546875" style="42" customWidth="1"/>
    <col min="14344" max="14344" width="16.28515625" style="42" customWidth="1"/>
    <col min="14345" max="14345" width="9.140625" style="42"/>
    <col min="14346" max="14346" width="11.5703125" style="42" customWidth="1"/>
    <col min="14347" max="14347" width="11.85546875" style="42" customWidth="1"/>
    <col min="14348" max="14348" width="9.5703125" style="42" customWidth="1"/>
    <col min="14349" max="14595" width="9.140625" style="42"/>
    <col min="14596" max="14596" width="6.85546875" style="42" customWidth="1"/>
    <col min="14597" max="14597" width="39.5703125" style="42" customWidth="1"/>
    <col min="14598" max="14599" width="14.85546875" style="42" customWidth="1"/>
    <col min="14600" max="14600" width="16.28515625" style="42" customWidth="1"/>
    <col min="14601" max="14601" width="9.140625" style="42"/>
    <col min="14602" max="14602" width="11.5703125" style="42" customWidth="1"/>
    <col min="14603" max="14603" width="11.85546875" style="42" customWidth="1"/>
    <col min="14604" max="14604" width="9.5703125" style="42" customWidth="1"/>
    <col min="14605" max="14851" width="9.140625" style="42"/>
    <col min="14852" max="14852" width="6.85546875" style="42" customWidth="1"/>
    <col min="14853" max="14853" width="39.5703125" style="42" customWidth="1"/>
    <col min="14854" max="14855" width="14.85546875" style="42" customWidth="1"/>
    <col min="14856" max="14856" width="16.28515625" style="42" customWidth="1"/>
    <col min="14857" max="14857" width="9.140625" style="42"/>
    <col min="14858" max="14858" width="11.5703125" style="42" customWidth="1"/>
    <col min="14859" max="14859" width="11.85546875" style="42" customWidth="1"/>
    <col min="14860" max="14860" width="9.5703125" style="42" customWidth="1"/>
    <col min="14861" max="15107" width="9.140625" style="42"/>
    <col min="15108" max="15108" width="6.85546875" style="42" customWidth="1"/>
    <col min="15109" max="15109" width="39.5703125" style="42" customWidth="1"/>
    <col min="15110" max="15111" width="14.85546875" style="42" customWidth="1"/>
    <col min="15112" max="15112" width="16.28515625" style="42" customWidth="1"/>
    <col min="15113" max="15113" width="9.140625" style="42"/>
    <col min="15114" max="15114" width="11.5703125" style="42" customWidth="1"/>
    <col min="15115" max="15115" width="11.85546875" style="42" customWidth="1"/>
    <col min="15116" max="15116" width="9.5703125" style="42" customWidth="1"/>
    <col min="15117" max="15363" width="9.140625" style="42"/>
    <col min="15364" max="15364" width="6.85546875" style="42" customWidth="1"/>
    <col min="15365" max="15365" width="39.5703125" style="42" customWidth="1"/>
    <col min="15366" max="15367" width="14.85546875" style="42" customWidth="1"/>
    <col min="15368" max="15368" width="16.28515625" style="42" customWidth="1"/>
    <col min="15369" max="15369" width="9.140625" style="42"/>
    <col min="15370" max="15370" width="11.5703125" style="42" customWidth="1"/>
    <col min="15371" max="15371" width="11.85546875" style="42" customWidth="1"/>
    <col min="15372" max="15372" width="9.5703125" style="42" customWidth="1"/>
    <col min="15373" max="15619" width="9.140625" style="42"/>
    <col min="15620" max="15620" width="6.85546875" style="42" customWidth="1"/>
    <col min="15621" max="15621" width="39.5703125" style="42" customWidth="1"/>
    <col min="15622" max="15623" width="14.85546875" style="42" customWidth="1"/>
    <col min="15624" max="15624" width="16.28515625" style="42" customWidth="1"/>
    <col min="15625" max="15625" width="9.140625" style="42"/>
    <col min="15626" max="15626" width="11.5703125" style="42" customWidth="1"/>
    <col min="15627" max="15627" width="11.85546875" style="42" customWidth="1"/>
    <col min="15628" max="15628" width="9.5703125" style="42" customWidth="1"/>
    <col min="15629" max="15875" width="9.140625" style="42"/>
    <col min="15876" max="15876" width="6.85546875" style="42" customWidth="1"/>
    <col min="15877" max="15877" width="39.5703125" style="42" customWidth="1"/>
    <col min="15878" max="15879" width="14.85546875" style="42" customWidth="1"/>
    <col min="15880" max="15880" width="16.28515625" style="42" customWidth="1"/>
    <col min="15881" max="15881" width="9.140625" style="42"/>
    <col min="15882" max="15882" width="11.5703125" style="42" customWidth="1"/>
    <col min="15883" max="15883" width="11.85546875" style="42" customWidth="1"/>
    <col min="15884" max="15884" width="9.5703125" style="42" customWidth="1"/>
    <col min="15885" max="16131" width="9.140625" style="42"/>
    <col min="16132" max="16132" width="6.85546875" style="42" customWidth="1"/>
    <col min="16133" max="16133" width="39.5703125" style="42" customWidth="1"/>
    <col min="16134" max="16135" width="14.85546875" style="42" customWidth="1"/>
    <col min="16136" max="16136" width="16.28515625" style="42" customWidth="1"/>
    <col min="16137" max="16137" width="9.140625" style="42"/>
    <col min="16138" max="16138" width="11.5703125" style="42" customWidth="1"/>
    <col min="16139" max="16139" width="11.85546875" style="42" customWidth="1"/>
    <col min="16140" max="16140" width="9.5703125" style="42" customWidth="1"/>
    <col min="16141" max="16384" width="9.140625" style="42"/>
  </cols>
  <sheetData>
    <row r="1" spans="1:25" x14ac:dyDescent="0.25">
      <c r="O1" s="235"/>
    </row>
    <row r="2" spans="1:25" x14ac:dyDescent="0.25">
      <c r="A2" s="331"/>
      <c r="B2" s="331"/>
      <c r="C2" s="262"/>
      <c r="D2" s="262"/>
      <c r="E2" s="262"/>
      <c r="F2" s="262"/>
      <c r="G2" s="294" t="s">
        <v>378</v>
      </c>
      <c r="H2" s="294"/>
      <c r="I2" s="294"/>
      <c r="J2" s="294"/>
      <c r="K2" s="294"/>
      <c r="L2" s="294"/>
      <c r="M2" s="294"/>
      <c r="N2" s="294"/>
      <c r="O2" s="294"/>
    </row>
    <row r="3" spans="1:25" x14ac:dyDescent="0.25">
      <c r="A3" s="263"/>
      <c r="B3" s="263"/>
      <c r="C3" s="262"/>
      <c r="D3" s="262"/>
      <c r="E3" s="262"/>
      <c r="F3" s="262"/>
      <c r="G3" s="233"/>
      <c r="H3" s="233"/>
      <c r="I3" s="233"/>
      <c r="J3" s="255"/>
      <c r="K3" s="255"/>
      <c r="L3" s="255"/>
      <c r="M3" s="233"/>
      <c r="N3" s="233"/>
      <c r="O3" s="233" t="s">
        <v>585</v>
      </c>
    </row>
    <row r="4" spans="1:25" x14ac:dyDescent="0.25">
      <c r="B4" s="262"/>
      <c r="C4" s="294" t="s">
        <v>605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</row>
    <row r="5" spans="1:25" x14ac:dyDescent="0.25">
      <c r="B5" s="294" t="s">
        <v>13</v>
      </c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</row>
    <row r="6" spans="1:25" x14ac:dyDescent="0.25">
      <c r="A6" s="44"/>
      <c r="B6" s="303" t="s">
        <v>189</v>
      </c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</row>
    <row r="7" spans="1:25" x14ac:dyDescent="0.25">
      <c r="A7" s="44"/>
      <c r="B7" s="303" t="s">
        <v>699</v>
      </c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</row>
    <row r="8" spans="1:25" ht="14.25" customHeight="1" x14ac:dyDescent="0.25">
      <c r="A8" s="44"/>
      <c r="B8" s="44"/>
      <c r="C8" s="303" t="s">
        <v>704</v>
      </c>
      <c r="D8" s="303"/>
      <c r="E8" s="303"/>
      <c r="F8" s="303"/>
      <c r="G8" s="303"/>
      <c r="H8" s="303"/>
      <c r="I8" s="303"/>
      <c r="J8" s="303"/>
      <c r="K8" s="303"/>
      <c r="L8" s="303"/>
      <c r="M8" s="303"/>
      <c r="N8" s="303"/>
      <c r="O8" s="303"/>
    </row>
    <row r="9" spans="1:25" ht="14.25" customHeight="1" x14ac:dyDescent="0.25">
      <c r="A9" s="44"/>
      <c r="B9" s="44"/>
      <c r="C9" s="234"/>
      <c r="D9" s="58"/>
      <c r="E9" s="58"/>
      <c r="F9" s="58"/>
      <c r="L9" s="332" t="s">
        <v>732</v>
      </c>
      <c r="M9" s="332"/>
      <c r="N9" s="332"/>
      <c r="O9" s="332"/>
    </row>
    <row r="10" spans="1:25" ht="14.25" customHeight="1" x14ac:dyDescent="0.25">
      <c r="A10" s="44"/>
      <c r="B10" s="44"/>
      <c r="C10" s="256"/>
      <c r="D10" s="58"/>
      <c r="E10" s="58"/>
      <c r="F10" s="58"/>
      <c r="N10" s="139"/>
      <c r="O10" s="59" t="s">
        <v>299</v>
      </c>
    </row>
    <row r="11" spans="1:25" ht="14.25" hidden="1" customHeight="1" x14ac:dyDescent="0.25">
      <c r="A11" s="44"/>
      <c r="B11" s="44"/>
      <c r="C11" s="256"/>
      <c r="D11" s="58"/>
      <c r="E11" s="58"/>
      <c r="F11" s="58"/>
      <c r="N11" s="139"/>
      <c r="O11" s="254" t="s">
        <v>586</v>
      </c>
      <c r="P11" s="254"/>
      <c r="Q11" s="254"/>
      <c r="R11" s="254"/>
      <c r="S11" s="254"/>
      <c r="T11" s="254"/>
      <c r="U11" s="254"/>
      <c r="V11" s="254"/>
      <c r="W11" s="254"/>
      <c r="X11" s="254"/>
      <c r="Y11" s="254"/>
    </row>
    <row r="12" spans="1:25" ht="14.25" hidden="1" customHeight="1" x14ac:dyDescent="0.25">
      <c r="A12" s="44"/>
      <c r="B12" s="261"/>
      <c r="C12" s="261"/>
      <c r="O12" s="59"/>
    </row>
    <row r="13" spans="1:25" ht="38.25" customHeight="1" x14ac:dyDescent="0.25">
      <c r="A13" s="341" t="s">
        <v>612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</row>
    <row r="14" spans="1:25" ht="13.9" customHeight="1" x14ac:dyDescent="0.25">
      <c r="A14" s="44"/>
      <c r="B14" s="44"/>
      <c r="C14" s="59"/>
      <c r="O14" s="58" t="s">
        <v>171</v>
      </c>
    </row>
    <row r="15" spans="1:25" ht="148.5" customHeight="1" x14ac:dyDescent="0.25">
      <c r="A15" s="236" t="s">
        <v>0</v>
      </c>
      <c r="B15" s="334" t="s">
        <v>190</v>
      </c>
      <c r="C15" s="334"/>
      <c r="D15" s="335" t="s">
        <v>559</v>
      </c>
      <c r="E15" s="336"/>
      <c r="F15" s="336"/>
      <c r="G15" s="342" t="s">
        <v>702</v>
      </c>
      <c r="H15" s="343"/>
      <c r="I15" s="344"/>
      <c r="J15" s="342" t="s">
        <v>714</v>
      </c>
      <c r="K15" s="343"/>
      <c r="L15" s="344"/>
      <c r="M15" s="342" t="s">
        <v>560</v>
      </c>
      <c r="N15" s="343"/>
      <c r="O15" s="344"/>
    </row>
    <row r="16" spans="1:25" s="279" customFormat="1" ht="15" customHeight="1" x14ac:dyDescent="0.25">
      <c r="A16" s="266" t="s">
        <v>191</v>
      </c>
      <c r="B16" s="345" t="s">
        <v>193</v>
      </c>
      <c r="C16" s="345"/>
      <c r="D16" s="266" t="s">
        <v>556</v>
      </c>
      <c r="E16" s="266" t="s">
        <v>557</v>
      </c>
      <c r="F16" s="266" t="s">
        <v>558</v>
      </c>
      <c r="G16" s="84" t="s">
        <v>606</v>
      </c>
      <c r="H16" s="84" t="s">
        <v>608</v>
      </c>
      <c r="I16" s="84" t="s">
        <v>609</v>
      </c>
      <c r="J16" s="84" t="s">
        <v>610</v>
      </c>
      <c r="K16" s="84" t="s">
        <v>611</v>
      </c>
      <c r="L16" s="84" t="s">
        <v>703</v>
      </c>
      <c r="M16" s="84" t="s">
        <v>715</v>
      </c>
      <c r="N16" s="84" t="s">
        <v>716</v>
      </c>
      <c r="O16" s="84" t="s">
        <v>717</v>
      </c>
    </row>
    <row r="17" spans="1:16" s="43" customFormat="1" ht="36" customHeight="1" x14ac:dyDescent="0.25">
      <c r="A17" s="237"/>
      <c r="B17" s="346"/>
      <c r="C17" s="347"/>
      <c r="D17" s="101" t="s">
        <v>8</v>
      </c>
      <c r="E17" s="101" t="s">
        <v>673</v>
      </c>
      <c r="F17" s="101" t="s">
        <v>588</v>
      </c>
      <c r="G17" s="101" t="s">
        <v>8</v>
      </c>
      <c r="H17" s="101" t="s">
        <v>673</v>
      </c>
      <c r="I17" s="101" t="s">
        <v>588</v>
      </c>
      <c r="J17" s="101" t="s">
        <v>8</v>
      </c>
      <c r="K17" s="101" t="s">
        <v>673</v>
      </c>
      <c r="L17" s="101" t="s">
        <v>588</v>
      </c>
      <c r="M17" s="101" t="s">
        <v>8</v>
      </c>
      <c r="N17" s="101" t="s">
        <v>673</v>
      </c>
      <c r="O17" s="101" t="s">
        <v>588</v>
      </c>
    </row>
    <row r="18" spans="1:16" ht="31.15" customHeight="1" x14ac:dyDescent="0.25">
      <c r="A18" s="9">
        <v>1</v>
      </c>
      <c r="B18" s="348" t="s">
        <v>192</v>
      </c>
      <c r="C18" s="349"/>
      <c r="D18" s="10">
        <v>86.082800000000006</v>
      </c>
      <c r="E18" s="10">
        <f>F18-D18</f>
        <v>-3.9057800000000071</v>
      </c>
      <c r="F18" s="10">
        <v>82.177019999999999</v>
      </c>
      <c r="G18" s="10">
        <v>63.883679999999998</v>
      </c>
      <c r="H18" s="10">
        <f>I18-G18</f>
        <v>-5.8076399999999992</v>
      </c>
      <c r="I18" s="10">
        <v>58.076039999999999</v>
      </c>
      <c r="J18" s="10">
        <v>0</v>
      </c>
      <c r="K18" s="10"/>
      <c r="L18" s="10">
        <v>0</v>
      </c>
      <c r="M18" s="10">
        <v>0</v>
      </c>
      <c r="N18" s="10">
        <v>1000</v>
      </c>
      <c r="O18" s="10">
        <f>M18+N18</f>
        <v>1000</v>
      </c>
    </row>
    <row r="19" spans="1:16" s="44" customFormat="1" ht="31.15" customHeight="1" x14ac:dyDescent="0.25">
      <c r="A19" s="11" t="s">
        <v>183</v>
      </c>
      <c r="B19" s="340" t="s">
        <v>197</v>
      </c>
      <c r="C19" s="340"/>
      <c r="D19" s="10">
        <v>79.933399999999992</v>
      </c>
      <c r="E19" s="10">
        <f t="shared" ref="E19:E26" si="0">F19-D19</f>
        <v>-7.9999999996971383E-5</v>
      </c>
      <c r="F19" s="10">
        <v>79.933319999999995</v>
      </c>
      <c r="G19" s="10">
        <v>63.883679999999998</v>
      </c>
      <c r="H19" s="10">
        <f t="shared" ref="H19:H27" si="1">I19-G19</f>
        <v>0</v>
      </c>
      <c r="I19" s="10">
        <v>63.883679999999998</v>
      </c>
      <c r="J19" s="10">
        <v>0</v>
      </c>
      <c r="K19" s="10">
        <v>40</v>
      </c>
      <c r="L19" s="10">
        <v>40</v>
      </c>
      <c r="M19" s="10">
        <v>800</v>
      </c>
      <c r="N19" s="10"/>
      <c r="O19" s="10">
        <f t="shared" ref="O19:O27" si="2">M19+N19</f>
        <v>800</v>
      </c>
      <c r="P19" s="42"/>
    </row>
    <row r="20" spans="1:16" s="44" customFormat="1" ht="31.15" customHeight="1" x14ac:dyDescent="0.25">
      <c r="A20" s="9">
        <v>3</v>
      </c>
      <c r="B20" s="340" t="s">
        <v>195</v>
      </c>
      <c r="C20" s="340"/>
      <c r="D20" s="10">
        <v>77.440400000000011</v>
      </c>
      <c r="E20" s="10">
        <f t="shared" si="0"/>
        <v>0</v>
      </c>
      <c r="F20" s="10">
        <v>77.440399999999997</v>
      </c>
      <c r="G20" s="10">
        <v>58.1</v>
      </c>
      <c r="H20" s="10">
        <f t="shared" si="1"/>
        <v>5.7836799999999968</v>
      </c>
      <c r="I20" s="10">
        <v>63.883679999999998</v>
      </c>
      <c r="J20" s="10">
        <v>60</v>
      </c>
      <c r="K20" s="10"/>
      <c r="L20" s="10">
        <v>60</v>
      </c>
      <c r="M20" s="10">
        <v>2434.4345199999998</v>
      </c>
      <c r="N20" s="10">
        <v>685.87215000000015</v>
      </c>
      <c r="O20" s="10">
        <f t="shared" si="2"/>
        <v>3120.3066699999999</v>
      </c>
      <c r="P20" s="42"/>
    </row>
    <row r="21" spans="1:16" s="44" customFormat="1" ht="31.15" customHeight="1" x14ac:dyDescent="0.25">
      <c r="A21" s="11" t="s">
        <v>184</v>
      </c>
      <c r="B21" s="340" t="s">
        <v>200</v>
      </c>
      <c r="C21" s="340"/>
      <c r="D21" s="10">
        <v>88.243399999999994</v>
      </c>
      <c r="E21" s="10">
        <f t="shared" si="0"/>
        <v>-3.000079999999997</v>
      </c>
      <c r="F21" s="10">
        <v>85.243319999999997</v>
      </c>
      <c r="G21" s="10">
        <v>63.883679999999998</v>
      </c>
      <c r="H21" s="10">
        <f t="shared" si="1"/>
        <v>0</v>
      </c>
      <c r="I21" s="10">
        <v>63.883679999999998</v>
      </c>
      <c r="J21" s="10">
        <v>0</v>
      </c>
      <c r="K21" s="10"/>
      <c r="L21" s="10">
        <v>0</v>
      </c>
      <c r="M21" s="10">
        <v>449.58508999999998</v>
      </c>
      <c r="N21" s="10"/>
      <c r="O21" s="10">
        <f t="shared" si="2"/>
        <v>449.58508999999998</v>
      </c>
      <c r="P21" s="42"/>
    </row>
    <row r="22" spans="1:16" ht="31.15" customHeight="1" x14ac:dyDescent="0.25">
      <c r="A22" s="9">
        <v>5</v>
      </c>
      <c r="B22" s="340" t="s">
        <v>198</v>
      </c>
      <c r="C22" s="340"/>
      <c r="D22" s="10">
        <v>428.62731000000002</v>
      </c>
      <c r="E22" s="10">
        <f t="shared" si="0"/>
        <v>634.21200999999996</v>
      </c>
      <c r="F22" s="10">
        <v>1062.83932</v>
      </c>
      <c r="G22" s="10">
        <v>63.883679999999998</v>
      </c>
      <c r="H22" s="10">
        <f t="shared" si="1"/>
        <v>2.8363200000000006</v>
      </c>
      <c r="I22" s="10">
        <v>66.72</v>
      </c>
      <c r="J22" s="10">
        <v>0</v>
      </c>
      <c r="K22" s="10"/>
      <c r="L22" s="10">
        <v>0</v>
      </c>
      <c r="M22" s="10">
        <v>247.68808000000001</v>
      </c>
      <c r="N22" s="10"/>
      <c r="O22" s="10">
        <f t="shared" si="2"/>
        <v>247.68808000000001</v>
      </c>
    </row>
    <row r="23" spans="1:16" ht="31.15" customHeight="1" x14ac:dyDescent="0.25">
      <c r="A23" s="11" t="s">
        <v>204</v>
      </c>
      <c r="B23" s="340" t="s">
        <v>194</v>
      </c>
      <c r="C23" s="340"/>
      <c r="D23" s="10">
        <v>81.761600000000001</v>
      </c>
      <c r="E23" s="10">
        <f t="shared" si="0"/>
        <v>0</v>
      </c>
      <c r="F23" s="10">
        <v>81.761600000000001</v>
      </c>
      <c r="G23" s="10">
        <v>63.883679999999998</v>
      </c>
      <c r="H23" s="10">
        <f t="shared" si="1"/>
        <v>0</v>
      </c>
      <c r="I23" s="10">
        <v>63.883679999999998</v>
      </c>
      <c r="J23" s="10">
        <v>30</v>
      </c>
      <c r="K23" s="10"/>
      <c r="L23" s="10">
        <v>30</v>
      </c>
      <c r="M23" s="10">
        <v>282.69630000000001</v>
      </c>
      <c r="N23" s="10"/>
      <c r="O23" s="10">
        <f t="shared" si="2"/>
        <v>282.69630000000001</v>
      </c>
    </row>
    <row r="24" spans="1:16" ht="31.15" customHeight="1" x14ac:dyDescent="0.25">
      <c r="A24" s="9">
        <v>7</v>
      </c>
      <c r="B24" s="340" t="s">
        <v>199</v>
      </c>
      <c r="C24" s="340"/>
      <c r="D24" s="10">
        <v>84.254599999999996</v>
      </c>
      <c r="E24" s="10">
        <f t="shared" si="0"/>
        <v>0</v>
      </c>
      <c r="F24" s="10">
        <v>84.254600000000011</v>
      </c>
      <c r="G24" s="10">
        <v>63.883679999999998</v>
      </c>
      <c r="H24" s="10">
        <f t="shared" si="1"/>
        <v>-5.8076399999999992</v>
      </c>
      <c r="I24" s="10">
        <v>58.076039999999999</v>
      </c>
      <c r="J24" s="10">
        <v>0</v>
      </c>
      <c r="K24" s="10"/>
      <c r="L24" s="10">
        <v>0</v>
      </c>
      <c r="M24" s="10">
        <v>0</v>
      </c>
      <c r="N24" s="10"/>
      <c r="O24" s="10">
        <f t="shared" si="2"/>
        <v>0</v>
      </c>
    </row>
    <row r="25" spans="1:16" ht="31.15" customHeight="1" x14ac:dyDescent="0.25">
      <c r="A25" s="11" t="s">
        <v>205</v>
      </c>
      <c r="B25" s="340" t="s">
        <v>196</v>
      </c>
      <c r="C25" s="340"/>
      <c r="D25" s="10">
        <v>87.744800000000012</v>
      </c>
      <c r="E25" s="10">
        <f t="shared" si="0"/>
        <v>0</v>
      </c>
      <c r="F25" s="10">
        <v>87.744799999999998</v>
      </c>
      <c r="G25" s="10">
        <v>0</v>
      </c>
      <c r="H25" s="10">
        <f t="shared" si="1"/>
        <v>0</v>
      </c>
      <c r="I25" s="10">
        <v>0</v>
      </c>
      <c r="J25" s="10">
        <v>30</v>
      </c>
      <c r="K25" s="10"/>
      <c r="L25" s="10">
        <v>30</v>
      </c>
      <c r="M25" s="10">
        <v>250</v>
      </c>
      <c r="N25" s="10"/>
      <c r="O25" s="10">
        <f t="shared" si="2"/>
        <v>250</v>
      </c>
    </row>
    <row r="26" spans="1:16" ht="31.15" customHeight="1" x14ac:dyDescent="0.25">
      <c r="A26" s="9">
        <v>9</v>
      </c>
      <c r="B26" s="340" t="s">
        <v>201</v>
      </c>
      <c r="C26" s="340"/>
      <c r="D26" s="10">
        <v>78.2714</v>
      </c>
      <c r="E26" s="10">
        <f t="shared" si="0"/>
        <v>-0.49860000000001037</v>
      </c>
      <c r="F26" s="10">
        <v>77.772799999999989</v>
      </c>
      <c r="G26" s="10">
        <v>63.883679999999998</v>
      </c>
      <c r="H26" s="10">
        <f t="shared" si="1"/>
        <v>-0.58079000000000036</v>
      </c>
      <c r="I26" s="10">
        <v>63.302889999999998</v>
      </c>
      <c r="J26" s="10">
        <v>0</v>
      </c>
      <c r="K26" s="10"/>
      <c r="L26" s="10">
        <v>0</v>
      </c>
      <c r="M26" s="10">
        <v>200</v>
      </c>
      <c r="N26" s="10"/>
      <c r="O26" s="10">
        <f t="shared" si="2"/>
        <v>200</v>
      </c>
    </row>
    <row r="27" spans="1:16" ht="31.15" customHeight="1" x14ac:dyDescent="0.25">
      <c r="A27" s="9">
        <v>10</v>
      </c>
      <c r="B27" s="340" t="s">
        <v>203</v>
      </c>
      <c r="C27" s="340"/>
      <c r="D27" s="10">
        <v>0</v>
      </c>
      <c r="E27" s="10">
        <v>0</v>
      </c>
      <c r="F27" s="10">
        <v>0</v>
      </c>
      <c r="G27" s="10">
        <v>0</v>
      </c>
      <c r="H27" s="10">
        <f t="shared" ca="1" si="1"/>
        <v>0</v>
      </c>
      <c r="I27" s="10">
        <f t="shared" ref="I27" ca="1" si="3">G27+H27</f>
        <v>0</v>
      </c>
      <c r="J27" s="10">
        <v>0</v>
      </c>
      <c r="K27" s="10"/>
      <c r="L27" s="10">
        <v>0</v>
      </c>
      <c r="M27" s="10">
        <v>0</v>
      </c>
      <c r="N27" s="10"/>
      <c r="O27" s="10">
        <f t="shared" si="2"/>
        <v>0</v>
      </c>
    </row>
    <row r="28" spans="1:16" ht="18.75" customHeight="1" x14ac:dyDescent="0.25">
      <c r="A28" s="264"/>
      <c r="B28" s="339" t="s">
        <v>202</v>
      </c>
      <c r="C28" s="339"/>
      <c r="D28" s="35">
        <f>SUM(D18:D26)</f>
        <v>1092.3597100000002</v>
      </c>
      <c r="E28" s="35">
        <f>SUM(E18:E26)</f>
        <v>626.80746999999997</v>
      </c>
      <c r="F28" s="35">
        <f>SUM(F18:F27)</f>
        <v>1719.1671799999999</v>
      </c>
      <c r="G28" s="35">
        <f t="shared" ref="G28:O28" si="4">SUM(G18:G26)</f>
        <v>505.2857600000001</v>
      </c>
      <c r="H28" s="35">
        <f t="shared" si="4"/>
        <v>-3.5760700000000014</v>
      </c>
      <c r="I28" s="35">
        <f t="shared" si="4"/>
        <v>501.70969000000002</v>
      </c>
      <c r="J28" s="35">
        <f t="shared" si="4"/>
        <v>120</v>
      </c>
      <c r="K28" s="35">
        <f t="shared" si="4"/>
        <v>40</v>
      </c>
      <c r="L28" s="35">
        <f t="shared" si="4"/>
        <v>160</v>
      </c>
      <c r="M28" s="35">
        <f t="shared" si="4"/>
        <v>4664.4039899999998</v>
      </c>
      <c r="N28" s="35">
        <f t="shared" si="4"/>
        <v>1685.8721500000001</v>
      </c>
      <c r="O28" s="35">
        <f t="shared" si="4"/>
        <v>6350.276139999999</v>
      </c>
    </row>
    <row r="29" spans="1:16" x14ac:dyDescent="0.25">
      <c r="D29" s="44"/>
      <c r="E29" s="44"/>
      <c r="F29" s="44"/>
    </row>
    <row r="30" spans="1:16" x14ac:dyDescent="0.25">
      <c r="O30" s="155"/>
    </row>
    <row r="31" spans="1:16" x14ac:dyDescent="0.25">
      <c r="C31" s="45"/>
      <c r="O31" s="155"/>
    </row>
  </sheetData>
  <mergeCells count="27">
    <mergeCell ref="B7:O7"/>
    <mergeCell ref="J15:L15"/>
    <mergeCell ref="A2:B2"/>
    <mergeCell ref="G2:O2"/>
    <mergeCell ref="C4:O4"/>
    <mergeCell ref="B5:O5"/>
    <mergeCell ref="B6:O6"/>
    <mergeCell ref="B21:C21"/>
    <mergeCell ref="C8:O8"/>
    <mergeCell ref="A13:O13"/>
    <mergeCell ref="B15:C15"/>
    <mergeCell ref="D15:F15"/>
    <mergeCell ref="G15:I15"/>
    <mergeCell ref="M15:O15"/>
    <mergeCell ref="B16:C16"/>
    <mergeCell ref="B17:C17"/>
    <mergeCell ref="B18:C18"/>
    <mergeCell ref="B19:C19"/>
    <mergeCell ref="B20:C20"/>
    <mergeCell ref="L9:O9"/>
    <mergeCell ref="B28:C28"/>
    <mergeCell ref="B22:C22"/>
    <mergeCell ref="B23:C23"/>
    <mergeCell ref="B24:C24"/>
    <mergeCell ref="B25:C25"/>
    <mergeCell ref="B26:C26"/>
    <mergeCell ref="B27:C27"/>
  </mergeCells>
  <pageMargins left="0.78740157480314965" right="0.39370078740157483" top="0.78740157480314965" bottom="0.78740157480314965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пр1</vt:lpstr>
      <vt:lpstr>4</vt:lpstr>
      <vt:lpstr>6</vt:lpstr>
      <vt:lpstr>8</vt:lpstr>
      <vt:lpstr>10</vt:lpstr>
      <vt:lpstr>12.1</vt:lpstr>
      <vt:lpstr>12.3</vt:lpstr>
      <vt:lpstr>12.4</vt:lpstr>
      <vt:lpstr>'10'!Область_печати</vt:lpstr>
      <vt:lpstr>'12.1'!Область_печати</vt:lpstr>
      <vt:lpstr>'12.3'!Область_печати</vt:lpstr>
      <vt:lpstr>'12.4'!Область_печати</vt:lpstr>
      <vt:lpstr>'4'!Область_печати</vt:lpstr>
      <vt:lpstr>'6'!Область_печати</vt:lpstr>
      <vt:lpstr>'8'!Область_печати</vt:lpstr>
      <vt:lpstr>пр1!Область_печати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2024-02-06T04:39:56Z</dcterms:modified>
</cp:coreProperties>
</file>