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240" yWindow="1065" windowWidth="14805" windowHeight="7050" tabRatio="918" activeTab="5"/>
  </bookViews>
  <sheets>
    <sheet name="пр1" sheetId="67" r:id="rId1"/>
    <sheet name="4" sheetId="66" r:id="rId2"/>
    <sheet name="6" sheetId="10" r:id="rId3"/>
    <sheet name="8" sheetId="13" r:id="rId4"/>
    <sheet name="10" sheetId="60" r:id="rId5"/>
    <sheet name="12.4" sheetId="30" r:id="rId6"/>
  </sheets>
  <definedNames>
    <definedName name="_xlnm._FilterDatabase" localSheetId="3" hidden="1">'8'!$A$15:$WVR$375</definedName>
    <definedName name="_xlnm.Print_Area" localSheetId="4">'10'!$A$1:$H$36</definedName>
    <definedName name="_xlnm.Print_Area" localSheetId="5">'12.4'!$A$1:$O$27</definedName>
    <definedName name="_xlnm.Print_Area" localSheetId="1">'4'!$A$1:$G$126</definedName>
    <definedName name="_xlnm.Print_Area" localSheetId="2">'6'!$A$1:$J$364</definedName>
    <definedName name="_xlnm.Print_Area" localSheetId="3">'8'!$A$1:$N$375</definedName>
  </definedNames>
  <calcPr calcId="162913" iterate="1"/>
</workbook>
</file>

<file path=xl/calcChain.xml><?xml version="1.0" encoding="utf-8"?>
<calcChain xmlns="http://schemas.openxmlformats.org/spreadsheetml/2006/main">
  <c r="A253" i="13" l="1"/>
  <c r="I266" i="10" l="1"/>
  <c r="M308" i="13" l="1"/>
  <c r="E20" i="67" l="1"/>
  <c r="E19" i="67" l="1"/>
  <c r="F122" i="66" l="1"/>
  <c r="F53" i="66"/>
  <c r="F45" i="66"/>
  <c r="F42" i="66"/>
  <c r="F39" i="66"/>
  <c r="F34" i="66"/>
  <c r="F28" i="66"/>
  <c r="F23" i="66"/>
  <c r="F56" i="66"/>
  <c r="G116" i="66"/>
  <c r="F102" i="66"/>
  <c r="F118" i="66"/>
  <c r="G115" i="66"/>
  <c r="G117" i="66"/>
  <c r="G30" i="66"/>
  <c r="G41" i="66"/>
  <c r="G43" i="66"/>
  <c r="G49" i="66"/>
  <c r="G50" i="66"/>
  <c r="G58" i="66"/>
  <c r="G121" i="66"/>
  <c r="F18" i="66"/>
  <c r="F52" i="66" l="1"/>
  <c r="F51" i="66" s="1"/>
  <c r="F16" i="66"/>
  <c r="L18" i="30" l="1"/>
  <c r="L22" i="30"/>
  <c r="L27" i="30" s="1"/>
  <c r="K27" i="30"/>
  <c r="N27" i="30"/>
  <c r="J363" i="13"/>
  <c r="K363" i="13"/>
  <c r="L363" i="13"/>
  <c r="M363" i="13"/>
  <c r="I330" i="10"/>
  <c r="I317" i="10"/>
  <c r="J113" i="13"/>
  <c r="K113" i="13"/>
  <c r="L113" i="13"/>
  <c r="M113" i="13"/>
  <c r="J180" i="10"/>
  <c r="J179" i="10" s="1"/>
  <c r="J178" i="10" s="1"/>
  <c r="I179" i="10"/>
  <c r="I178" i="10"/>
  <c r="H179" i="10"/>
  <c r="H178" i="10" s="1"/>
  <c r="I160" i="10"/>
  <c r="J160" i="10"/>
  <c r="H160" i="10"/>
  <c r="J161" i="10"/>
  <c r="I162" i="10"/>
  <c r="H162" i="10"/>
  <c r="J163" i="10"/>
  <c r="J162" i="10" s="1"/>
  <c r="J177" i="10"/>
  <c r="J176" i="10" s="1"/>
  <c r="I176" i="10"/>
  <c r="H176" i="10"/>
  <c r="M191" i="13" l="1"/>
  <c r="J87" i="10" l="1"/>
  <c r="J88" i="10"/>
  <c r="J89" i="10"/>
  <c r="J90" i="10"/>
  <c r="J91" i="10"/>
  <c r="J86" i="10"/>
  <c r="I85" i="10"/>
  <c r="H85" i="10"/>
  <c r="I79" i="10"/>
  <c r="I96" i="10"/>
  <c r="J122" i="10"/>
  <c r="J121" i="10" s="1"/>
  <c r="I121" i="10"/>
  <c r="H121" i="10"/>
  <c r="I291" i="10"/>
  <c r="I288" i="10" s="1"/>
  <c r="H291" i="10"/>
  <c r="J292" i="10"/>
  <c r="J291" i="10" s="1"/>
  <c r="I346" i="10"/>
  <c r="H346" i="10"/>
  <c r="J347" i="10"/>
  <c r="J346" i="10" s="1"/>
  <c r="I361" i="10"/>
  <c r="I358" i="10"/>
  <c r="I356" i="10"/>
  <c r="I353" i="10"/>
  <c r="I349" i="10"/>
  <c r="I344" i="10"/>
  <c r="I343" i="10" s="1"/>
  <c r="I341" i="10"/>
  <c r="I340" i="10" s="1"/>
  <c r="I339" i="10" s="1"/>
  <c r="I319" i="10"/>
  <c r="H319" i="10"/>
  <c r="J320" i="10"/>
  <c r="J319" i="10" s="1"/>
  <c r="I313" i="10"/>
  <c r="I337" i="10"/>
  <c r="I327" i="10"/>
  <c r="I325" i="10"/>
  <c r="I311" i="10"/>
  <c r="I309" i="10"/>
  <c r="I307" i="10"/>
  <c r="I305" i="10"/>
  <c r="I303" i="10"/>
  <c r="I301" i="10"/>
  <c r="I299" i="10"/>
  <c r="I297" i="10"/>
  <c r="I294" i="10"/>
  <c r="I286" i="10"/>
  <c r="I283" i="10"/>
  <c r="I275" i="10"/>
  <c r="I271" i="10"/>
  <c r="J273" i="10"/>
  <c r="J269" i="10"/>
  <c r="J268" i="10" s="1"/>
  <c r="I268" i="10"/>
  <c r="H268" i="10"/>
  <c r="I263" i="10"/>
  <c r="J265" i="10"/>
  <c r="J266" i="10"/>
  <c r="I261" i="10"/>
  <c r="I258" i="10"/>
  <c r="I253" i="10"/>
  <c r="I250" i="10"/>
  <c r="I246" i="10"/>
  <c r="I244" i="10"/>
  <c r="I241" i="10"/>
  <c r="I238" i="10"/>
  <c r="I235" i="10"/>
  <c r="I225" i="10"/>
  <c r="I219" i="10"/>
  <c r="I218" i="10" s="1"/>
  <c r="I213" i="10"/>
  <c r="I212" i="10" s="1"/>
  <c r="J216" i="10"/>
  <c r="J214" i="10"/>
  <c r="I205" i="10"/>
  <c r="I196" i="10" s="1"/>
  <c r="J208" i="10"/>
  <c r="J202" i="10"/>
  <c r="J203" i="10"/>
  <c r="I321" i="10" l="1"/>
  <c r="I257" i="10"/>
  <c r="J85" i="10"/>
  <c r="I329" i="10"/>
  <c r="I296" i="10"/>
  <c r="I355" i="10"/>
  <c r="I348" i="10"/>
  <c r="I270" i="10"/>
  <c r="I224" i="10"/>
  <c r="J215" i="10"/>
  <c r="I293" i="10" l="1"/>
  <c r="I256" i="10"/>
  <c r="J192" i="10"/>
  <c r="J193" i="10"/>
  <c r="I182" i="10"/>
  <c r="I170" i="10"/>
  <c r="I174" i="10"/>
  <c r="I172" i="10"/>
  <c r="I168" i="10"/>
  <c r="I165" i="10"/>
  <c r="I149" i="10"/>
  <c r="H149" i="10"/>
  <c r="J150" i="10"/>
  <c r="J149" i="10" s="1"/>
  <c r="I147" i="10"/>
  <c r="I143" i="10"/>
  <c r="I138" i="10" s="1"/>
  <c r="I145" i="10"/>
  <c r="I83" i="10"/>
  <c r="H83" i="10"/>
  <c r="J84" i="10"/>
  <c r="J83" i="10" s="1"/>
  <c r="I136" i="10"/>
  <c r="I134" i="10"/>
  <c r="I130" i="10"/>
  <c r="I124" i="10"/>
  <c r="I123" i="10" s="1"/>
  <c r="J127" i="10"/>
  <c r="J128" i="10"/>
  <c r="I119" i="10"/>
  <c r="I117" i="10"/>
  <c r="I112" i="10" s="1"/>
  <c r="I109" i="10"/>
  <c r="I95" i="10" s="1"/>
  <c r="I101" i="10"/>
  <c r="I93" i="10"/>
  <c r="I92" i="10" s="1"/>
  <c r="J61" i="13"/>
  <c r="K61" i="13"/>
  <c r="L61" i="13"/>
  <c r="M61" i="13"/>
  <c r="I73" i="10"/>
  <c r="I71" i="10"/>
  <c r="I68" i="10"/>
  <c r="I66" i="10"/>
  <c r="I59" i="10"/>
  <c r="I52" i="10"/>
  <c r="I49" i="10"/>
  <c r="I48" i="10" s="1"/>
  <c r="J158" i="10"/>
  <c r="J324" i="10"/>
  <c r="I38" i="10"/>
  <c r="I29" i="10"/>
  <c r="I26" i="10"/>
  <c r="I18" i="10"/>
  <c r="I23" i="10"/>
  <c r="I22" i="10" l="1"/>
  <c r="I70" i="10"/>
  <c r="I51" i="10"/>
  <c r="I164" i="10"/>
  <c r="I159" i="10" s="1"/>
  <c r="I156" i="10" s="1"/>
  <c r="I167" i="10"/>
  <c r="I181" i="10"/>
  <c r="G17" i="60" l="1"/>
  <c r="J172" i="13" l="1"/>
  <c r="K172" i="13"/>
  <c r="L172" i="13"/>
  <c r="M172" i="13"/>
  <c r="I172" i="13"/>
  <c r="N173" i="13"/>
  <c r="N172" i="13" s="1"/>
  <c r="J26" i="13"/>
  <c r="K26" i="13"/>
  <c r="L26" i="13"/>
  <c r="M26" i="13"/>
  <c r="J22" i="13"/>
  <c r="K22" i="13"/>
  <c r="L22" i="13"/>
  <c r="M22" i="13"/>
  <c r="J367" i="13"/>
  <c r="K367" i="13"/>
  <c r="K366" i="13" s="1"/>
  <c r="L367" i="13"/>
  <c r="M367" i="13"/>
  <c r="J369" i="13"/>
  <c r="K369" i="13"/>
  <c r="L369" i="13"/>
  <c r="M369" i="13"/>
  <c r="J347" i="13"/>
  <c r="K347" i="13"/>
  <c r="L347" i="13"/>
  <c r="M347" i="13"/>
  <c r="J345" i="13"/>
  <c r="K345" i="13"/>
  <c r="L345" i="13"/>
  <c r="M345" i="13"/>
  <c r="J353" i="13"/>
  <c r="K353" i="13"/>
  <c r="L353" i="13"/>
  <c r="M353" i="13"/>
  <c r="J349" i="13"/>
  <c r="K349" i="13"/>
  <c r="L349" i="13"/>
  <c r="M349" i="13"/>
  <c r="J351" i="13"/>
  <c r="K351" i="13"/>
  <c r="L351" i="13"/>
  <c r="M351" i="13"/>
  <c r="J355" i="13"/>
  <c r="K355" i="13"/>
  <c r="L355" i="13"/>
  <c r="M355" i="13"/>
  <c r="J357" i="13"/>
  <c r="K357" i="13"/>
  <c r="L357" i="13"/>
  <c r="M357" i="13"/>
  <c r="M359" i="13"/>
  <c r="J359" i="13"/>
  <c r="K359" i="13"/>
  <c r="L359" i="13"/>
  <c r="J342" i="13"/>
  <c r="K342" i="13"/>
  <c r="L342" i="13"/>
  <c r="M342" i="13"/>
  <c r="J338" i="13"/>
  <c r="K338" i="13"/>
  <c r="L338" i="13"/>
  <c r="M338" i="13"/>
  <c r="J330" i="13"/>
  <c r="K330" i="13"/>
  <c r="L330" i="13"/>
  <c r="M330" i="13"/>
  <c r="J317" i="13"/>
  <c r="K317" i="13"/>
  <c r="L317" i="13"/>
  <c r="M317" i="13"/>
  <c r="J328" i="13"/>
  <c r="K328" i="13"/>
  <c r="L328" i="13"/>
  <c r="M328" i="13"/>
  <c r="J313" i="13"/>
  <c r="K313" i="13"/>
  <c r="L313" i="13"/>
  <c r="M313" i="13"/>
  <c r="N315" i="13"/>
  <c r="J305" i="13"/>
  <c r="K305" i="13"/>
  <c r="L305" i="13"/>
  <c r="M305" i="13"/>
  <c r="J300" i="13"/>
  <c r="K300" i="13"/>
  <c r="L300" i="13"/>
  <c r="M300" i="13"/>
  <c r="J303" i="13"/>
  <c r="K303" i="13"/>
  <c r="L303" i="13"/>
  <c r="M303" i="13"/>
  <c r="J310" i="13"/>
  <c r="K310" i="13"/>
  <c r="L310" i="13"/>
  <c r="M310" i="13"/>
  <c r="I310" i="13"/>
  <c r="N311" i="13"/>
  <c r="N310" i="13" s="1"/>
  <c r="J299" i="13" l="1"/>
  <c r="M344" i="13"/>
  <c r="J344" i="13"/>
  <c r="J366" i="13"/>
  <c r="M366" i="13"/>
  <c r="K299" i="13"/>
  <c r="K344" i="13"/>
  <c r="K341" i="13" s="1"/>
  <c r="K337" i="13" s="1"/>
  <c r="L366" i="13"/>
  <c r="M299" i="13"/>
  <c r="L299" i="13"/>
  <c r="L344" i="13"/>
  <c r="J293" i="13"/>
  <c r="K293" i="13"/>
  <c r="L293" i="13"/>
  <c r="M293" i="13"/>
  <c r="N296" i="13"/>
  <c r="J325" i="13"/>
  <c r="J312" i="13" s="1"/>
  <c r="J298" i="13" s="1"/>
  <c r="K325" i="13"/>
  <c r="K312" i="13" s="1"/>
  <c r="L325" i="13"/>
  <c r="L312" i="13" s="1"/>
  <c r="M325" i="13"/>
  <c r="M312" i="13" s="1"/>
  <c r="I328" i="13"/>
  <c r="J341" i="13" l="1"/>
  <c r="J337" i="13" s="1"/>
  <c r="M298" i="13"/>
  <c r="L341" i="13"/>
  <c r="L337" i="13" s="1"/>
  <c r="J292" i="13"/>
  <c r="K298" i="13"/>
  <c r="K292" i="13" s="1"/>
  <c r="M341" i="13"/>
  <c r="L298" i="13"/>
  <c r="L292" i="13" s="1"/>
  <c r="J290" i="13"/>
  <c r="K290" i="13"/>
  <c r="L290" i="13"/>
  <c r="M290" i="13"/>
  <c r="J287" i="13"/>
  <c r="K287" i="13"/>
  <c r="L287" i="13"/>
  <c r="M287" i="13"/>
  <c r="J285" i="13"/>
  <c r="K285" i="13"/>
  <c r="L285" i="13"/>
  <c r="M285" i="13"/>
  <c r="J282" i="13"/>
  <c r="K282" i="13"/>
  <c r="L282" i="13"/>
  <c r="M282" i="13"/>
  <c r="J279" i="13"/>
  <c r="K279" i="13"/>
  <c r="L279" i="13"/>
  <c r="M279" i="13"/>
  <c r="M259" i="13"/>
  <c r="J259" i="13"/>
  <c r="K259" i="13"/>
  <c r="L259" i="13"/>
  <c r="N262" i="13"/>
  <c r="N261" i="13"/>
  <c r="J252" i="13"/>
  <c r="K252" i="13"/>
  <c r="K243" i="13" s="1"/>
  <c r="L252" i="13"/>
  <c r="L243" i="13" s="1"/>
  <c r="M252" i="13"/>
  <c r="M243" i="13" s="1"/>
  <c r="N257" i="13"/>
  <c r="N255" i="13"/>
  <c r="N249" i="13"/>
  <c r="N250" i="13"/>
  <c r="M229" i="13"/>
  <c r="N240" i="13"/>
  <c r="N239" i="13"/>
  <c r="A240" i="13"/>
  <c r="A239" i="13"/>
  <c r="J229" i="13"/>
  <c r="K229" i="13"/>
  <c r="L229" i="13"/>
  <c r="J243" i="13"/>
  <c r="J269" i="13"/>
  <c r="K269" i="13"/>
  <c r="L269" i="13"/>
  <c r="M269" i="13"/>
  <c r="J265" i="13"/>
  <c r="J264" i="13" s="1"/>
  <c r="K265" i="13"/>
  <c r="K264" i="13" s="1"/>
  <c r="L265" i="13"/>
  <c r="L264" i="13" s="1"/>
  <c r="M265" i="13"/>
  <c r="M264" i="13" s="1"/>
  <c r="M292" i="13" l="1"/>
  <c r="M337" i="13"/>
  <c r="M268" i="13"/>
  <c r="M228" i="13" s="1"/>
  <c r="L268" i="13"/>
  <c r="K268" i="13"/>
  <c r="J268" i="13"/>
  <c r="M227" i="13" l="1"/>
  <c r="J191" i="13"/>
  <c r="K191" i="13"/>
  <c r="L191" i="13"/>
  <c r="I191" i="13"/>
  <c r="N193" i="13"/>
  <c r="N194" i="13"/>
  <c r="N195" i="13"/>
  <c r="N196" i="13"/>
  <c r="N197" i="13"/>
  <c r="N192" i="13"/>
  <c r="J202" i="13"/>
  <c r="K202" i="13"/>
  <c r="L202" i="13"/>
  <c r="M202" i="13"/>
  <c r="N202" i="13"/>
  <c r="I202" i="13"/>
  <c r="J209" i="13"/>
  <c r="K209" i="13"/>
  <c r="L209" i="13"/>
  <c r="M209" i="13"/>
  <c r="I209" i="13"/>
  <c r="N210" i="13"/>
  <c r="N209" i="13" s="1"/>
  <c r="J222" i="13"/>
  <c r="K222" i="13"/>
  <c r="L222" i="13"/>
  <c r="M222" i="13"/>
  <c r="J224" i="13"/>
  <c r="K224" i="13"/>
  <c r="L224" i="13"/>
  <c r="M224" i="13"/>
  <c r="J219" i="13"/>
  <c r="K219" i="13"/>
  <c r="L219" i="13"/>
  <c r="M219" i="13"/>
  <c r="N191" i="13" l="1"/>
  <c r="J207" i="13"/>
  <c r="K207" i="13"/>
  <c r="L207" i="13"/>
  <c r="M207" i="13"/>
  <c r="I207" i="13"/>
  <c r="N208" i="13"/>
  <c r="J218" i="13"/>
  <c r="K218" i="13"/>
  <c r="L218" i="13"/>
  <c r="M218" i="13"/>
  <c r="J216" i="13"/>
  <c r="K216" i="13"/>
  <c r="L216" i="13"/>
  <c r="M216" i="13"/>
  <c r="J212" i="13"/>
  <c r="K212" i="13"/>
  <c r="L212" i="13"/>
  <c r="M212" i="13"/>
  <c r="J204" i="13"/>
  <c r="J201" i="13" s="1"/>
  <c r="K204" i="13"/>
  <c r="K201" i="13" s="1"/>
  <c r="L204" i="13"/>
  <c r="L201" i="13" s="1"/>
  <c r="M204" i="13"/>
  <c r="M201" i="13" s="1"/>
  <c r="J199" i="13"/>
  <c r="J198" i="13" s="1"/>
  <c r="K199" i="13"/>
  <c r="K198" i="13" s="1"/>
  <c r="L199" i="13"/>
  <c r="L198" i="13" s="1"/>
  <c r="M199" i="13"/>
  <c r="M198" i="13" s="1"/>
  <c r="J184" i="13"/>
  <c r="J183" i="13" s="1"/>
  <c r="K184" i="13"/>
  <c r="K183" i="13" s="1"/>
  <c r="L184" i="13"/>
  <c r="L183" i="13" s="1"/>
  <c r="M184" i="13"/>
  <c r="M183" i="13" s="1"/>
  <c r="J20" i="10"/>
  <c r="I17" i="10"/>
  <c r="J124" i="13"/>
  <c r="K124" i="13"/>
  <c r="L124" i="13"/>
  <c r="M124" i="13"/>
  <c r="I124" i="13"/>
  <c r="N125" i="13"/>
  <c r="N124" i="13" s="1"/>
  <c r="J67" i="13"/>
  <c r="K67" i="13"/>
  <c r="L67" i="13"/>
  <c r="M67" i="13"/>
  <c r="I67" i="13"/>
  <c r="N68" i="13"/>
  <c r="N67" i="13" s="1"/>
  <c r="J180" i="13"/>
  <c r="J179" i="13" s="1"/>
  <c r="K180" i="13"/>
  <c r="K179" i="13" s="1"/>
  <c r="L180" i="13"/>
  <c r="L179" i="13" s="1"/>
  <c r="M180" i="13"/>
  <c r="M179" i="13" s="1"/>
  <c r="J177" i="13"/>
  <c r="J176" i="13" s="1"/>
  <c r="K177" i="13"/>
  <c r="K176" i="13" s="1"/>
  <c r="L177" i="13"/>
  <c r="L176" i="13" s="1"/>
  <c r="M177" i="13"/>
  <c r="M176" i="13" s="1"/>
  <c r="J174" i="13"/>
  <c r="K174" i="13"/>
  <c r="L174" i="13"/>
  <c r="M174" i="13"/>
  <c r="N152" i="13"/>
  <c r="N151" i="13" s="1"/>
  <c r="N150" i="13" s="1"/>
  <c r="J151" i="13"/>
  <c r="J150" i="13" s="1"/>
  <c r="K151" i="13"/>
  <c r="K150" i="13" s="1"/>
  <c r="L151" i="13"/>
  <c r="L150" i="13" s="1"/>
  <c r="M151" i="13"/>
  <c r="M150" i="13" s="1"/>
  <c r="I151" i="13"/>
  <c r="I150" i="13" s="1"/>
  <c r="A163" i="13"/>
  <c r="N149" i="13"/>
  <c r="N148" i="13" s="1"/>
  <c r="J148" i="13"/>
  <c r="K148" i="13"/>
  <c r="L148" i="13"/>
  <c r="M148" i="13"/>
  <c r="I148" i="13"/>
  <c r="J170" i="13"/>
  <c r="K170" i="13"/>
  <c r="L170" i="13"/>
  <c r="M170" i="13"/>
  <c r="J168" i="13"/>
  <c r="K168" i="13"/>
  <c r="L168" i="13"/>
  <c r="M168" i="13"/>
  <c r="J165" i="13"/>
  <c r="J164" i="13" s="1"/>
  <c r="K165" i="13"/>
  <c r="K164" i="13" s="1"/>
  <c r="L165" i="13"/>
  <c r="L164" i="13" s="1"/>
  <c r="M165" i="13"/>
  <c r="M164" i="13" s="1"/>
  <c r="J160" i="13"/>
  <c r="K160" i="13"/>
  <c r="L160" i="13"/>
  <c r="M160" i="13"/>
  <c r="J157" i="13"/>
  <c r="K157" i="13"/>
  <c r="L157" i="13"/>
  <c r="M157" i="13"/>
  <c r="J154" i="13"/>
  <c r="K154" i="13"/>
  <c r="L154" i="13"/>
  <c r="M154" i="13"/>
  <c r="J146" i="13"/>
  <c r="K146" i="13"/>
  <c r="L146" i="13"/>
  <c r="M146" i="13"/>
  <c r="J144" i="13"/>
  <c r="K144" i="13"/>
  <c r="L144" i="13"/>
  <c r="M144" i="13"/>
  <c r="J140" i="13"/>
  <c r="K140" i="13"/>
  <c r="L140" i="13"/>
  <c r="M140" i="13"/>
  <c r="J142" i="13"/>
  <c r="K142" i="13"/>
  <c r="L142" i="13"/>
  <c r="M142" i="13"/>
  <c r="J132" i="13"/>
  <c r="K132" i="13"/>
  <c r="L132" i="13"/>
  <c r="M132" i="13"/>
  <c r="M100" i="13"/>
  <c r="J96" i="13"/>
  <c r="K96" i="13"/>
  <c r="L96" i="13"/>
  <c r="M96" i="13"/>
  <c r="J94" i="13"/>
  <c r="K94" i="13"/>
  <c r="L94" i="13"/>
  <c r="M94" i="13"/>
  <c r="A126" i="13"/>
  <c r="A128" i="13"/>
  <c r="J211" i="13" l="1"/>
  <c r="J182" i="13" s="1"/>
  <c r="J156" i="13"/>
  <c r="J153" i="13" s="1"/>
  <c r="N207" i="13"/>
  <c r="M139" i="13"/>
  <c r="M167" i="13"/>
  <c r="L139" i="13"/>
  <c r="L156" i="13"/>
  <c r="L153" i="13" s="1"/>
  <c r="L167" i="13"/>
  <c r="K167" i="13"/>
  <c r="J167" i="13"/>
  <c r="K156" i="13"/>
  <c r="K153" i="13" s="1"/>
  <c r="K139" i="13"/>
  <c r="M156" i="13"/>
  <c r="M153" i="13" s="1"/>
  <c r="L211" i="13"/>
  <c r="L182" i="13" s="1"/>
  <c r="J139" i="13"/>
  <c r="M211" i="13"/>
  <c r="M182" i="13" s="1"/>
  <c r="K211" i="13"/>
  <c r="K182" i="13" s="1"/>
  <c r="J134" i="13" l="1"/>
  <c r="K134" i="13"/>
  <c r="L134" i="13"/>
  <c r="M134" i="13"/>
  <c r="I134" i="13"/>
  <c r="N135" i="13"/>
  <c r="N134" i="13" s="1"/>
  <c r="J137" i="13"/>
  <c r="J136" i="13" s="1"/>
  <c r="K137" i="13"/>
  <c r="K136" i="13" s="1"/>
  <c r="L137" i="13"/>
  <c r="L136" i="13" s="1"/>
  <c r="M137" i="13"/>
  <c r="M136" i="13" s="1"/>
  <c r="J128" i="13"/>
  <c r="K128" i="13"/>
  <c r="L128" i="13"/>
  <c r="M128" i="13"/>
  <c r="J98" i="13"/>
  <c r="J89" i="13" s="1"/>
  <c r="K98" i="13"/>
  <c r="K89" i="13" s="1"/>
  <c r="L98" i="13"/>
  <c r="L89" i="13" s="1"/>
  <c r="M98" i="13"/>
  <c r="N99" i="13"/>
  <c r="N98" i="13" s="1"/>
  <c r="I98" i="13"/>
  <c r="J126" i="13"/>
  <c r="K126" i="13"/>
  <c r="L126" i="13"/>
  <c r="M126" i="13"/>
  <c r="J122" i="13"/>
  <c r="K122" i="13"/>
  <c r="L122" i="13"/>
  <c r="M122" i="13"/>
  <c r="J120" i="13"/>
  <c r="K120" i="13"/>
  <c r="L120" i="13"/>
  <c r="M120" i="13"/>
  <c r="J118" i="13"/>
  <c r="K118" i="13"/>
  <c r="L118" i="13"/>
  <c r="M118" i="13"/>
  <c r="J111" i="13"/>
  <c r="K111" i="13"/>
  <c r="L111" i="13"/>
  <c r="M111" i="13"/>
  <c r="J109" i="13"/>
  <c r="K109" i="13"/>
  <c r="L109" i="13"/>
  <c r="M109" i="13"/>
  <c r="J105" i="13"/>
  <c r="K105" i="13"/>
  <c r="L105" i="13"/>
  <c r="M105" i="13"/>
  <c r="J100" i="13"/>
  <c r="K100" i="13"/>
  <c r="L100" i="13"/>
  <c r="J86" i="13"/>
  <c r="K86" i="13"/>
  <c r="L86" i="13"/>
  <c r="M86" i="13"/>
  <c r="J80" i="13"/>
  <c r="J79" i="13" s="1"/>
  <c r="K80" i="13"/>
  <c r="K79" i="13" s="1"/>
  <c r="L80" i="13"/>
  <c r="L79" i="13" s="1"/>
  <c r="M80" i="13"/>
  <c r="M79" i="13" s="1"/>
  <c r="J74" i="13"/>
  <c r="K74" i="13"/>
  <c r="L74" i="13"/>
  <c r="M74" i="13"/>
  <c r="J69" i="13"/>
  <c r="K69" i="13"/>
  <c r="L69" i="13"/>
  <c r="M69" i="13"/>
  <c r="J59" i="13"/>
  <c r="K59" i="13"/>
  <c r="L59" i="13"/>
  <c r="M59" i="13"/>
  <c r="J56" i="13"/>
  <c r="K56" i="13"/>
  <c r="L56" i="13"/>
  <c r="M56" i="13"/>
  <c r="J54" i="13"/>
  <c r="K54" i="13"/>
  <c r="L54" i="13"/>
  <c r="M54" i="13"/>
  <c r="J52" i="13"/>
  <c r="J51" i="13" s="1"/>
  <c r="K52" i="13"/>
  <c r="K51" i="13" s="1"/>
  <c r="L52" i="13"/>
  <c r="L51" i="13" s="1"/>
  <c r="M52" i="13"/>
  <c r="M51" i="13" s="1"/>
  <c r="J41" i="13"/>
  <c r="K41" i="13"/>
  <c r="L41" i="13"/>
  <c r="M41" i="13"/>
  <c r="M37" i="13"/>
  <c r="N39" i="13"/>
  <c r="J19" i="13"/>
  <c r="K19" i="13"/>
  <c r="L19" i="13"/>
  <c r="M19" i="13"/>
  <c r="M18" i="13" s="1"/>
  <c r="M17" i="13" s="1"/>
  <c r="K104" i="13" l="1"/>
  <c r="K88" i="13" s="1"/>
  <c r="M104" i="13"/>
  <c r="L104" i="13"/>
  <c r="J104" i="13"/>
  <c r="J88" i="13" s="1"/>
  <c r="L88" i="13"/>
  <c r="J58" i="13"/>
  <c r="J36" i="13" s="1"/>
  <c r="M58" i="13"/>
  <c r="M36" i="13" s="1"/>
  <c r="L58" i="13"/>
  <c r="L36" i="13" s="1"/>
  <c r="K58" i="13"/>
  <c r="K36" i="13" s="1"/>
  <c r="J131" i="13"/>
  <c r="M73" i="13"/>
  <c r="M131" i="13"/>
  <c r="L131" i="13"/>
  <c r="K131" i="13"/>
  <c r="L73" i="13"/>
  <c r="K73" i="13"/>
  <c r="J73" i="13"/>
  <c r="L35" i="13" l="1"/>
  <c r="J35" i="13"/>
  <c r="K35" i="13"/>
  <c r="H212" i="13"/>
  <c r="G215" i="13"/>
  <c r="I215" i="13" s="1"/>
  <c r="N215" i="13" s="1"/>
  <c r="G214" i="13"/>
  <c r="I214" i="13" s="1"/>
  <c r="N214" i="13" s="1"/>
  <c r="H351" i="10"/>
  <c r="J351" i="10" s="1"/>
  <c r="G349" i="10"/>
  <c r="F349" i="10"/>
  <c r="H352" i="10"/>
  <c r="J352" i="10" s="1"/>
  <c r="D122" i="66" l="1"/>
  <c r="C122" i="66"/>
  <c r="E123" i="66"/>
  <c r="E122" i="66" s="1"/>
  <c r="F19" i="60"/>
  <c r="H19" i="60" s="1"/>
  <c r="F20" i="60"/>
  <c r="H20" i="60" s="1"/>
  <c r="F21" i="60"/>
  <c r="H21" i="60" s="1"/>
  <c r="F22" i="60"/>
  <c r="H22" i="60" s="1"/>
  <c r="F23" i="60"/>
  <c r="H23" i="60" s="1"/>
  <c r="F24" i="60"/>
  <c r="H24" i="60" s="1"/>
  <c r="F25" i="60"/>
  <c r="H25" i="60" s="1"/>
  <c r="F26" i="60"/>
  <c r="H26" i="60" s="1"/>
  <c r="F27" i="60"/>
  <c r="H27" i="60" s="1"/>
  <c r="F28" i="60"/>
  <c r="H28" i="60" s="1"/>
  <c r="F29" i="60"/>
  <c r="H29" i="60" s="1"/>
  <c r="F30" i="60"/>
  <c r="H30" i="60" s="1"/>
  <c r="F31" i="60"/>
  <c r="H31" i="60" s="1"/>
  <c r="F32" i="60"/>
  <c r="H32" i="60" s="1"/>
  <c r="F33" i="60"/>
  <c r="H33" i="60" s="1"/>
  <c r="F34" i="60"/>
  <c r="H34" i="60" s="1"/>
  <c r="F35" i="60"/>
  <c r="H35" i="60" s="1"/>
  <c r="F36" i="60"/>
  <c r="H36" i="60" s="1"/>
  <c r="F18" i="60"/>
  <c r="H244" i="13"/>
  <c r="I55" i="13"/>
  <c r="N55" i="13" s="1"/>
  <c r="N54" i="13" s="1"/>
  <c r="H54" i="13"/>
  <c r="G54" i="13"/>
  <c r="G64" i="10"/>
  <c r="H64" i="10" s="1"/>
  <c r="J64" i="10" s="1"/>
  <c r="G197" i="10"/>
  <c r="H197" i="10" s="1"/>
  <c r="G363" i="10"/>
  <c r="H363" i="10" s="1"/>
  <c r="J363" i="10" s="1"/>
  <c r="H67" i="10"/>
  <c r="H66" i="10" s="1"/>
  <c r="G66" i="10"/>
  <c r="G152" i="10"/>
  <c r="G151" i="10" s="1"/>
  <c r="H229" i="13"/>
  <c r="H126" i="13"/>
  <c r="G127" i="13"/>
  <c r="I127" i="13" s="1"/>
  <c r="A127" i="13"/>
  <c r="F151" i="10"/>
  <c r="I324" i="13"/>
  <c r="N324" i="13" s="1"/>
  <c r="I309" i="13"/>
  <c r="N309" i="13" s="1"/>
  <c r="I308" i="13"/>
  <c r="N308" i="13" s="1"/>
  <c r="I307" i="13"/>
  <c r="N307" i="13" s="1"/>
  <c r="I306" i="13"/>
  <c r="N306" i="13" s="1"/>
  <c r="I304" i="13"/>
  <c r="I302" i="13"/>
  <c r="N302" i="13" s="1"/>
  <c r="I301" i="13"/>
  <c r="I297" i="13"/>
  <c r="N297" i="13" s="1"/>
  <c r="I295" i="13"/>
  <c r="N295" i="13" s="1"/>
  <c r="I294" i="13"/>
  <c r="I289" i="13"/>
  <c r="N289" i="13" s="1"/>
  <c r="I288" i="13"/>
  <c r="I263" i="13"/>
  <c r="N263" i="13" s="1"/>
  <c r="I260" i="13"/>
  <c r="I226" i="13"/>
  <c r="N226" i="13" s="1"/>
  <c r="I225" i="13"/>
  <c r="N225" i="13" s="1"/>
  <c r="I223" i="13"/>
  <c r="I206" i="13"/>
  <c r="N206" i="13" s="1"/>
  <c r="I205" i="13"/>
  <c r="N205" i="13" s="1"/>
  <c r="I190" i="13"/>
  <c r="N190" i="13" s="1"/>
  <c r="I186" i="13"/>
  <c r="N186" i="13" s="1"/>
  <c r="I181" i="13"/>
  <c r="I178" i="13"/>
  <c r="N178" i="13" s="1"/>
  <c r="N177" i="13" s="1"/>
  <c r="N176" i="13" s="1"/>
  <c r="I175" i="13"/>
  <c r="I171" i="13"/>
  <c r="I169" i="13"/>
  <c r="N169" i="13" s="1"/>
  <c r="N168" i="13" s="1"/>
  <c r="I159" i="13"/>
  <c r="N159" i="13" s="1"/>
  <c r="I158" i="13"/>
  <c r="I155" i="13"/>
  <c r="I117" i="13"/>
  <c r="I115" i="13"/>
  <c r="I114" i="13"/>
  <c r="I112" i="13"/>
  <c r="N112" i="13" s="1"/>
  <c r="N111" i="13" s="1"/>
  <c r="I110" i="13"/>
  <c r="I25" i="13"/>
  <c r="N25" i="13" s="1"/>
  <c r="I24" i="13"/>
  <c r="N24" i="13" s="1"/>
  <c r="I23" i="13"/>
  <c r="N23" i="13" s="1"/>
  <c r="I21" i="13"/>
  <c r="N21" i="13" s="1"/>
  <c r="I20" i="13"/>
  <c r="N20" i="13" s="1"/>
  <c r="H369" i="13"/>
  <c r="H367" i="13"/>
  <c r="H363" i="13"/>
  <c r="H359" i="13"/>
  <c r="H357" i="13"/>
  <c r="H355" i="13"/>
  <c r="H353" i="13"/>
  <c r="H351" i="13"/>
  <c r="H349" i="13"/>
  <c r="H347" i="13"/>
  <c r="H345" i="13"/>
  <c r="H342" i="13"/>
  <c r="H338" i="13"/>
  <c r="H330" i="13"/>
  <c r="H325" i="13"/>
  <c r="H317" i="13"/>
  <c r="H313" i="13"/>
  <c r="H305" i="13"/>
  <c r="H303" i="13"/>
  <c r="H300" i="13"/>
  <c r="H293" i="13"/>
  <c r="H290" i="13"/>
  <c r="H287" i="13"/>
  <c r="H285" i="13"/>
  <c r="H282" i="13"/>
  <c r="H279" i="13"/>
  <c r="H269" i="13"/>
  <c r="J228" i="13"/>
  <c r="J227" i="13" s="1"/>
  <c r="K228" i="13"/>
  <c r="K227" i="13" s="1"/>
  <c r="L228" i="13"/>
  <c r="L227" i="13" s="1"/>
  <c r="H265" i="13"/>
  <c r="H264" i="13" s="1"/>
  <c r="H259" i="13"/>
  <c r="H252" i="13"/>
  <c r="H224" i="13"/>
  <c r="H222" i="13"/>
  <c r="H219" i="13"/>
  <c r="H216" i="13"/>
  <c r="H204" i="13"/>
  <c r="H199" i="13"/>
  <c r="H198" i="13" s="1"/>
  <c r="H184" i="13"/>
  <c r="H180" i="13"/>
  <c r="H179" i="13" s="1"/>
  <c r="H177" i="13"/>
  <c r="H176" i="13" s="1"/>
  <c r="H174" i="13"/>
  <c r="H170" i="13"/>
  <c r="H168" i="13"/>
  <c r="H165" i="13"/>
  <c r="H164" i="13" s="1"/>
  <c r="H160" i="13"/>
  <c r="H157" i="13"/>
  <c r="H154" i="13"/>
  <c r="H146" i="13"/>
  <c r="H144" i="13"/>
  <c r="H142" i="13"/>
  <c r="H140" i="13"/>
  <c r="H137" i="13"/>
  <c r="H132" i="13"/>
  <c r="H128" i="13"/>
  <c r="H122" i="13"/>
  <c r="H120" i="13"/>
  <c r="H118" i="13"/>
  <c r="H113" i="13"/>
  <c r="H111" i="13"/>
  <c r="H109" i="13"/>
  <c r="H105" i="13"/>
  <c r="H100" i="13"/>
  <c r="H96" i="13"/>
  <c r="H94" i="13"/>
  <c r="H86" i="13"/>
  <c r="H80" i="13"/>
  <c r="H79" i="13" s="1"/>
  <c r="H74" i="13"/>
  <c r="H69" i="13"/>
  <c r="H61" i="13"/>
  <c r="H59" i="13"/>
  <c r="H56" i="13"/>
  <c r="H52" i="13"/>
  <c r="H51" i="13" s="1"/>
  <c r="H41" i="13"/>
  <c r="H37" i="13"/>
  <c r="H26" i="13"/>
  <c r="H22" i="13"/>
  <c r="J18" i="13"/>
  <c r="J17" i="13" s="1"/>
  <c r="J16" i="13" s="1"/>
  <c r="K18" i="13"/>
  <c r="K17" i="13" s="1"/>
  <c r="K16" i="13" s="1"/>
  <c r="L18" i="13"/>
  <c r="L17" i="13" s="1"/>
  <c r="L16" i="13" s="1"/>
  <c r="H19" i="13"/>
  <c r="H362" i="10"/>
  <c r="J362" i="10" s="1"/>
  <c r="H360" i="10"/>
  <c r="J360" i="10" s="1"/>
  <c r="H359" i="10"/>
  <c r="H357" i="10"/>
  <c r="H354" i="10"/>
  <c r="H350" i="10"/>
  <c r="H345" i="10"/>
  <c r="J345" i="10" s="1"/>
  <c r="J344" i="10" s="1"/>
  <c r="J343" i="10" s="1"/>
  <c r="H342" i="10"/>
  <c r="H338" i="10"/>
  <c r="J338" i="10" s="1"/>
  <c r="J337" i="10" s="1"/>
  <c r="H336" i="10"/>
  <c r="J336" i="10" s="1"/>
  <c r="H335" i="10"/>
  <c r="J335" i="10" s="1"/>
  <c r="H334" i="10"/>
  <c r="J334" i="10" s="1"/>
  <c r="H333" i="10"/>
  <c r="J333" i="10" s="1"/>
  <c r="H332" i="10"/>
  <c r="J332" i="10" s="1"/>
  <c r="H331" i="10"/>
  <c r="J331" i="10" s="1"/>
  <c r="H328" i="10"/>
  <c r="H326" i="10"/>
  <c r="H323" i="10"/>
  <c r="J323" i="10" s="1"/>
  <c r="H322" i="10"/>
  <c r="H318" i="10"/>
  <c r="H316" i="10"/>
  <c r="J316" i="10" s="1"/>
  <c r="H315" i="10"/>
  <c r="J315" i="10" s="1"/>
  <c r="H314" i="10"/>
  <c r="J314" i="10" s="1"/>
  <c r="H312" i="10"/>
  <c r="H310" i="10"/>
  <c r="H308" i="10"/>
  <c r="J308" i="10" s="1"/>
  <c r="J307" i="10" s="1"/>
  <c r="H306" i="10"/>
  <c r="H304" i="10"/>
  <c r="H302" i="10"/>
  <c r="J302" i="10" s="1"/>
  <c r="J301" i="10" s="1"/>
  <c r="H300" i="10"/>
  <c r="J300" i="10" s="1"/>
  <c r="J299" i="10" s="1"/>
  <c r="H298" i="10"/>
  <c r="H295" i="10"/>
  <c r="H290" i="10"/>
  <c r="H287" i="10"/>
  <c r="H285" i="10"/>
  <c r="J285" i="10" s="1"/>
  <c r="H284" i="10"/>
  <c r="J284" i="10" s="1"/>
  <c r="H282" i="10"/>
  <c r="J282" i="10" s="1"/>
  <c r="H281" i="10"/>
  <c r="J281" i="10" s="1"/>
  <c r="H280" i="10"/>
  <c r="J280" i="10" s="1"/>
  <c r="H279" i="10"/>
  <c r="J279" i="10" s="1"/>
  <c r="H278" i="10"/>
  <c r="J278" i="10" s="1"/>
  <c r="H277" i="10"/>
  <c r="J277" i="10" s="1"/>
  <c r="H276" i="10"/>
  <c r="J276" i="10" s="1"/>
  <c r="H274" i="10"/>
  <c r="J274" i="10" s="1"/>
  <c r="H272" i="10"/>
  <c r="H267" i="10"/>
  <c r="J267" i="10" s="1"/>
  <c r="H264" i="10"/>
  <c r="H262" i="10"/>
  <c r="J262" i="10" s="1"/>
  <c r="J261" i="10" s="1"/>
  <c r="H260" i="10"/>
  <c r="J260" i="10" s="1"/>
  <c r="H259" i="10"/>
  <c r="H255" i="10"/>
  <c r="J255" i="10" s="1"/>
  <c r="H254" i="10"/>
  <c r="J254" i="10" s="1"/>
  <c r="H252" i="10"/>
  <c r="J252" i="10" s="1"/>
  <c r="H251" i="10"/>
  <c r="J251" i="10" s="1"/>
  <c r="H249" i="10"/>
  <c r="J249" i="10" s="1"/>
  <c r="H248" i="10"/>
  <c r="J248" i="10" s="1"/>
  <c r="H247" i="10"/>
  <c r="J247" i="10" s="1"/>
  <c r="H245" i="10"/>
  <c r="J245" i="10" s="1"/>
  <c r="J244" i="10" s="1"/>
  <c r="H243" i="10"/>
  <c r="J243" i="10" s="1"/>
  <c r="H242" i="10"/>
  <c r="J242" i="10" s="1"/>
  <c r="H240" i="10"/>
  <c r="J240" i="10" s="1"/>
  <c r="H239" i="10"/>
  <c r="J239" i="10" s="1"/>
  <c r="H237" i="10"/>
  <c r="J237" i="10" s="1"/>
  <c r="H236" i="10"/>
  <c r="J236" i="10" s="1"/>
  <c r="H234" i="10"/>
  <c r="J234" i="10" s="1"/>
  <c r="H233" i="10"/>
  <c r="J233" i="10" s="1"/>
  <c r="H232" i="10"/>
  <c r="J232" i="10" s="1"/>
  <c r="H231" i="10"/>
  <c r="J231" i="10" s="1"/>
  <c r="H230" i="10"/>
  <c r="J230" i="10" s="1"/>
  <c r="H229" i="10"/>
  <c r="J229" i="10" s="1"/>
  <c r="H228" i="10"/>
  <c r="J228" i="10" s="1"/>
  <c r="H227" i="10"/>
  <c r="J227" i="10" s="1"/>
  <c r="H226" i="10"/>
  <c r="J226" i="10" s="1"/>
  <c r="H223" i="10"/>
  <c r="H221" i="10"/>
  <c r="J221" i="10" s="1"/>
  <c r="H220" i="10"/>
  <c r="J220" i="10" s="1"/>
  <c r="H217" i="10"/>
  <c r="J217" i="10" s="1"/>
  <c r="H213" i="10"/>
  <c r="H211" i="10"/>
  <c r="J211" i="10" s="1"/>
  <c r="H209" i="10"/>
  <c r="J209" i="10" s="1"/>
  <c r="H207" i="10"/>
  <c r="J207" i="10" s="1"/>
  <c r="H206" i="10"/>
  <c r="H204" i="10"/>
  <c r="J204" i="10" s="1"/>
  <c r="H201" i="10"/>
  <c r="J201" i="10" s="1"/>
  <c r="H200" i="10"/>
  <c r="J200" i="10" s="1"/>
  <c r="H199" i="10"/>
  <c r="J199" i="10" s="1"/>
  <c r="H198" i="10"/>
  <c r="J198" i="10" s="1"/>
  <c r="H195" i="10"/>
  <c r="J195" i="10" s="1"/>
  <c r="H194" i="10"/>
  <c r="J194" i="10" s="1"/>
  <c r="H191" i="10"/>
  <c r="J191" i="10" s="1"/>
  <c r="H190" i="10"/>
  <c r="J190" i="10" s="1"/>
  <c r="H189" i="10"/>
  <c r="J189" i="10" s="1"/>
  <c r="H188" i="10"/>
  <c r="J188" i="10" s="1"/>
  <c r="H187" i="10"/>
  <c r="J187" i="10" s="1"/>
  <c r="H186" i="10"/>
  <c r="J186" i="10" s="1"/>
  <c r="H185" i="10"/>
  <c r="J185" i="10" s="1"/>
  <c r="H184" i="10"/>
  <c r="J184" i="10" s="1"/>
  <c r="H183" i="10"/>
  <c r="H175" i="10"/>
  <c r="H173" i="10"/>
  <c r="J173" i="10" s="1"/>
  <c r="J172" i="10" s="1"/>
  <c r="H171" i="10"/>
  <c r="H169" i="10"/>
  <c r="H166" i="10"/>
  <c r="J166" i="10" s="1"/>
  <c r="J165" i="10" s="1"/>
  <c r="H155" i="10"/>
  <c r="J155" i="10" s="1"/>
  <c r="H154" i="10"/>
  <c r="H148" i="10"/>
  <c r="H146" i="10"/>
  <c r="H144" i="10"/>
  <c r="H142" i="10"/>
  <c r="J142" i="10" s="1"/>
  <c r="H141" i="10"/>
  <c r="J141" i="10" s="1"/>
  <c r="H140" i="10"/>
  <c r="J140" i="10" s="1"/>
  <c r="H139" i="10"/>
  <c r="H137" i="10"/>
  <c r="H135" i="10"/>
  <c r="H133" i="10"/>
  <c r="J133" i="10" s="1"/>
  <c r="H132" i="10"/>
  <c r="J132" i="10" s="1"/>
  <c r="H131" i="10"/>
  <c r="H126" i="10"/>
  <c r="J126" i="10" s="1"/>
  <c r="H120" i="10"/>
  <c r="J120" i="10" s="1"/>
  <c r="J119" i="10" s="1"/>
  <c r="H118" i="10"/>
  <c r="H116" i="10"/>
  <c r="J116" i="10" s="1"/>
  <c r="H115" i="10"/>
  <c r="J115" i="10" s="1"/>
  <c r="H114" i="10"/>
  <c r="J114" i="10" s="1"/>
  <c r="H113" i="10"/>
  <c r="H110" i="10"/>
  <c r="J110" i="10" s="1"/>
  <c r="J109" i="10" s="1"/>
  <c r="H108" i="10"/>
  <c r="J108" i="10" s="1"/>
  <c r="H107" i="10"/>
  <c r="J107" i="10" s="1"/>
  <c r="H106" i="10"/>
  <c r="J106" i="10" s="1"/>
  <c r="H105" i="10"/>
  <c r="J105" i="10" s="1"/>
  <c r="H104" i="10"/>
  <c r="J104" i="10" s="1"/>
  <c r="H103" i="10"/>
  <c r="J103" i="10" s="1"/>
  <c r="H100" i="10"/>
  <c r="J100" i="10" s="1"/>
  <c r="H99" i="10"/>
  <c r="J99" i="10" s="1"/>
  <c r="H98" i="10"/>
  <c r="J98" i="10" s="1"/>
  <c r="H97" i="10"/>
  <c r="J97" i="10" s="1"/>
  <c r="H94" i="10"/>
  <c r="H82" i="10"/>
  <c r="J82" i="10" s="1"/>
  <c r="H81" i="10"/>
  <c r="J81" i="10" s="1"/>
  <c r="H80" i="10"/>
  <c r="J80" i="10" s="1"/>
  <c r="H78" i="10"/>
  <c r="J78" i="10" s="1"/>
  <c r="H77" i="10"/>
  <c r="J77" i="10" s="1"/>
  <c r="H76" i="10"/>
  <c r="J76" i="10" s="1"/>
  <c r="H75" i="10"/>
  <c r="J75" i="10" s="1"/>
  <c r="H74" i="10"/>
  <c r="J74" i="10" s="1"/>
  <c r="H72" i="10"/>
  <c r="J72" i="10" s="1"/>
  <c r="J71" i="10" s="1"/>
  <c r="H65" i="10"/>
  <c r="J65" i="10" s="1"/>
  <c r="H63" i="10"/>
  <c r="J63" i="10" s="1"/>
  <c r="H62" i="10"/>
  <c r="J62" i="10" s="1"/>
  <c r="H61" i="10"/>
  <c r="J61" i="10" s="1"/>
  <c r="H60" i="10"/>
  <c r="J60" i="10" s="1"/>
  <c r="H58" i="10"/>
  <c r="J58" i="10" s="1"/>
  <c r="H57" i="10"/>
  <c r="J57" i="10" s="1"/>
  <c r="H56" i="10"/>
  <c r="J56" i="10" s="1"/>
  <c r="H55" i="10"/>
  <c r="J55" i="10" s="1"/>
  <c r="H54" i="10"/>
  <c r="J54" i="10" s="1"/>
  <c r="H53" i="10"/>
  <c r="J53" i="10" s="1"/>
  <c r="H50" i="10"/>
  <c r="H47" i="10"/>
  <c r="J47" i="10" s="1"/>
  <c r="H46" i="10"/>
  <c r="J46" i="10" s="1"/>
  <c r="H45" i="10"/>
  <c r="J45" i="10" s="1"/>
  <c r="H44" i="10"/>
  <c r="J44" i="10" s="1"/>
  <c r="H43" i="10"/>
  <c r="J43" i="10" s="1"/>
  <c r="H42" i="10"/>
  <c r="J42" i="10" s="1"/>
  <c r="H41" i="10"/>
  <c r="J41" i="10" s="1"/>
  <c r="H40" i="10"/>
  <c r="J40" i="10" s="1"/>
  <c r="H39" i="10"/>
  <c r="J39" i="10" s="1"/>
  <c r="H37" i="10"/>
  <c r="J37" i="10" s="1"/>
  <c r="H36" i="10"/>
  <c r="J36" i="10" s="1"/>
  <c r="H35" i="10"/>
  <c r="J35" i="10" s="1"/>
  <c r="H34" i="10"/>
  <c r="J34" i="10" s="1"/>
  <c r="H33" i="10"/>
  <c r="J33" i="10" s="1"/>
  <c r="H32" i="10"/>
  <c r="J32" i="10" s="1"/>
  <c r="H31" i="10"/>
  <c r="J31" i="10" s="1"/>
  <c r="H30" i="10"/>
  <c r="J30" i="10" s="1"/>
  <c r="H28" i="10"/>
  <c r="J28" i="10" s="1"/>
  <c r="H27" i="10"/>
  <c r="J27" i="10" s="1"/>
  <c r="H25" i="10"/>
  <c r="J25" i="10" s="1"/>
  <c r="H24" i="10"/>
  <c r="J24" i="10" s="1"/>
  <c r="H21" i="10"/>
  <c r="J21" i="10" s="1"/>
  <c r="H19" i="10"/>
  <c r="G358" i="10"/>
  <c r="G356" i="10"/>
  <c r="G353" i="10"/>
  <c r="G344" i="10"/>
  <c r="G343" i="10" s="1"/>
  <c r="H344" i="10"/>
  <c r="G341" i="10"/>
  <c r="G340" i="10" s="1"/>
  <c r="G339" i="10" s="1"/>
  <c r="G337" i="10"/>
  <c r="G330" i="10"/>
  <c r="G327" i="10"/>
  <c r="G325" i="10"/>
  <c r="G317" i="10"/>
  <c r="G313" i="10"/>
  <c r="G311" i="10"/>
  <c r="G309" i="10"/>
  <c r="G307" i="10"/>
  <c r="G305" i="10"/>
  <c r="G303" i="10"/>
  <c r="G301" i="10"/>
  <c r="G299" i="10"/>
  <c r="G297" i="10"/>
  <c r="G294" i="10"/>
  <c r="G289" i="10"/>
  <c r="G288" i="10" s="1"/>
  <c r="G286" i="10"/>
  <c r="G283" i="10"/>
  <c r="G275" i="10"/>
  <c r="G271" i="10"/>
  <c r="G263" i="10"/>
  <c r="G261" i="10"/>
  <c r="G258" i="10"/>
  <c r="G253" i="10"/>
  <c r="G250" i="10"/>
  <c r="G246" i="10"/>
  <c r="G244" i="10"/>
  <c r="G241" i="10"/>
  <c r="G238" i="10"/>
  <c r="G235" i="10"/>
  <c r="G225" i="10"/>
  <c r="G222" i="10"/>
  <c r="G219" i="10"/>
  <c r="G218" i="10" s="1"/>
  <c r="G212" i="10"/>
  <c r="G205" i="10"/>
  <c r="G182" i="10"/>
  <c r="G174" i="10"/>
  <c r="G172" i="10"/>
  <c r="H172" i="10"/>
  <c r="G170" i="10"/>
  <c r="G168" i="10"/>
  <c r="G157" i="10"/>
  <c r="H157" i="10"/>
  <c r="J157" i="10" s="1"/>
  <c r="G165" i="10"/>
  <c r="H165" i="10"/>
  <c r="G153" i="10"/>
  <c r="G147" i="10"/>
  <c r="G145" i="10"/>
  <c r="G143" i="10"/>
  <c r="G138" i="10" s="1"/>
  <c r="G136" i="10"/>
  <c r="G134" i="10"/>
  <c r="G130" i="10"/>
  <c r="G123" i="10"/>
  <c r="G124" i="10"/>
  <c r="G119" i="10"/>
  <c r="G117" i="10"/>
  <c r="G109" i="10"/>
  <c r="G102" i="10"/>
  <c r="G101" i="10" s="1"/>
  <c r="G96" i="10"/>
  <c r="G93" i="10"/>
  <c r="G92" i="10" s="1"/>
  <c r="G79" i="10"/>
  <c r="G73" i="10"/>
  <c r="G71" i="10"/>
  <c r="G68" i="10"/>
  <c r="G52" i="10"/>
  <c r="G49" i="10"/>
  <c r="G48" i="10" s="1"/>
  <c r="G38" i="10"/>
  <c r="G29" i="10"/>
  <c r="G26" i="10"/>
  <c r="G23" i="10"/>
  <c r="M22" i="30"/>
  <c r="O22" i="30" s="1"/>
  <c r="M19" i="30"/>
  <c r="O19" i="30" s="1"/>
  <c r="M20" i="30"/>
  <c r="O20" i="30" s="1"/>
  <c r="M21" i="30"/>
  <c r="O21" i="30" s="1"/>
  <c r="M23" i="30"/>
  <c r="O23" i="30" s="1"/>
  <c r="M24" i="30"/>
  <c r="O24" i="30" s="1"/>
  <c r="M25" i="30"/>
  <c r="O25" i="30" s="1"/>
  <c r="M26" i="30"/>
  <c r="O26" i="30" s="1"/>
  <c r="M17" i="30"/>
  <c r="J19" i="30"/>
  <c r="J20" i="30"/>
  <c r="J24" i="30"/>
  <c r="J26" i="30"/>
  <c r="G18" i="30"/>
  <c r="G19" i="30"/>
  <c r="G20" i="30"/>
  <c r="G21" i="30"/>
  <c r="G22" i="30"/>
  <c r="G23" i="30"/>
  <c r="G24" i="30"/>
  <c r="G25" i="30"/>
  <c r="G26" i="30"/>
  <c r="G17" i="30"/>
  <c r="I27" i="30"/>
  <c r="F27" i="30"/>
  <c r="E17" i="60"/>
  <c r="G18" i="10"/>
  <c r="D102" i="66"/>
  <c r="E111" i="66"/>
  <c r="G111" i="66" s="1"/>
  <c r="D59" i="66"/>
  <c r="D57" i="66" s="1"/>
  <c r="D56" i="66" s="1"/>
  <c r="E29" i="66"/>
  <c r="D28" i="66"/>
  <c r="E17" i="66"/>
  <c r="G17" i="66" s="1"/>
  <c r="E22" i="66"/>
  <c r="G22" i="66" s="1"/>
  <c r="E21" i="66"/>
  <c r="G21" i="66" s="1"/>
  <c r="E20" i="66"/>
  <c r="G20" i="66" s="1"/>
  <c r="E19" i="66"/>
  <c r="G19" i="66" s="1"/>
  <c r="E27" i="66"/>
  <c r="G27" i="66" s="1"/>
  <c r="E26" i="66"/>
  <c r="G26" i="66" s="1"/>
  <c r="E25" i="66"/>
  <c r="G25" i="66" s="1"/>
  <c r="E24" i="66"/>
  <c r="G24" i="66" s="1"/>
  <c r="E32" i="66"/>
  <c r="G32" i="66" s="1"/>
  <c r="E31" i="66"/>
  <c r="G31" i="66" s="1"/>
  <c r="E33" i="66"/>
  <c r="G33" i="66" s="1"/>
  <c r="E38" i="66"/>
  <c r="G38" i="66" s="1"/>
  <c r="E37" i="66"/>
  <c r="G37" i="66" s="1"/>
  <c r="E36" i="66"/>
  <c r="G36" i="66" s="1"/>
  <c r="E35" i="66"/>
  <c r="G35" i="66" s="1"/>
  <c r="E40" i="66"/>
  <c r="E44" i="66"/>
  <c r="E47" i="66"/>
  <c r="G47" i="66" s="1"/>
  <c r="E46" i="66"/>
  <c r="G46" i="66" s="1"/>
  <c r="G45" i="66" s="1"/>
  <c r="E55" i="66"/>
  <c r="G55" i="66" s="1"/>
  <c r="E54" i="66"/>
  <c r="G54" i="66" s="1"/>
  <c r="E120" i="66"/>
  <c r="G120" i="66" s="1"/>
  <c r="E119" i="66"/>
  <c r="E114" i="66"/>
  <c r="G114" i="66" s="1"/>
  <c r="E113" i="66"/>
  <c r="G113" i="66" s="1"/>
  <c r="E110" i="66"/>
  <c r="G110" i="66" s="1"/>
  <c r="E109" i="66"/>
  <c r="G109" i="66" s="1"/>
  <c r="E108" i="66"/>
  <c r="G108" i="66" s="1"/>
  <c r="E107" i="66"/>
  <c r="G107" i="66" s="1"/>
  <c r="E106" i="66"/>
  <c r="G106" i="66" s="1"/>
  <c r="E105" i="66"/>
  <c r="G105" i="66" s="1"/>
  <c r="E104" i="66"/>
  <c r="G104" i="66" s="1"/>
  <c r="E103" i="66"/>
  <c r="E60" i="66"/>
  <c r="G60" i="66" s="1"/>
  <c r="E61" i="66"/>
  <c r="G61" i="66" s="1"/>
  <c r="E62" i="66"/>
  <c r="G62" i="66" s="1"/>
  <c r="E63" i="66"/>
  <c r="G63" i="66" s="1"/>
  <c r="E64" i="66"/>
  <c r="G64" i="66" s="1"/>
  <c r="E65" i="66"/>
  <c r="G65" i="66" s="1"/>
  <c r="E66" i="66"/>
  <c r="G66" i="66" s="1"/>
  <c r="E67" i="66"/>
  <c r="G67" i="66" s="1"/>
  <c r="E68" i="66"/>
  <c r="G68" i="66" s="1"/>
  <c r="E69" i="66"/>
  <c r="G69" i="66" s="1"/>
  <c r="E70" i="66"/>
  <c r="G70" i="66" s="1"/>
  <c r="E71" i="66"/>
  <c r="G71" i="66" s="1"/>
  <c r="E72" i="66"/>
  <c r="G72" i="66" s="1"/>
  <c r="E73" i="66"/>
  <c r="G73" i="66" s="1"/>
  <c r="E74" i="66"/>
  <c r="G74" i="66" s="1"/>
  <c r="E75" i="66"/>
  <c r="G75" i="66" s="1"/>
  <c r="E76" i="66"/>
  <c r="G76" i="66" s="1"/>
  <c r="E77" i="66"/>
  <c r="G77" i="66" s="1"/>
  <c r="E78" i="66"/>
  <c r="G78" i="66" s="1"/>
  <c r="E79" i="66"/>
  <c r="G79" i="66" s="1"/>
  <c r="E80" i="66"/>
  <c r="G80" i="66" s="1"/>
  <c r="E81" i="66"/>
  <c r="G81" i="66" s="1"/>
  <c r="E82" i="66"/>
  <c r="G82" i="66" s="1"/>
  <c r="E83" i="66"/>
  <c r="G83" i="66" s="1"/>
  <c r="E84" i="66"/>
  <c r="G84" i="66" s="1"/>
  <c r="E85" i="66"/>
  <c r="G85" i="66" s="1"/>
  <c r="E86" i="66"/>
  <c r="G86" i="66" s="1"/>
  <c r="E87" i="66"/>
  <c r="G87" i="66" s="1"/>
  <c r="E88" i="66"/>
  <c r="G88" i="66" s="1"/>
  <c r="E89" i="66"/>
  <c r="G89" i="66" s="1"/>
  <c r="E90" i="66"/>
  <c r="G90" i="66" s="1"/>
  <c r="E91" i="66"/>
  <c r="G91" i="66" s="1"/>
  <c r="E92" i="66"/>
  <c r="G92" i="66" s="1"/>
  <c r="E93" i="66"/>
  <c r="G93" i="66" s="1"/>
  <c r="E94" i="66"/>
  <c r="G94" i="66" s="1"/>
  <c r="E95" i="66"/>
  <c r="G95" i="66" s="1"/>
  <c r="E96" i="66"/>
  <c r="G96" i="66" s="1"/>
  <c r="E97" i="66"/>
  <c r="G97" i="66" s="1"/>
  <c r="E98" i="66"/>
  <c r="G98" i="66" s="1"/>
  <c r="E99" i="66"/>
  <c r="G99" i="66" s="1"/>
  <c r="E100" i="66"/>
  <c r="G100" i="66" s="1"/>
  <c r="E101" i="66"/>
  <c r="G101" i="66" s="1"/>
  <c r="E59" i="66"/>
  <c r="G59" i="66" s="1"/>
  <c r="D118" i="66"/>
  <c r="D53" i="66"/>
  <c r="D45" i="66"/>
  <c r="E45" i="66"/>
  <c r="D42" i="66"/>
  <c r="D39" i="66"/>
  <c r="D34" i="66"/>
  <c r="D23" i="66"/>
  <c r="D18" i="66"/>
  <c r="D18" i="67"/>
  <c r="D22" i="67" s="1"/>
  <c r="C18" i="67"/>
  <c r="E17" i="67"/>
  <c r="E16" i="67"/>
  <c r="E15" i="67" s="1"/>
  <c r="D15" i="67"/>
  <c r="C15" i="67"/>
  <c r="F17" i="60" l="1"/>
  <c r="H18" i="60"/>
  <c r="H17" i="60" s="1"/>
  <c r="J131" i="10"/>
  <c r="H130" i="10"/>
  <c r="H196" i="10"/>
  <c r="H337" i="10"/>
  <c r="J322" i="10"/>
  <c r="J23" i="10"/>
  <c r="H182" i="10"/>
  <c r="I111" i="13"/>
  <c r="I168" i="13"/>
  <c r="N115" i="13"/>
  <c r="L140" i="10"/>
  <c r="N117" i="13"/>
  <c r="L142" i="10"/>
  <c r="N114" i="13"/>
  <c r="L139" i="10"/>
  <c r="E42" i="66"/>
  <c r="G44" i="66"/>
  <c r="G42" i="66" s="1"/>
  <c r="E39" i="66"/>
  <c r="G40" i="66"/>
  <c r="G39" i="66" s="1"/>
  <c r="G23" i="66"/>
  <c r="G34" i="66"/>
  <c r="G53" i="66"/>
  <c r="G103" i="66"/>
  <c r="E118" i="66"/>
  <c r="G119" i="66"/>
  <c r="G118" i="66" s="1"/>
  <c r="E28" i="66"/>
  <c r="G29" i="66"/>
  <c r="G28" i="66" s="1"/>
  <c r="G18" i="66"/>
  <c r="E53" i="66"/>
  <c r="O17" i="30"/>
  <c r="N22" i="13"/>
  <c r="H119" i="10"/>
  <c r="H261" i="10"/>
  <c r="J26" i="10"/>
  <c r="J29" i="10"/>
  <c r="J113" i="10"/>
  <c r="J79" i="10"/>
  <c r="J96" i="10"/>
  <c r="H301" i="10"/>
  <c r="J361" i="10"/>
  <c r="J283" i="10"/>
  <c r="J246" i="10"/>
  <c r="J313" i="10"/>
  <c r="J330" i="10"/>
  <c r="J329" i="10" s="1"/>
  <c r="I293" i="13"/>
  <c r="J272" i="10"/>
  <c r="J271" i="10" s="1"/>
  <c r="H271" i="10"/>
  <c r="J275" i="10"/>
  <c r="J264" i="10"/>
  <c r="J263" i="10" s="1"/>
  <c r="H263" i="10"/>
  <c r="H299" i="10"/>
  <c r="J235" i="10"/>
  <c r="H212" i="10"/>
  <c r="J238" i="10"/>
  <c r="J250" i="10"/>
  <c r="J225" i="10"/>
  <c r="J241" i="10"/>
  <c r="J253" i="10"/>
  <c r="J219" i="10"/>
  <c r="J213" i="10"/>
  <c r="J212" i="10" s="1"/>
  <c r="J206" i="10"/>
  <c r="J205" i="10" s="1"/>
  <c r="H205" i="10"/>
  <c r="G196" i="10"/>
  <c r="H307" i="10"/>
  <c r="H109" i="10"/>
  <c r="J130" i="10"/>
  <c r="H71" i="10"/>
  <c r="H244" i="10"/>
  <c r="J197" i="10"/>
  <c r="I154" i="10"/>
  <c r="I153" i="10" s="1"/>
  <c r="J183" i="10"/>
  <c r="J182" i="10" s="1"/>
  <c r="J73" i="10"/>
  <c r="J139" i="10"/>
  <c r="J138" i="10" s="1"/>
  <c r="H343" i="10"/>
  <c r="H134" i="10"/>
  <c r="J135" i="10"/>
  <c r="J134" i="10" s="1"/>
  <c r="H147" i="10"/>
  <c r="J148" i="10"/>
  <c r="J147" i="10" s="1"/>
  <c r="H222" i="10"/>
  <c r="J222" i="10" s="1"/>
  <c r="J223" i="10"/>
  <c r="H258" i="10"/>
  <c r="J259" i="10"/>
  <c r="J258" i="10" s="1"/>
  <c r="H305" i="10"/>
  <c r="J306" i="10"/>
  <c r="J305" i="10" s="1"/>
  <c r="H358" i="10"/>
  <c r="J359" i="10"/>
  <c r="J358" i="10" s="1"/>
  <c r="H93" i="10"/>
  <c r="H92" i="10" s="1"/>
  <c r="J94" i="10"/>
  <c r="J93" i="10" s="1"/>
  <c r="J92" i="10" s="1"/>
  <c r="H117" i="10"/>
  <c r="H112" i="10" s="1"/>
  <c r="J118" i="10"/>
  <c r="J117" i="10" s="1"/>
  <c r="H136" i="10"/>
  <c r="J137" i="10"/>
  <c r="J136" i="10" s="1"/>
  <c r="H286" i="10"/>
  <c r="J287" i="10"/>
  <c r="J286" i="10" s="1"/>
  <c r="H289" i="10"/>
  <c r="H288" i="10" s="1"/>
  <c r="J290" i="10"/>
  <c r="H309" i="10"/>
  <c r="J310" i="10"/>
  <c r="J309" i="10" s="1"/>
  <c r="H325" i="10"/>
  <c r="H321" i="10" s="1"/>
  <c r="J326" i="10"/>
  <c r="J325" i="10" s="1"/>
  <c r="J125" i="10"/>
  <c r="J124" i="10" s="1"/>
  <c r="J123" i="10" s="1"/>
  <c r="H124" i="10"/>
  <c r="H123" i="10" s="1"/>
  <c r="H294" i="10"/>
  <c r="J295" i="10"/>
  <c r="J294" i="10" s="1"/>
  <c r="H311" i="10"/>
  <c r="J312" i="10"/>
  <c r="J311" i="10" s="1"/>
  <c r="H327" i="10"/>
  <c r="J328" i="10"/>
  <c r="J327" i="10" s="1"/>
  <c r="H341" i="10"/>
  <c r="J342" i="10"/>
  <c r="J341" i="10" s="1"/>
  <c r="J340" i="10" s="1"/>
  <c r="J339" i="10" s="1"/>
  <c r="H49" i="10"/>
  <c r="H48" i="10" s="1"/>
  <c r="J50" i="10"/>
  <c r="J49" i="10" s="1"/>
  <c r="J48" i="10" s="1"/>
  <c r="H168" i="10"/>
  <c r="H164" i="10" s="1"/>
  <c r="H159" i="10" s="1"/>
  <c r="J169" i="10"/>
  <c r="J168" i="10" s="1"/>
  <c r="J164" i="10" s="1"/>
  <c r="J159" i="10" s="1"/>
  <c r="H297" i="10"/>
  <c r="J298" i="10"/>
  <c r="J297" i="10" s="1"/>
  <c r="H170" i="10"/>
  <c r="J171" i="10"/>
  <c r="J170" i="10" s="1"/>
  <c r="H349" i="10"/>
  <c r="J350" i="10"/>
  <c r="J349" i="10" s="1"/>
  <c r="H143" i="10"/>
  <c r="H138" i="10" s="1"/>
  <c r="J144" i="10"/>
  <c r="J143" i="10" s="1"/>
  <c r="H353" i="10"/>
  <c r="J354" i="10"/>
  <c r="J353" i="10" s="1"/>
  <c r="H145" i="10"/>
  <c r="J146" i="10"/>
  <c r="J145" i="10" s="1"/>
  <c r="H174" i="10"/>
  <c r="J175" i="10"/>
  <c r="J174" i="10" s="1"/>
  <c r="H303" i="10"/>
  <c r="J304" i="10"/>
  <c r="J303" i="10" s="1"/>
  <c r="H317" i="10"/>
  <c r="J318" i="10"/>
  <c r="J317" i="10" s="1"/>
  <c r="H356" i="10"/>
  <c r="J357" i="10"/>
  <c r="J356" i="10" s="1"/>
  <c r="J38" i="10"/>
  <c r="N39" i="10" s="1"/>
  <c r="J59" i="10"/>
  <c r="J52" i="10"/>
  <c r="J67" i="10"/>
  <c r="J66" i="10" s="1"/>
  <c r="H18" i="10"/>
  <c r="J19" i="10"/>
  <c r="J18" i="10" s="1"/>
  <c r="G129" i="10"/>
  <c r="H241" i="10"/>
  <c r="H153" i="10"/>
  <c r="N301" i="13"/>
  <c r="N300" i="13" s="1"/>
  <c r="I300" i="13"/>
  <c r="N305" i="13"/>
  <c r="N294" i="13"/>
  <c r="N293" i="13" s="1"/>
  <c r="N260" i="13"/>
  <c r="N259" i="13" s="1"/>
  <c r="I259" i="13"/>
  <c r="H89" i="13"/>
  <c r="I54" i="13"/>
  <c r="N224" i="13"/>
  <c r="N204" i="13"/>
  <c r="N201" i="13" s="1"/>
  <c r="H243" i="13"/>
  <c r="I180" i="13"/>
  <c r="N181" i="13"/>
  <c r="N180" i="13" s="1"/>
  <c r="N179" i="13" s="1"/>
  <c r="I154" i="13"/>
  <c r="N155" i="13"/>
  <c r="N154" i="13" s="1"/>
  <c r="I303" i="13"/>
  <c r="N304" i="13"/>
  <c r="N303" i="13" s="1"/>
  <c r="I157" i="13"/>
  <c r="N158" i="13"/>
  <c r="N157" i="13" s="1"/>
  <c r="I287" i="13"/>
  <c r="N288" i="13"/>
  <c r="N287" i="13" s="1"/>
  <c r="I177" i="13"/>
  <c r="I109" i="13"/>
  <c r="N110" i="13"/>
  <c r="N109" i="13" s="1"/>
  <c r="I170" i="13"/>
  <c r="N171" i="13"/>
  <c r="N170" i="13" s="1"/>
  <c r="I222" i="13"/>
  <c r="N223" i="13"/>
  <c r="N222" i="13" s="1"/>
  <c r="I174" i="13"/>
  <c r="N175" i="13"/>
  <c r="N174" i="13" s="1"/>
  <c r="I126" i="13"/>
  <c r="N127" i="13"/>
  <c r="N126" i="13" s="1"/>
  <c r="H366" i="13"/>
  <c r="H299" i="13"/>
  <c r="I19" i="13"/>
  <c r="N19" i="13" s="1"/>
  <c r="I305" i="13"/>
  <c r="C22" i="67"/>
  <c r="E18" i="67"/>
  <c r="E22" i="67" s="1"/>
  <c r="H275" i="10"/>
  <c r="H238" i="10"/>
  <c r="H250" i="10"/>
  <c r="H313" i="10"/>
  <c r="I224" i="13"/>
  <c r="I22" i="13"/>
  <c r="H104" i="13"/>
  <c r="G59" i="10"/>
  <c r="G51" i="10" s="1"/>
  <c r="G361" i="10"/>
  <c r="G355" i="10" s="1"/>
  <c r="G348" i="10" s="1"/>
  <c r="H152" i="10"/>
  <c r="G126" i="13"/>
  <c r="I204" i="13"/>
  <c r="I201" i="13" s="1"/>
  <c r="H139" i="13"/>
  <c r="H26" i="10"/>
  <c r="G257" i="10"/>
  <c r="H225" i="10"/>
  <c r="G167" i="10"/>
  <c r="H235" i="10"/>
  <c r="H361" i="10"/>
  <c r="H330" i="10"/>
  <c r="G164" i="10"/>
  <c r="G159" i="10" s="1"/>
  <c r="H219" i="10"/>
  <c r="H253" i="10"/>
  <c r="H59" i="10"/>
  <c r="H283" i="10"/>
  <c r="H246" i="10"/>
  <c r="H23" i="10"/>
  <c r="H79" i="10"/>
  <c r="H102" i="10"/>
  <c r="H73" i="10"/>
  <c r="H29" i="10"/>
  <c r="H96" i="10"/>
  <c r="H38" i="10"/>
  <c r="H52" i="10"/>
  <c r="G321" i="10"/>
  <c r="H344" i="13"/>
  <c r="H312" i="13"/>
  <c r="H268" i="13"/>
  <c r="H218" i="13"/>
  <c r="H211" i="13" s="1"/>
  <c r="H182" i="13" s="1"/>
  <c r="H167" i="13"/>
  <c r="H156" i="13"/>
  <c r="H153" i="13" s="1"/>
  <c r="H136" i="13"/>
  <c r="H73" i="13"/>
  <c r="H58" i="13"/>
  <c r="H36" i="13" s="1"/>
  <c r="H18" i="13"/>
  <c r="H17" i="13" s="1"/>
  <c r="G329" i="10"/>
  <c r="G296" i="10"/>
  <c r="G270" i="10"/>
  <c r="G224" i="10"/>
  <c r="G112" i="10"/>
  <c r="G95" i="10"/>
  <c r="G70" i="10"/>
  <c r="G22" i="10"/>
  <c r="M18" i="30"/>
  <c r="O18" i="30" s="1"/>
  <c r="J27" i="30"/>
  <c r="G27" i="30"/>
  <c r="E112" i="66"/>
  <c r="E102" i="66" s="1"/>
  <c r="E18" i="66"/>
  <c r="E23" i="66"/>
  <c r="E34" i="66"/>
  <c r="E57" i="66"/>
  <c r="E56" i="66" s="1"/>
  <c r="D52" i="66"/>
  <c r="D51" i="66" s="1"/>
  <c r="D16" i="66"/>
  <c r="I152" i="10" l="1"/>
  <c r="I151" i="10" s="1"/>
  <c r="I129" i="10" s="1"/>
  <c r="I111" i="10" s="1"/>
  <c r="I364" i="10" s="1"/>
  <c r="E52" i="66"/>
  <c r="E51" i="66" s="1"/>
  <c r="J112" i="10"/>
  <c r="J321" i="10"/>
  <c r="H70" i="10"/>
  <c r="N167" i="13"/>
  <c r="D124" i="66"/>
  <c r="G57" i="66"/>
  <c r="G56" i="66" s="1"/>
  <c r="G112" i="66"/>
  <c r="G102" i="66" s="1"/>
  <c r="O27" i="30"/>
  <c r="M27" i="30"/>
  <c r="I167" i="13"/>
  <c r="N299" i="13"/>
  <c r="H88" i="13"/>
  <c r="J70" i="10"/>
  <c r="J22" i="10"/>
  <c r="J51" i="10"/>
  <c r="H167" i="10"/>
  <c r="H156" i="10" s="1"/>
  <c r="J257" i="10"/>
  <c r="H296" i="10"/>
  <c r="J296" i="10"/>
  <c r="J355" i="10"/>
  <c r="H257" i="10"/>
  <c r="J270" i="10"/>
  <c r="G181" i="10"/>
  <c r="J218" i="10"/>
  <c r="J224" i="10"/>
  <c r="J196" i="10"/>
  <c r="J167" i="10"/>
  <c r="J156" i="10" s="1"/>
  <c r="J154" i="10"/>
  <c r="J153" i="10" s="1"/>
  <c r="J289" i="10"/>
  <c r="J288" i="10" s="1"/>
  <c r="G256" i="10"/>
  <c r="H218" i="10"/>
  <c r="H340" i="10"/>
  <c r="H329" i="10"/>
  <c r="H151" i="10"/>
  <c r="H129" i="10" s="1"/>
  <c r="H111" i="10" s="1"/>
  <c r="J152" i="10"/>
  <c r="J151" i="10" s="1"/>
  <c r="H355" i="10"/>
  <c r="H101" i="10"/>
  <c r="J102" i="10"/>
  <c r="J95" i="10" s="1"/>
  <c r="H95" i="10"/>
  <c r="G156" i="10"/>
  <c r="G17" i="10"/>
  <c r="I299" i="13"/>
  <c r="H341" i="13"/>
  <c r="H337" i="13" s="1"/>
  <c r="H228" i="13"/>
  <c r="H227" i="13" s="1"/>
  <c r="H298" i="13"/>
  <c r="H292" i="13" s="1"/>
  <c r="I176" i="13"/>
  <c r="I179" i="13"/>
  <c r="H224" i="10"/>
  <c r="H270" i="10"/>
  <c r="H51" i="10"/>
  <c r="H131" i="13"/>
  <c r="H35" i="13" s="1"/>
  <c r="H22" i="10"/>
  <c r="G293" i="10"/>
  <c r="G111" i="10"/>
  <c r="G52" i="66" l="1"/>
  <c r="G51" i="66" s="1"/>
  <c r="J293" i="10"/>
  <c r="H16" i="13"/>
  <c r="J256" i="10"/>
  <c r="H256" i="10"/>
  <c r="J181" i="10"/>
  <c r="J129" i="10"/>
  <c r="H181" i="10"/>
  <c r="H293" i="10"/>
  <c r="H348" i="10"/>
  <c r="J348" i="10"/>
  <c r="H339" i="10"/>
  <c r="J101" i="10"/>
  <c r="G364" i="10"/>
  <c r="J111" i="10" l="1"/>
  <c r="C118" i="66"/>
  <c r="C102" i="66"/>
  <c r="C57" i="66"/>
  <c r="C56" i="66" s="1"/>
  <c r="C53" i="66"/>
  <c r="C48" i="66"/>
  <c r="E48" i="66" s="1"/>
  <c r="C45" i="66"/>
  <c r="C42" i="66"/>
  <c r="C39" i="66"/>
  <c r="C34" i="66"/>
  <c r="C28" i="66"/>
  <c r="C23" i="66"/>
  <c r="C18" i="66"/>
  <c r="G48" i="66" l="1"/>
  <c r="G16" i="66" s="1"/>
  <c r="E16" i="66"/>
  <c r="E124" i="66" s="1"/>
  <c r="C52" i="66"/>
  <c r="C51" i="66" s="1"/>
  <c r="C16" i="66"/>
  <c r="F69" i="10"/>
  <c r="H69" i="10" s="1"/>
  <c r="H68" i="10" l="1"/>
  <c r="H17" i="10" s="1"/>
  <c r="H364" i="10" s="1"/>
  <c r="J69" i="10"/>
  <c r="J68" i="10" s="1"/>
  <c r="J17" i="10" s="1"/>
  <c r="J364" i="10" s="1"/>
  <c r="C124" i="66"/>
  <c r="H27" i="30"/>
  <c r="G305" i="13" l="1"/>
  <c r="G303" i="13"/>
  <c r="G300" i="13"/>
  <c r="G299" i="13" l="1"/>
  <c r="G254" i="13" l="1"/>
  <c r="I254" i="13" s="1"/>
  <c r="N254" i="13" s="1"/>
  <c r="G256" i="13"/>
  <c r="I256" i="13" s="1"/>
  <c r="N256" i="13" s="1"/>
  <c r="G258" i="13"/>
  <c r="I258" i="13" s="1"/>
  <c r="N258" i="13" s="1"/>
  <c r="G253" i="13"/>
  <c r="I253" i="13" s="1"/>
  <c r="G245" i="13"/>
  <c r="I245" i="13" s="1"/>
  <c r="N245" i="13" s="1"/>
  <c r="G246" i="13"/>
  <c r="I246" i="13" s="1"/>
  <c r="N246" i="13" s="1"/>
  <c r="G247" i="13"/>
  <c r="I247" i="13" s="1"/>
  <c r="N247" i="13" s="1"/>
  <c r="G248" i="13"/>
  <c r="I248" i="13" s="1"/>
  <c r="N248" i="13" s="1"/>
  <c r="G251" i="13"/>
  <c r="I251" i="13" s="1"/>
  <c r="N251" i="13" s="1"/>
  <c r="G244" i="13"/>
  <c r="I244" i="13" s="1"/>
  <c r="A248" i="13"/>
  <c r="A247" i="13"/>
  <c r="G231" i="13"/>
  <c r="I231" i="13" s="1"/>
  <c r="N231" i="13" s="1"/>
  <c r="G232" i="13"/>
  <c r="I232" i="13" s="1"/>
  <c r="N232" i="13" s="1"/>
  <c r="G233" i="13"/>
  <c r="I233" i="13" s="1"/>
  <c r="N233" i="13" s="1"/>
  <c r="G234" i="13"/>
  <c r="I234" i="13" s="1"/>
  <c r="N234" i="13" s="1"/>
  <c r="G235" i="13"/>
  <c r="I235" i="13" s="1"/>
  <c r="N235" i="13" s="1"/>
  <c r="G236" i="13"/>
  <c r="I236" i="13" s="1"/>
  <c r="N236" i="13" s="1"/>
  <c r="G237" i="13"/>
  <c r="G238" i="13"/>
  <c r="I238" i="13" s="1"/>
  <c r="N238" i="13" s="1"/>
  <c r="G241" i="13"/>
  <c r="I241" i="13" s="1"/>
  <c r="N241" i="13" s="1"/>
  <c r="G242" i="13"/>
  <c r="I242" i="13" s="1"/>
  <c r="N242" i="13" s="1"/>
  <c r="G230" i="13"/>
  <c r="A237" i="13"/>
  <c r="A238" i="13"/>
  <c r="A236" i="13"/>
  <c r="F182" i="10"/>
  <c r="I237" i="13" l="1"/>
  <c r="N237" i="13" s="1"/>
  <c r="N244" i="13"/>
  <c r="N253" i="13"/>
  <c r="N252" i="13" s="1"/>
  <c r="I252" i="13"/>
  <c r="I243" i="13" s="1"/>
  <c r="I230" i="13"/>
  <c r="G229" i="13"/>
  <c r="G375" i="13"/>
  <c r="I375" i="13" s="1"/>
  <c r="N375" i="13" s="1"/>
  <c r="A375" i="13"/>
  <c r="G371" i="13"/>
  <c r="I371" i="13" s="1"/>
  <c r="N371" i="13" s="1"/>
  <c r="G372" i="13"/>
  <c r="I372" i="13" s="1"/>
  <c r="N372" i="13" s="1"/>
  <c r="G373" i="13"/>
  <c r="I373" i="13" s="1"/>
  <c r="N373" i="13" s="1"/>
  <c r="G374" i="13"/>
  <c r="I374" i="13" s="1"/>
  <c r="N374" i="13" s="1"/>
  <c r="G370" i="13"/>
  <c r="I370" i="13" s="1"/>
  <c r="N370" i="13" s="1"/>
  <c r="G368" i="13"/>
  <c r="I368" i="13" s="1"/>
  <c r="G365" i="13"/>
  <c r="I365" i="13" s="1"/>
  <c r="N365" i="13" s="1"/>
  <c r="G364" i="13"/>
  <c r="I364" i="13" s="1"/>
  <c r="N364" i="13" s="1"/>
  <c r="A365" i="13"/>
  <c r="A364" i="13"/>
  <c r="G361" i="13"/>
  <c r="I361" i="13" s="1"/>
  <c r="N361" i="13" s="1"/>
  <c r="G362" i="13"/>
  <c r="I362" i="13" s="1"/>
  <c r="N362" i="13" s="1"/>
  <c r="G360" i="13"/>
  <c r="I360" i="13" s="1"/>
  <c r="N360" i="13" s="1"/>
  <c r="A361" i="13"/>
  <c r="A362" i="13"/>
  <c r="A360" i="13"/>
  <c r="A359" i="13"/>
  <c r="G358" i="13"/>
  <c r="I358" i="13" s="1"/>
  <c r="G356" i="13"/>
  <c r="I356" i="13" s="1"/>
  <c r="G354" i="13"/>
  <c r="I354" i="13" s="1"/>
  <c r="G352" i="13"/>
  <c r="I352" i="13" s="1"/>
  <c r="G350" i="13"/>
  <c r="I350" i="13" s="1"/>
  <c r="G348" i="13"/>
  <c r="I348" i="13" s="1"/>
  <c r="G346" i="13"/>
  <c r="I346" i="13" s="1"/>
  <c r="G343" i="13"/>
  <c r="I343" i="13" s="1"/>
  <c r="G340" i="13"/>
  <c r="I340" i="13" s="1"/>
  <c r="N340" i="13" s="1"/>
  <c r="G339" i="13"/>
  <c r="I339" i="13" s="1"/>
  <c r="N339" i="13" s="1"/>
  <c r="G332" i="13"/>
  <c r="I332" i="13" s="1"/>
  <c r="N332" i="13" s="1"/>
  <c r="G333" i="13"/>
  <c r="I333" i="13" s="1"/>
  <c r="N333" i="13" s="1"/>
  <c r="G334" i="13"/>
  <c r="I334" i="13" s="1"/>
  <c r="N334" i="13" s="1"/>
  <c r="G335" i="13"/>
  <c r="I335" i="13" s="1"/>
  <c r="N335" i="13" s="1"/>
  <c r="G336" i="13"/>
  <c r="I336" i="13" s="1"/>
  <c r="N336" i="13" s="1"/>
  <c r="G331" i="13"/>
  <c r="I331" i="13" s="1"/>
  <c r="N331" i="13" s="1"/>
  <c r="A331" i="13"/>
  <c r="A332" i="13"/>
  <c r="A333" i="13"/>
  <c r="A334" i="13"/>
  <c r="A335" i="13"/>
  <c r="A336" i="13"/>
  <c r="A330" i="13"/>
  <c r="G329" i="13"/>
  <c r="N329" i="13" s="1"/>
  <c r="N328" i="13" s="1"/>
  <c r="G327" i="13"/>
  <c r="I327" i="13" s="1"/>
  <c r="N327" i="13" s="1"/>
  <c r="G326" i="13"/>
  <c r="I326" i="13" s="1"/>
  <c r="N326" i="13" s="1"/>
  <c r="A323" i="13"/>
  <c r="A324" i="13"/>
  <c r="A322" i="13"/>
  <c r="G319" i="13"/>
  <c r="I319" i="13" s="1"/>
  <c r="N319" i="13" s="1"/>
  <c r="G320" i="13"/>
  <c r="I320" i="13" s="1"/>
  <c r="N320" i="13" s="1"/>
  <c r="G321" i="13"/>
  <c r="I321" i="13" s="1"/>
  <c r="N321" i="13" s="1"/>
  <c r="G322" i="13"/>
  <c r="I322" i="13" s="1"/>
  <c r="N322" i="13" s="1"/>
  <c r="G323" i="13"/>
  <c r="I323" i="13" s="1"/>
  <c r="N323" i="13" s="1"/>
  <c r="G318" i="13"/>
  <c r="I318" i="13" s="1"/>
  <c r="N318" i="13" s="1"/>
  <c r="G316" i="13"/>
  <c r="I316" i="13" s="1"/>
  <c r="G314" i="13"/>
  <c r="I314" i="13" s="1"/>
  <c r="N314" i="13" s="1"/>
  <c r="A309" i="13"/>
  <c r="A304" i="13"/>
  <c r="A303" i="13"/>
  <c r="A295" i="13"/>
  <c r="G293" i="13"/>
  <c r="N363" i="13" l="1"/>
  <c r="N243" i="13"/>
  <c r="N330" i="13"/>
  <c r="N316" i="13"/>
  <c r="N313" i="13" s="1"/>
  <c r="I313" i="13"/>
  <c r="N338" i="13"/>
  <c r="N369" i="13"/>
  <c r="N359" i="13"/>
  <c r="N317" i="13"/>
  <c r="N325" i="13"/>
  <c r="I357" i="13"/>
  <c r="N358" i="13"/>
  <c r="N357" i="13" s="1"/>
  <c r="I345" i="13"/>
  <c r="N346" i="13"/>
  <c r="N345" i="13" s="1"/>
  <c r="I355" i="13"/>
  <c r="N356" i="13"/>
  <c r="N355" i="13" s="1"/>
  <c r="I347" i="13"/>
  <c r="N348" i="13"/>
  <c r="N347" i="13" s="1"/>
  <c r="I367" i="13"/>
  <c r="N368" i="13"/>
  <c r="N367" i="13" s="1"/>
  <c r="I351" i="13"/>
  <c r="N352" i="13"/>
  <c r="N351" i="13" s="1"/>
  <c r="I342" i="13"/>
  <c r="N343" i="13"/>
  <c r="N342" i="13" s="1"/>
  <c r="I349" i="13"/>
  <c r="N350" i="13"/>
  <c r="N349" i="13" s="1"/>
  <c r="I353" i="13"/>
  <c r="N354" i="13"/>
  <c r="N353" i="13" s="1"/>
  <c r="I229" i="13"/>
  <c r="N230" i="13"/>
  <c r="I363" i="13"/>
  <c r="I325" i="13"/>
  <c r="I338" i="13"/>
  <c r="I317" i="13"/>
  <c r="I330" i="13"/>
  <c r="I359" i="13"/>
  <c r="I369" i="13"/>
  <c r="G313" i="13"/>
  <c r="G328" i="13"/>
  <c r="G317" i="13"/>
  <c r="G325" i="13"/>
  <c r="G363" i="13"/>
  <c r="G369" i="13"/>
  <c r="G359" i="13"/>
  <c r="G330" i="13"/>
  <c r="G224" i="13"/>
  <c r="A224" i="13"/>
  <c r="A226" i="13"/>
  <c r="A225" i="13"/>
  <c r="G221" i="13"/>
  <c r="I221" i="13" s="1"/>
  <c r="N221" i="13" s="1"/>
  <c r="G220" i="13"/>
  <c r="I220" i="13" s="1"/>
  <c r="G213" i="13"/>
  <c r="G217" i="13"/>
  <c r="I217" i="13" s="1"/>
  <c r="G204" i="13"/>
  <c r="A186" i="13"/>
  <c r="A190" i="13"/>
  <c r="A156" i="13"/>
  <c r="G180" i="13"/>
  <c r="G179" i="13" s="1"/>
  <c r="A180" i="13"/>
  <c r="A181" i="13"/>
  <c r="G177" i="13"/>
  <c r="A178" i="13"/>
  <c r="A177" i="13"/>
  <c r="G174" i="13"/>
  <c r="A175" i="13"/>
  <c r="A174" i="13"/>
  <c r="G170" i="13"/>
  <c r="G168" i="13"/>
  <c r="A171" i="13"/>
  <c r="A170" i="13"/>
  <c r="A169" i="13"/>
  <c r="A168" i="13"/>
  <c r="G166" i="13"/>
  <c r="I166" i="13" s="1"/>
  <c r="A165" i="13"/>
  <c r="A166" i="13"/>
  <c r="G162" i="13"/>
  <c r="I162" i="13" s="1"/>
  <c r="N162" i="13" s="1"/>
  <c r="G163" i="13"/>
  <c r="I163" i="13" s="1"/>
  <c r="N163" i="13" s="1"/>
  <c r="G161" i="13"/>
  <c r="I161" i="13" s="1"/>
  <c r="N161" i="13" s="1"/>
  <c r="A161" i="13"/>
  <c r="A162" i="13"/>
  <c r="A160" i="13"/>
  <c r="G157" i="13"/>
  <c r="A159" i="13"/>
  <c r="A158" i="13"/>
  <c r="A157" i="13"/>
  <c r="G154" i="13"/>
  <c r="A155" i="13"/>
  <c r="A154" i="13"/>
  <c r="A290" i="13"/>
  <c r="N344" i="13" l="1"/>
  <c r="N366" i="13"/>
  <c r="N312" i="13"/>
  <c r="N229" i="13"/>
  <c r="N220" i="13"/>
  <c r="I219" i="13"/>
  <c r="N160" i="13"/>
  <c r="N156" i="13" s="1"/>
  <c r="N153" i="13" s="1"/>
  <c r="I344" i="13"/>
  <c r="I216" i="13"/>
  <c r="N217" i="13"/>
  <c r="N216" i="13" s="1"/>
  <c r="I366" i="13"/>
  <c r="I165" i="13"/>
  <c r="N166" i="13"/>
  <c r="N165" i="13" s="1"/>
  <c r="N164" i="13" s="1"/>
  <c r="I213" i="13"/>
  <c r="G212" i="13"/>
  <c r="I312" i="13"/>
  <c r="I160" i="13"/>
  <c r="G312" i="13"/>
  <c r="G298" i="13" s="1"/>
  <c r="G292" i="13" s="1"/>
  <c r="G165" i="13"/>
  <c r="G176" i="13"/>
  <c r="G167" i="13"/>
  <c r="G219" i="13"/>
  <c r="G160" i="13"/>
  <c r="G291" i="13"/>
  <c r="I291" i="13" s="1"/>
  <c r="G287" i="13"/>
  <c r="A288" i="13"/>
  <c r="A289" i="13"/>
  <c r="A287" i="13"/>
  <c r="G286" i="13"/>
  <c r="I286" i="13" s="1"/>
  <c r="G284" i="13"/>
  <c r="I284" i="13" s="1"/>
  <c r="N284" i="13" s="1"/>
  <c r="G283" i="13"/>
  <c r="I283" i="13" s="1"/>
  <c r="N283" i="13" s="1"/>
  <c r="A283" i="13"/>
  <c r="A284" i="13"/>
  <c r="A285" i="13"/>
  <c r="A286" i="13"/>
  <c r="A282" i="13"/>
  <c r="A281" i="13"/>
  <c r="A280" i="13"/>
  <c r="G281" i="13"/>
  <c r="I281" i="13" s="1"/>
  <c r="N281" i="13" s="1"/>
  <c r="G280" i="13"/>
  <c r="I280" i="13" s="1"/>
  <c r="N280" i="13" s="1"/>
  <c r="A279" i="13"/>
  <c r="G277" i="13"/>
  <c r="I277" i="13" s="1"/>
  <c r="N277" i="13" s="1"/>
  <c r="G278" i="13"/>
  <c r="I278" i="13" s="1"/>
  <c r="N278" i="13" s="1"/>
  <c r="G276" i="13"/>
  <c r="I276" i="13" s="1"/>
  <c r="N276" i="13" s="1"/>
  <c r="A277" i="13"/>
  <c r="A278" i="13"/>
  <c r="A276" i="13"/>
  <c r="G271" i="13"/>
  <c r="I271" i="13" s="1"/>
  <c r="N271" i="13" s="1"/>
  <c r="G272" i="13"/>
  <c r="I272" i="13" s="1"/>
  <c r="N272" i="13" s="1"/>
  <c r="G273" i="13"/>
  <c r="I273" i="13" s="1"/>
  <c r="N273" i="13" s="1"/>
  <c r="G274" i="13"/>
  <c r="I274" i="13" s="1"/>
  <c r="N274" i="13" s="1"/>
  <c r="G275" i="13"/>
  <c r="I275" i="13" s="1"/>
  <c r="N275" i="13" s="1"/>
  <c r="G270" i="13"/>
  <c r="I270" i="13" s="1"/>
  <c r="N270" i="13" s="1"/>
  <c r="A271" i="13"/>
  <c r="A272" i="13"/>
  <c r="A273" i="13"/>
  <c r="A274" i="13"/>
  <c r="A275" i="13"/>
  <c r="A270" i="13"/>
  <c r="A268" i="13"/>
  <c r="A269" i="13"/>
  <c r="G267" i="13"/>
  <c r="I267" i="13" s="1"/>
  <c r="N267" i="13" s="1"/>
  <c r="G266" i="13"/>
  <c r="I266" i="13" s="1"/>
  <c r="N266" i="13" s="1"/>
  <c r="A266" i="13"/>
  <c r="A264" i="13"/>
  <c r="A267" i="13"/>
  <c r="A265" i="13"/>
  <c r="A251" i="13"/>
  <c r="A243" i="13"/>
  <c r="A229" i="13"/>
  <c r="A230" i="13"/>
  <c r="A231" i="13"/>
  <c r="A232" i="13"/>
  <c r="A233" i="13"/>
  <c r="A234" i="13"/>
  <c r="A235" i="13"/>
  <c r="A241" i="13"/>
  <c r="A242" i="13"/>
  <c r="A244" i="13"/>
  <c r="A245" i="13"/>
  <c r="A246" i="13"/>
  <c r="A252" i="13"/>
  <c r="A254" i="13"/>
  <c r="A256" i="13"/>
  <c r="A258" i="13"/>
  <c r="A259" i="13"/>
  <c r="A260" i="13"/>
  <c r="A263" i="13"/>
  <c r="G147" i="13"/>
  <c r="I147" i="13" s="1"/>
  <c r="G145" i="13"/>
  <c r="I145" i="13" s="1"/>
  <c r="A145" i="13"/>
  <c r="A144" i="13"/>
  <c r="A142" i="13"/>
  <c r="A140" i="13"/>
  <c r="G138" i="13"/>
  <c r="I138" i="13" s="1"/>
  <c r="A137" i="13"/>
  <c r="A136" i="13"/>
  <c r="A133" i="13"/>
  <c r="A132" i="13"/>
  <c r="G130" i="13"/>
  <c r="I130" i="13" s="1"/>
  <c r="N130" i="13" s="1"/>
  <c r="G129" i="13"/>
  <c r="I129" i="13" s="1"/>
  <c r="N129" i="13" s="1"/>
  <c r="A129" i="13"/>
  <c r="A130" i="13"/>
  <c r="A123" i="13"/>
  <c r="A122" i="13"/>
  <c r="G123" i="13"/>
  <c r="I123" i="13" s="1"/>
  <c r="G119" i="13"/>
  <c r="I119" i="13" s="1"/>
  <c r="G121" i="13"/>
  <c r="I121" i="13" s="1"/>
  <c r="A119" i="13"/>
  <c r="A120" i="13"/>
  <c r="A121" i="13"/>
  <c r="A118" i="13"/>
  <c r="G116" i="13"/>
  <c r="I116" i="13" s="1"/>
  <c r="A113" i="13"/>
  <c r="A111" i="13"/>
  <c r="A109" i="13"/>
  <c r="G107" i="13"/>
  <c r="I107" i="13" s="1"/>
  <c r="N107" i="13" s="1"/>
  <c r="G108" i="13"/>
  <c r="I108" i="13" s="1"/>
  <c r="N108" i="13" s="1"/>
  <c r="G106" i="13"/>
  <c r="I106" i="13" s="1"/>
  <c r="N106" i="13" s="1"/>
  <c r="F107" i="13"/>
  <c r="F108" i="13"/>
  <c r="F106" i="13"/>
  <c r="A107" i="13"/>
  <c r="A108" i="13"/>
  <c r="A106" i="13"/>
  <c r="G82" i="13"/>
  <c r="I82" i="13" s="1"/>
  <c r="N82" i="13" s="1"/>
  <c r="G83" i="13"/>
  <c r="I83" i="13" s="1"/>
  <c r="N83" i="13" s="1"/>
  <c r="G84" i="13"/>
  <c r="I84" i="13" s="1"/>
  <c r="N84" i="13" s="1"/>
  <c r="G85" i="13"/>
  <c r="I85" i="13" s="1"/>
  <c r="N85" i="13" s="1"/>
  <c r="G81" i="13"/>
  <c r="I81" i="13" s="1"/>
  <c r="N81" i="13" s="1"/>
  <c r="G63" i="13"/>
  <c r="I63" i="13" s="1"/>
  <c r="N63" i="13" s="1"/>
  <c r="G64" i="13"/>
  <c r="I64" i="13" s="1"/>
  <c r="N64" i="13" s="1"/>
  <c r="G65" i="13"/>
  <c r="I65" i="13" s="1"/>
  <c r="N65" i="13" s="1"/>
  <c r="G66" i="13"/>
  <c r="I66" i="13" s="1"/>
  <c r="N66" i="13" s="1"/>
  <c r="G62" i="13"/>
  <c r="I62" i="13" s="1"/>
  <c r="N62" i="13" s="1"/>
  <c r="G60" i="13"/>
  <c r="I60" i="13" s="1"/>
  <c r="N219" i="13" l="1"/>
  <c r="N218" i="13" s="1"/>
  <c r="L141" i="10"/>
  <c r="I113" i="13"/>
  <c r="L138" i="10" s="1"/>
  <c r="N341" i="13"/>
  <c r="N61" i="13"/>
  <c r="N298" i="13"/>
  <c r="N279" i="13"/>
  <c r="N282" i="13"/>
  <c r="N265" i="13"/>
  <c r="N264" i="13" s="1"/>
  <c r="N269" i="13"/>
  <c r="N80" i="13"/>
  <c r="N79" i="13" s="1"/>
  <c r="N105" i="13"/>
  <c r="N128" i="13"/>
  <c r="I156" i="13"/>
  <c r="I153" i="13" s="1"/>
  <c r="I59" i="13"/>
  <c r="N60" i="13"/>
  <c r="N59" i="13" s="1"/>
  <c r="I137" i="13"/>
  <c r="N138" i="13"/>
  <c r="N137" i="13" s="1"/>
  <c r="I290" i="13"/>
  <c r="N291" i="13"/>
  <c r="N290" i="13" s="1"/>
  <c r="I298" i="13"/>
  <c r="I146" i="13"/>
  <c r="N147" i="13"/>
  <c r="N146" i="13" s="1"/>
  <c r="I341" i="13"/>
  <c r="N116" i="13"/>
  <c r="N113" i="13" s="1"/>
  <c r="I120" i="13"/>
  <c r="N121" i="13"/>
  <c r="N120" i="13" s="1"/>
  <c r="I218" i="13"/>
  <c r="I144" i="13"/>
  <c r="N145" i="13"/>
  <c r="N144" i="13" s="1"/>
  <c r="I164" i="13"/>
  <c r="I118" i="13"/>
  <c r="N119" i="13"/>
  <c r="N118" i="13" s="1"/>
  <c r="I285" i="13"/>
  <c r="N286" i="13"/>
  <c r="N285" i="13" s="1"/>
  <c r="I122" i="13"/>
  <c r="N123" i="13"/>
  <c r="N122" i="13" s="1"/>
  <c r="I212" i="13"/>
  <c r="N213" i="13"/>
  <c r="N212" i="13" s="1"/>
  <c r="I128" i="13"/>
  <c r="I61" i="13"/>
  <c r="I265" i="13"/>
  <c r="I282" i="13"/>
  <c r="I80" i="13"/>
  <c r="I105" i="13"/>
  <c r="I269" i="13"/>
  <c r="I279" i="13"/>
  <c r="G156" i="13"/>
  <c r="G113" i="13"/>
  <c r="G122" i="13"/>
  <c r="G137" i="13"/>
  <c r="G290" i="13"/>
  <c r="G164" i="13"/>
  <c r="G120" i="13"/>
  <c r="G59" i="13"/>
  <c r="G265" i="13"/>
  <c r="G118" i="13"/>
  <c r="G285" i="13"/>
  <c r="G282" i="13"/>
  <c r="G269" i="13"/>
  <c r="G279" i="13"/>
  <c r="G259" i="13"/>
  <c r="G252" i="13"/>
  <c r="G128" i="13"/>
  <c r="G105" i="13"/>
  <c r="F297" i="10"/>
  <c r="F153" i="10"/>
  <c r="F143" i="10"/>
  <c r="F138" i="10" s="1"/>
  <c r="N104" i="13" l="1"/>
  <c r="I104" i="13"/>
  <c r="N337" i="13"/>
  <c r="N268" i="13"/>
  <c r="N211" i="13"/>
  <c r="I211" i="13"/>
  <c r="I337" i="13"/>
  <c r="I264" i="13"/>
  <c r="I79" i="13"/>
  <c r="I292" i="13"/>
  <c r="N292" i="13"/>
  <c r="I268" i="13"/>
  <c r="G153" i="13"/>
  <c r="G264" i="13"/>
  <c r="G243" i="13"/>
  <c r="G268" i="13"/>
  <c r="F289" i="10"/>
  <c r="N228" i="13" l="1"/>
  <c r="N227" i="13" s="1"/>
  <c r="I228" i="13"/>
  <c r="I227" i="13" s="1"/>
  <c r="G228" i="13"/>
  <c r="D17" i="60"/>
  <c r="G227" i="13" l="1"/>
  <c r="F313" i="10"/>
  <c r="F102" i="10"/>
  <c r="F71" i="10"/>
  <c r="G101" i="13" l="1"/>
  <c r="I101" i="13" s="1"/>
  <c r="N101" i="13" s="1"/>
  <c r="G97" i="13"/>
  <c r="I97" i="13" s="1"/>
  <c r="A97" i="13"/>
  <c r="G95" i="13"/>
  <c r="I95" i="13" s="1"/>
  <c r="A95" i="13"/>
  <c r="A94" i="13"/>
  <c r="G87" i="13"/>
  <c r="I87" i="13" s="1"/>
  <c r="A87" i="13"/>
  <c r="A86" i="13"/>
  <c r="A92" i="13"/>
  <c r="G91" i="13"/>
  <c r="I91" i="13" s="1"/>
  <c r="N91" i="13" s="1"/>
  <c r="G92" i="13"/>
  <c r="I92" i="13" s="1"/>
  <c r="M92" i="13" s="1"/>
  <c r="M89" i="13" s="1"/>
  <c r="M88" i="13" s="1"/>
  <c r="G93" i="13"/>
  <c r="I93" i="13" s="1"/>
  <c r="N93" i="13" s="1"/>
  <c r="G90" i="13"/>
  <c r="I90" i="13" s="1"/>
  <c r="A82" i="13"/>
  <c r="A83" i="13"/>
  <c r="A84" i="13"/>
  <c r="A85" i="13"/>
  <c r="A81" i="13"/>
  <c r="A80" i="13"/>
  <c r="G78" i="13"/>
  <c r="I78" i="13" s="1"/>
  <c r="N78" i="13" s="1"/>
  <c r="G76" i="13"/>
  <c r="I76" i="13" s="1"/>
  <c r="N76" i="13" s="1"/>
  <c r="G77" i="13"/>
  <c r="I77" i="13" s="1"/>
  <c r="N77" i="13" s="1"/>
  <c r="G75" i="13"/>
  <c r="I75" i="13" s="1"/>
  <c r="N75" i="13" s="1"/>
  <c r="G71" i="13"/>
  <c r="I71" i="13" s="1"/>
  <c r="N71" i="13" s="1"/>
  <c r="G72" i="13"/>
  <c r="I72" i="13" s="1"/>
  <c r="N72" i="13" s="1"/>
  <c r="G70" i="13"/>
  <c r="I70" i="13" s="1"/>
  <c r="N70" i="13" s="1"/>
  <c r="A63" i="13"/>
  <c r="A59" i="13"/>
  <c r="A60" i="13"/>
  <c r="M35" i="13" l="1"/>
  <c r="M16" i="13" s="1"/>
  <c r="N90" i="13"/>
  <c r="N92" i="13"/>
  <c r="N69" i="13"/>
  <c r="N58" i="13" s="1"/>
  <c r="N74" i="13"/>
  <c r="I86" i="13"/>
  <c r="N87" i="13"/>
  <c r="N86" i="13" s="1"/>
  <c r="I94" i="13"/>
  <c r="N95" i="13"/>
  <c r="N94" i="13" s="1"/>
  <c r="I96" i="13"/>
  <c r="N97" i="13"/>
  <c r="N96" i="13" s="1"/>
  <c r="I69" i="13"/>
  <c r="I58" i="13" s="1"/>
  <c r="I74" i="13"/>
  <c r="G96" i="13"/>
  <c r="G86" i="13"/>
  <c r="G74" i="13"/>
  <c r="G61" i="13"/>
  <c r="G53" i="13"/>
  <c r="I53" i="13" s="1"/>
  <c r="A50" i="13"/>
  <c r="A47" i="13"/>
  <c r="G50" i="13"/>
  <c r="I50" i="13" s="1"/>
  <c r="N50" i="13" s="1"/>
  <c r="G47" i="13"/>
  <c r="I47" i="13" s="1"/>
  <c r="N47" i="13" s="1"/>
  <c r="G48" i="13"/>
  <c r="I48" i="13" s="1"/>
  <c r="N48" i="13" s="1"/>
  <c r="G49" i="13"/>
  <c r="I49" i="13" s="1"/>
  <c r="N49" i="13" s="1"/>
  <c r="G43" i="13"/>
  <c r="I43" i="13" s="1"/>
  <c r="N43" i="13" s="1"/>
  <c r="G44" i="13"/>
  <c r="I44" i="13" s="1"/>
  <c r="N44" i="13" s="1"/>
  <c r="G45" i="13"/>
  <c r="I45" i="13" s="1"/>
  <c r="N45" i="13" s="1"/>
  <c r="G46" i="13"/>
  <c r="I46" i="13" s="1"/>
  <c r="N46" i="13" s="1"/>
  <c r="G42" i="13"/>
  <c r="I42" i="13" s="1"/>
  <c r="G40" i="13"/>
  <c r="I40" i="13" s="1"/>
  <c r="N40" i="13" s="1"/>
  <c r="G38" i="13"/>
  <c r="I38" i="13" s="1"/>
  <c r="G34" i="13"/>
  <c r="I34" i="13" s="1"/>
  <c r="N34" i="13" s="1"/>
  <c r="G33" i="13"/>
  <c r="I33" i="13" s="1"/>
  <c r="N33" i="13" s="1"/>
  <c r="G32" i="13"/>
  <c r="I32" i="13" s="1"/>
  <c r="N32" i="13" s="1"/>
  <c r="G31" i="13"/>
  <c r="I31" i="13" s="1"/>
  <c r="N31" i="13" s="1"/>
  <c r="G28" i="13"/>
  <c r="I28" i="13" s="1"/>
  <c r="N28" i="13" s="1"/>
  <c r="G29" i="13"/>
  <c r="I29" i="13" s="1"/>
  <c r="N29" i="13" s="1"/>
  <c r="G27" i="13"/>
  <c r="I27" i="13" s="1"/>
  <c r="N27" i="13" s="1"/>
  <c r="G30" i="13"/>
  <c r="I30" i="13" s="1"/>
  <c r="N30" i="13" s="1"/>
  <c r="I89" i="13" l="1"/>
  <c r="N89" i="13"/>
  <c r="N26" i="13"/>
  <c r="N73" i="13"/>
  <c r="N42" i="13"/>
  <c r="N41" i="13" s="1"/>
  <c r="I41" i="13"/>
  <c r="I52" i="13"/>
  <c r="N53" i="13"/>
  <c r="N52" i="13" s="1"/>
  <c r="N51" i="13" s="1"/>
  <c r="I37" i="13"/>
  <c r="N38" i="13"/>
  <c r="N37" i="13" s="1"/>
  <c r="I73" i="13"/>
  <c r="I26" i="13"/>
  <c r="G37" i="13"/>
  <c r="G41" i="13"/>
  <c r="G26" i="13"/>
  <c r="F219" i="10"/>
  <c r="F356" i="10"/>
  <c r="F361" i="10"/>
  <c r="F358" i="10"/>
  <c r="F353" i="10"/>
  <c r="F344" i="10"/>
  <c r="F343" i="10" s="1"/>
  <c r="F330" i="10"/>
  <c r="F337" i="10"/>
  <c r="F327" i="10"/>
  <c r="F325" i="10"/>
  <c r="F307" i="10"/>
  <c r="F317" i="10"/>
  <c r="F311" i="10"/>
  <c r="F309" i="10"/>
  <c r="F305" i="10"/>
  <c r="F303" i="10"/>
  <c r="F301" i="10"/>
  <c r="F299" i="10"/>
  <c r="F288" i="10"/>
  <c r="F271" i="10"/>
  <c r="F283" i="10"/>
  <c r="F275" i="10"/>
  <c r="F263" i="10"/>
  <c r="F258" i="10"/>
  <c r="F261" i="10"/>
  <c r="F250" i="10"/>
  <c r="F253" i="10"/>
  <c r="F235" i="10"/>
  <c r="F238" i="10"/>
  <c r="F241" i="10"/>
  <c r="F244" i="10"/>
  <c r="F246" i="10"/>
  <c r="F225" i="10"/>
  <c r="F222" i="10"/>
  <c r="F212" i="10"/>
  <c r="F205" i="10"/>
  <c r="F196" i="10" s="1"/>
  <c r="F165" i="10"/>
  <c r="F145" i="10"/>
  <c r="F130" i="10"/>
  <c r="F124" i="10"/>
  <c r="F117" i="10"/>
  <c r="F119" i="10"/>
  <c r="F96" i="10"/>
  <c r="F73" i="10"/>
  <c r="F59" i="10"/>
  <c r="F52" i="10"/>
  <c r="F38" i="10"/>
  <c r="F29" i="10"/>
  <c r="F257" i="10" l="1"/>
  <c r="I51" i="13"/>
  <c r="I18" i="13"/>
  <c r="F296" i="10"/>
  <c r="F355" i="10"/>
  <c r="F348" i="10" s="1"/>
  <c r="F329" i="10"/>
  <c r="F321" i="10"/>
  <c r="F224" i="10"/>
  <c r="F112" i="10"/>
  <c r="I17" i="13" l="1"/>
  <c r="N17" i="13" s="1"/>
  <c r="N18" i="13"/>
  <c r="G187" i="13"/>
  <c r="I187" i="13" s="1"/>
  <c r="N187" i="13" s="1"/>
  <c r="G188" i="13"/>
  <c r="I188" i="13" s="1"/>
  <c r="N188" i="13" s="1"/>
  <c r="G189" i="13"/>
  <c r="I189" i="13" s="1"/>
  <c r="N189" i="13" s="1"/>
  <c r="G185" i="13"/>
  <c r="I185" i="13" s="1"/>
  <c r="N185" i="13" s="1"/>
  <c r="G144" i="13"/>
  <c r="G133" i="13"/>
  <c r="I133" i="13" s="1"/>
  <c r="G111" i="13"/>
  <c r="G109" i="13"/>
  <c r="G94" i="13"/>
  <c r="G104" i="13" l="1"/>
  <c r="N184" i="13"/>
  <c r="I132" i="13"/>
  <c r="N133" i="13"/>
  <c r="N132" i="13" s="1"/>
  <c r="I184" i="13"/>
  <c r="G89" i="13"/>
  <c r="G184" i="13"/>
  <c r="I183" i="13" l="1"/>
  <c r="N183" i="13"/>
  <c r="F147" i="10"/>
  <c r="F136" i="10"/>
  <c r="F134" i="10"/>
  <c r="F129" i="10" s="1"/>
  <c r="F66" i="10" l="1"/>
  <c r="G103" i="13" l="1"/>
  <c r="I103" i="13" s="1"/>
  <c r="N103" i="13" s="1"/>
  <c r="G357" i="13" l="1"/>
  <c r="G355" i="13"/>
  <c r="G353" i="13"/>
  <c r="G351" i="13"/>
  <c r="G349" i="13"/>
  <c r="G347" i="13"/>
  <c r="G200" i="13"/>
  <c r="I200" i="13" s="1"/>
  <c r="G146" i="13"/>
  <c r="I199" i="13" l="1"/>
  <c r="N200" i="13"/>
  <c r="N199" i="13" s="1"/>
  <c r="N198" i="13" s="1"/>
  <c r="G143" i="13"/>
  <c r="I143" i="13" s="1"/>
  <c r="G141" i="13"/>
  <c r="I141" i="13" s="1"/>
  <c r="G102" i="13"/>
  <c r="I102" i="13" s="1"/>
  <c r="G57" i="13"/>
  <c r="I57" i="13" s="1"/>
  <c r="N182" i="13" l="1"/>
  <c r="I56" i="13"/>
  <c r="N57" i="13"/>
  <c r="N56" i="13" s="1"/>
  <c r="I100" i="13"/>
  <c r="N102" i="13"/>
  <c r="N100" i="13" s="1"/>
  <c r="I140" i="13"/>
  <c r="I136" i="13" s="1"/>
  <c r="N141" i="13"/>
  <c r="N140" i="13" s="1"/>
  <c r="N136" i="13" s="1"/>
  <c r="I142" i="13"/>
  <c r="I139" i="13" s="1"/>
  <c r="N143" i="13"/>
  <c r="N142" i="13" s="1"/>
  <c r="N139" i="13" s="1"/>
  <c r="I198" i="13"/>
  <c r="G132" i="13"/>
  <c r="N88" i="13" l="1"/>
  <c r="I182" i="13"/>
  <c r="I88" i="13"/>
  <c r="N36" i="13"/>
  <c r="N131" i="13"/>
  <c r="I131" i="13"/>
  <c r="I36" i="13"/>
  <c r="F26" i="10"/>
  <c r="N35" i="13" l="1"/>
  <c r="I35" i="13"/>
  <c r="F23" i="10"/>
  <c r="F18" i="10"/>
  <c r="F174" i="10" l="1"/>
  <c r="F172" i="10"/>
  <c r="F157" i="10"/>
  <c r="I16" i="13" l="1"/>
  <c r="G19" i="13"/>
  <c r="G100" i="13"/>
  <c r="F218" i="10" l="1"/>
  <c r="F109" i="10"/>
  <c r="E27" i="30" l="1"/>
  <c r="G342" i="13"/>
  <c r="G345" i="13"/>
  <c r="G216" i="13"/>
  <c r="G199" i="13"/>
  <c r="G142" i="13"/>
  <c r="G140" i="13"/>
  <c r="G88" i="13"/>
  <c r="G139" i="13" l="1"/>
  <c r="G136" i="13"/>
  <c r="G198" i="13"/>
  <c r="G344" i="13"/>
  <c r="G69" i="13"/>
  <c r="G56" i="13"/>
  <c r="G22" i="13"/>
  <c r="G18" i="13" s="1"/>
  <c r="G17" i="13" s="1"/>
  <c r="G131" i="13" l="1"/>
  <c r="G58" i="13"/>
  <c r="F123" i="10"/>
  <c r="F341" i="10"/>
  <c r="F340" i="10" s="1"/>
  <c r="F339" i="10" s="1"/>
  <c r="G367" i="13" s="1"/>
  <c r="F286" i="10"/>
  <c r="F270" i="10" s="1"/>
  <c r="F256" i="10" s="1"/>
  <c r="F181" i="10"/>
  <c r="G366" i="13" l="1"/>
  <c r="G338" i="13"/>
  <c r="F170" i="10"/>
  <c r="F167" i="10" s="1"/>
  <c r="F168" i="10"/>
  <c r="F68" i="10"/>
  <c r="F164" i="10" l="1"/>
  <c r="F159" i="10" s="1"/>
  <c r="F156" i="10" s="1"/>
  <c r="G341" i="13"/>
  <c r="G337" i="13" s="1"/>
  <c r="G52" i="13" l="1"/>
  <c r="F294" i="10"/>
  <c r="F293" i="10" s="1"/>
  <c r="F111" i="10"/>
  <c r="F93" i="10"/>
  <c r="F92" i="10" s="1"/>
  <c r="F79" i="10"/>
  <c r="F70" i="10" s="1"/>
  <c r="F49" i="10"/>
  <c r="F48" i="10" s="1"/>
  <c r="F22" i="10"/>
  <c r="F51" i="10"/>
  <c r="G51" i="13" l="1"/>
  <c r="G36" i="13" s="1"/>
  <c r="F95" i="10"/>
  <c r="G80" i="13"/>
  <c r="F101" i="10"/>
  <c r="F17" i="10"/>
  <c r="F364" i="10" s="1"/>
  <c r="G79" i="13" l="1"/>
  <c r="G73" i="13" s="1"/>
  <c r="G222" i="13"/>
  <c r="G218" i="13" l="1"/>
  <c r="G35" i="13"/>
  <c r="G211" i="13" l="1"/>
  <c r="G182" i="13" l="1"/>
  <c r="G16" i="13" l="1"/>
  <c r="N16" i="13" l="1"/>
  <c r="F124" i="66" l="1"/>
  <c r="G123" i="66"/>
  <c r="G122" i="66" s="1"/>
  <c r="G124" i="66" s="1"/>
</calcChain>
</file>

<file path=xl/sharedStrings.xml><?xml version="1.0" encoding="utf-8"?>
<sst xmlns="http://schemas.openxmlformats.org/spreadsheetml/2006/main" count="1670" uniqueCount="699">
  <si>
    <t>№ п/п</t>
  </si>
  <si>
    <t>Всего</t>
  </si>
  <si>
    <t>в том числе</t>
  </si>
  <si>
    <t xml:space="preserve">Приложение 1  </t>
  </si>
  <si>
    <t>"О кожуунном бюджете муниципального района</t>
  </si>
  <si>
    <t>(тыс.рублей)</t>
  </si>
  <si>
    <t>Код</t>
  </si>
  <si>
    <t>Наименование</t>
  </si>
  <si>
    <t>Сумма</t>
  </si>
  <si>
    <t>003 01 03 00 00 00 0000 000</t>
  </si>
  <si>
    <t>Получение кредитов от других бюджетов бюджетной системы</t>
  </si>
  <si>
    <t>003 01 03 01 00 05 0000 710</t>
  </si>
  <si>
    <t>003 01 03 01 00 05 0000 810</t>
  </si>
  <si>
    <t>муниципального района "Кызылский кожуун" Республики Тыва</t>
  </si>
  <si>
    <t>Прочие неналоговые доходы бюджетов муниципальных районов</t>
  </si>
  <si>
    <t>1 00 00000 00 0000 000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</si>
  <si>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</si>
  <si>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</si>
  <si>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</si>
  <si>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</si>
  <si>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1 14 00000 00 0000 000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</si>
  <si>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</si>
  <si>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</si>
  <si>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</si>
  <si>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</si>
  <si>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</si>
  <si>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>БЕЗВОЗМЕЗДНЫЕ ПОСТУПЛЕНИЯ</t>
  </si>
  <si>
    <t>2 02 00000 00 0000 000</t>
  </si>
  <si>
    <t xml:space="preserve">"О кожуунном бюджете муниципального района </t>
  </si>
  <si>
    <t>Прочие доходы от компенсации затрат бюджетов муниципальных районов</t>
  </si>
  <si>
    <t>1 17 05050 05 0000 180</t>
  </si>
  <si>
    <t xml:space="preserve"> "О кожуунном бюджете муниципального района</t>
  </si>
  <si>
    <t>"О кожуунном  бюджете  муниципального района</t>
  </si>
  <si>
    <t>РЗ</t>
  </si>
  <si>
    <t>ПР</t>
  </si>
  <si>
    <t>ЦСР</t>
  </si>
  <si>
    <t>ВР</t>
  </si>
  <si>
    <t>Сумма на год</t>
  </si>
  <si>
    <t>Общегосударственные вопросы</t>
  </si>
  <si>
    <t xml:space="preserve">Функционирование высшего должностного лица субъекта Российской Федерации и муниципального образования </t>
  </si>
  <si>
    <t>Фонд оплаты труда государственных (муниципальных) органов</t>
  </si>
  <si>
    <t>77 0 10 10000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</si>
  <si>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</si>
  <si>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</si>
  <si>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</si>
  <si>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(Глава)</t>
  </si>
  <si>
    <t>77 0 10 20000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</si>
  <si>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(Секретарь)</t>
  </si>
  <si>
    <t>77 0 10 30000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</si>
  <si>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 (Центральный аппарат)</t>
  </si>
  <si>
    <t>770 10 50000</t>
  </si>
  <si>
    <t>Иные выплаты персоналу учреждений, за исключением фонда оплаты труда</t>
  </si>
  <si>
    <t>77 0 10 50000</t>
  </si>
  <si>
    <t>Закупка товаров, работ, услуг в сфере информационно-коммуникационных технологий</t>
  </si>
  <si>
    <t>Прочая закупка товаров, работ и услуг для обеспечения государственных (муниципальных) нужд</t>
  </si>
  <si>
    <t>244</t>
  </si>
  <si>
    <t>Уплата налога на имущество орагнизаций и земельного налога</t>
  </si>
  <si>
    <t>Уплата прочих налогов, сборов</t>
  </si>
  <si>
    <t>852</t>
  </si>
  <si>
    <t>Уплата иных платежей</t>
  </si>
  <si>
    <t xml:space="preserve">Функционирование Правительства РФ, высших исполнительных органов государственной власти субъектов Российской Федерации, местных администраций </t>
  </si>
  <si>
    <t>77 0 10 40000</t>
  </si>
  <si>
    <t>Судебная система</t>
  </si>
  <si>
    <t>Присяжные заседатели</t>
  </si>
  <si>
    <t>92 0 20 51200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</si>
  <si>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</si>
  <si>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Руководство и управление в сфере установленных функций органов местного самоуправления </t>
  </si>
  <si>
    <t>77 0 10 60000</t>
  </si>
  <si>
    <t>Уплата налога на имущество организаций и земельного налога</t>
  </si>
  <si>
    <t>Обеспечение деятельности финансовых, налоговых и таможенных органов и органов финансового надзора (КСО)</t>
  </si>
  <si>
    <t>77 0 10 70000</t>
  </si>
  <si>
    <t>Резервный фонд</t>
  </si>
  <si>
    <t>01</t>
  </si>
  <si>
    <t>Пособия, компенсации и иные соц.выплаты гражданам , кроме публичных нормативных обязательств</t>
  </si>
  <si>
    <t>Другие общегосударственные вопросы</t>
  </si>
  <si>
    <t>01 1 00 00000</t>
  </si>
  <si>
    <t>Другие общегосударственные вопросы (Адм.комиссия)</t>
  </si>
  <si>
    <t>77 0 10 76130</t>
  </si>
  <si>
    <t>Национальная оборона</t>
  </si>
  <si>
    <t xml:space="preserve">Мобилизационная и вневойсковая подготовка </t>
  </si>
  <si>
    <t>Субвенции</t>
  </si>
  <si>
    <t>99 9 00 51180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</si>
  <si>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</si>
  <si>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</si>
  <si>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Фонд оплаты труда учреждений</t>
  </si>
  <si>
    <t>77 0 20 1Е000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</si>
  <si>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</si>
  <si>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</si>
  <si>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</si>
  <si>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</si>
  <si>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77 0 10 1С000</t>
  </si>
  <si>
    <t>Дорожное хозяйство (дорожные фонды)</t>
  </si>
  <si>
    <t xml:space="preserve">Другие вопросы в области национальной экономики </t>
  </si>
  <si>
    <t>04 1 00 40000</t>
  </si>
  <si>
    <t>Субсидии гражданам на приобретение жилья</t>
  </si>
  <si>
    <t>04 2 00 40000</t>
  </si>
  <si>
    <t>Жилищно-коммунальное хозяйство</t>
  </si>
  <si>
    <t>ПП "Коммунальное хозяйство"</t>
  </si>
  <si>
    <t>Дошкольное образование</t>
  </si>
  <si>
    <t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t>
  </si>
  <si>
    <t>07 1 0 000590</t>
  </si>
  <si>
    <t>Субсидии автономным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t>
  </si>
  <si>
    <t>07 1 00 00590</t>
  </si>
  <si>
    <t>07 1 00 76020</t>
  </si>
  <si>
    <t>Общее образование</t>
  </si>
  <si>
    <t>07 2 00 00590</t>
  </si>
  <si>
    <t>07 2 00 76020</t>
  </si>
  <si>
    <t>Дополнительное образование детей</t>
  </si>
  <si>
    <t>07 3 00 00590</t>
  </si>
  <si>
    <t>Молодежная политика</t>
  </si>
  <si>
    <t>Молодежная политика (оздоровление детей)</t>
  </si>
  <si>
    <t>07 4 00 00000</t>
  </si>
  <si>
    <t>07 4 00 00590</t>
  </si>
  <si>
    <t>Пособия, компенсации, меры соц.поддержки по публичным нормативным обязательствам</t>
  </si>
  <si>
    <t xml:space="preserve">Другие вопросы в области образования </t>
  </si>
  <si>
    <t>Другие вопросы в области образования (центр.бухгалтерия)</t>
  </si>
  <si>
    <t>07 5 00 00000</t>
  </si>
  <si>
    <t>07 5 00 00211</t>
  </si>
  <si>
    <t>07 5 00 00213</t>
  </si>
  <si>
    <t>07 5 00 00212</t>
  </si>
  <si>
    <t>Другие вопросы в области образования (КДН)</t>
  </si>
  <si>
    <t>77 0 10 76100</t>
  </si>
  <si>
    <t>Другие вопросы в области образования (аппарат)</t>
  </si>
  <si>
    <t>77 0 10 2У211</t>
  </si>
  <si>
    <t>77 0 10 2У213</t>
  </si>
  <si>
    <t>Культура, кинематография</t>
  </si>
  <si>
    <t>Культура</t>
  </si>
  <si>
    <t>Культура (библиотеки)</t>
  </si>
  <si>
    <t>09 1 00 00000</t>
  </si>
  <si>
    <t>09 1 00 00590</t>
  </si>
  <si>
    <t>09 2 00 00000</t>
  </si>
  <si>
    <t>09 2 00 00590</t>
  </si>
  <si>
    <t>Другие вопросы в области культуры, кинематографии</t>
  </si>
  <si>
    <t>Другие вопросы в области культуры, кинематографии (аппарат)</t>
  </si>
  <si>
    <t>77 0 10 3Б000</t>
  </si>
  <si>
    <t>08</t>
  </si>
  <si>
    <t>04</t>
  </si>
  <si>
    <t>09 3 00 00000</t>
  </si>
  <si>
    <t>111</t>
  </si>
  <si>
    <t>119</t>
  </si>
  <si>
    <t>09 3 00 00 000</t>
  </si>
  <si>
    <t>09 3 00 00 290</t>
  </si>
  <si>
    <t>Здравоохранение</t>
  </si>
  <si>
    <t>Социальная политика</t>
  </si>
  <si>
    <t>Пенсионное обеспечение</t>
  </si>
  <si>
    <t>Иные пенсии, соц.доплаты к пенсии</t>
  </si>
  <si>
    <t>77 0 30 01010</t>
  </si>
  <si>
    <t>Социальное обеспечение населения</t>
  </si>
  <si>
    <t>77 0 30 76120</t>
  </si>
  <si>
    <t>77 0 30 76110</t>
  </si>
  <si>
    <t>77 0 30 76070</t>
  </si>
  <si>
    <t>77 0 30 76060</t>
  </si>
  <si>
    <t>77 0 30 76080</t>
  </si>
  <si>
    <t>77 0 30 76030</t>
  </si>
  <si>
    <t xml:space="preserve">Охрана семьи и детства </t>
  </si>
  <si>
    <t>77 0 30 76090</t>
  </si>
  <si>
    <t>Другие вопросы в области социальной политики</t>
  </si>
  <si>
    <t>77 0 20 76040</t>
  </si>
  <si>
    <t>77 0 10 4Т000</t>
  </si>
  <si>
    <t>Физическая культура и спорт</t>
  </si>
  <si>
    <t>Другие вопросы в области физической культуры и спорта</t>
  </si>
  <si>
    <t>14 1 00 40000</t>
  </si>
  <si>
    <t>Средства массовой информации</t>
  </si>
  <si>
    <t>Периодическая печать и издательства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</si>
  <si>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</si>
  <si>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</t>
  </si>
  <si>
    <t>13 1 02 70010</t>
  </si>
  <si>
    <t>Иные дотации</t>
  </si>
  <si>
    <t>13 1 00 70020</t>
  </si>
  <si>
    <t>Прочие межбюджетные трансферты общего характера</t>
  </si>
  <si>
    <t>Прочие межбюджетные трансферты общего характера (субсидии на оплату комм.услуг)</t>
  </si>
  <si>
    <t>97 0 00 75020</t>
  </si>
  <si>
    <t>Прочие межбюджетные трансферты общего характера (на продажу алкогольной продукции)</t>
  </si>
  <si>
    <t>97 0 00 76050</t>
  </si>
  <si>
    <t>ВСЕГО</t>
  </si>
  <si>
    <t>(тыс. рублей)</t>
  </si>
  <si>
    <t xml:space="preserve">Наименование </t>
  </si>
  <si>
    <t>Гл</t>
  </si>
  <si>
    <t>Всего:</t>
  </si>
  <si>
    <t>Хурал представителей муниципального района "Кызылский кожуун" РТ</t>
  </si>
  <si>
    <t>Администрация муниципального района "Кызылский кожуун" РТ</t>
  </si>
  <si>
    <t>Функционирование высшего должностного лица субъекта Российской Федерации и муниципального образования (Председатель)</t>
  </si>
  <si>
    <t>Функционирование Правительства РФ, высших исполнительных органов государственной власти субъектов Российской Федерации, местных администраций (Аппарат)</t>
  </si>
  <si>
    <t>Финансовое управление</t>
  </si>
  <si>
    <t>Управление образования</t>
  </si>
  <si>
    <t>Управление культуры</t>
  </si>
  <si>
    <t>Управление социальной защиты и трудовых отношений</t>
  </si>
  <si>
    <t>2</t>
  </si>
  <si>
    <t>4</t>
  </si>
  <si>
    <t>0110000000               0120000000</t>
  </si>
  <si>
    <t>1010040000          1020040000          1030040000</t>
  </si>
  <si>
    <t xml:space="preserve">1110040000         1120040000         1130040000      </t>
  </si>
  <si>
    <t>1410040000</t>
  </si>
  <si>
    <t xml:space="preserve">"О кожуунном бюджете муниципального района "Кызылский кожуун" Республики Тыва </t>
  </si>
  <si>
    <t>Наименование поселения</t>
  </si>
  <si>
    <t>1.</t>
  </si>
  <si>
    <t>Администрация сельского поселения сумон Баян-Кольский Кызылского кожууна Республики Тыва</t>
  </si>
  <si>
    <t>2.</t>
  </si>
  <si>
    <t>Администрация сельского поселения сумон Кара-Хаакский Кызылского кожууна Республики Тыва</t>
  </si>
  <si>
    <t>Администрация сельского поселения сумона Сукпакский Кызылского кожууна Республики Тыва</t>
  </si>
  <si>
    <t>Администрация сельского поселения сумона Терлиг-Хаинский Кызылского кожууна Республики Тыва</t>
  </si>
  <si>
    <t>Администрация сельского поселения сумона Усть-Элегестинский Кызылского кожууна Республики Тыва</t>
  </si>
  <si>
    <t>Администрация сельского поселения сумон Целинный Кызылского кожууна Республики Тыва</t>
  </si>
  <si>
    <t>Администрация сельского поселения сумона Чербинский Кызылского кожууна Республики Тыва</t>
  </si>
  <si>
    <t>Администрация сельского поселения сумон Шамбалыгский Кызылского кожууна Республики Тыва</t>
  </si>
  <si>
    <t>Администрация сельского поселения сумона Ээрбекский Кызылского кожууна Республики Тыва</t>
  </si>
  <si>
    <t xml:space="preserve">ИТОГО </t>
  </si>
  <si>
    <t>Администрация поселка городского типа Каа-Хем Кызылского кожууна Республики Тыва</t>
  </si>
  <si>
    <t>6</t>
  </si>
  <si>
    <t>8</t>
  </si>
  <si>
    <t>Прочие доходы от оказания платных услуг (работ) получателями средств бюджетов сельских поселений</t>
  </si>
  <si>
    <t xml:space="preserve">Коды бюджетной классификации  </t>
  </si>
  <si>
    <t xml:space="preserve">      Наименование доходов </t>
  </si>
  <si>
    <t xml:space="preserve">Сумма </t>
  </si>
  <si>
    <t>НАЛОГОВЫЕ И НЕНАЛОГОВЫЕ ДОХОДЫ</t>
  </si>
  <si>
    <t>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</si>
  <si>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</si>
  <si>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</si>
  <si>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</si>
  <si>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</si>
  <si>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1 05 00000 00 0000 000</t>
  </si>
  <si>
    <t>НАЛОГИ НА СОВОКУПНЫЙ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</si>
  <si>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</si>
  <si>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</si>
  <si>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</si>
  <si>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организаций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</si>
  <si>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</si>
  <si>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</si>
  <si>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</si>
  <si>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</si>
  <si>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 xml:space="preserve"> 1 07 04000 01 0000 110</t>
  </si>
  <si>
    <t xml:space="preserve">Сборы за пользование объектами животного мира и за пользование объектами водных биологических ресурсов 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</si>
  <si>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</si>
  <si>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</si>
  <si>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</si>
  <si>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</si>
  <si>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</si>
  <si>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</si>
  <si>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</si>
  <si>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 xml:space="preserve"> 1 13 00000 00 0000 000</t>
  </si>
  <si>
    <t>1 13 01995 10 0000 130</t>
  </si>
  <si>
    <t>1 13 02995 05 0000 130</t>
  </si>
  <si>
    <t>ДОХОДЫ ОТ ПРОДАЖИ МАТЕРИАЛЬНЫХ И НЕМАТЕРИАЛЬНЫХ АКТИВОВ</t>
  </si>
  <si>
    <t xml:space="preserve"> 1 16 00000 00 0000 000</t>
  </si>
  <si>
    <t>2 02 15001 05 0000 150</t>
  </si>
  <si>
    <t>2 02 15002 05 0000 150</t>
  </si>
  <si>
    <t>2 02 25097 05 0000 150</t>
  </si>
  <si>
    <t>2 02 25497 05 0000 150</t>
  </si>
  <si>
    <t>2 02 25555 05 0000 150</t>
  </si>
  <si>
    <t>2 02 30013 05 0000 150</t>
  </si>
  <si>
    <t>2 02 35118 05 0000 150</t>
  </si>
  <si>
    <t>2 02 35120 05 0000 150</t>
  </si>
  <si>
    <t>2 02 35250 05 0000 150</t>
  </si>
  <si>
    <t xml:space="preserve">ИТОГО ДОХОДОВ </t>
  </si>
  <si>
    <t>Приложение 6</t>
  </si>
  <si>
    <t>77 0 20 8М000</t>
  </si>
  <si>
    <t>Другие общегосударственные вопросы ( прочие расходы адм.кожууна)</t>
  </si>
  <si>
    <t>77 0 20 40000</t>
  </si>
  <si>
    <t>02 1 00 40000</t>
  </si>
  <si>
    <t>78 0 10 1С000</t>
  </si>
  <si>
    <t>77 0 20 1А000</t>
  </si>
  <si>
    <t>16 1 00 40000</t>
  </si>
  <si>
    <t>33 0 F2 55550</t>
  </si>
  <si>
    <t>07 1 00 7602У</t>
  </si>
  <si>
    <t>07 2 00 7602У</t>
  </si>
  <si>
    <t>Другие вопросы в области образования (МК)</t>
  </si>
  <si>
    <t>07 6 00 00211</t>
  </si>
  <si>
    <t>07 6 00 00213</t>
  </si>
  <si>
    <t>07 6 00 00000</t>
  </si>
  <si>
    <t>Другие вопросы в области образования (ХЭК)</t>
  </si>
  <si>
    <t>07 7 00 00211</t>
  </si>
  <si>
    <t>07 7 00 00213</t>
  </si>
  <si>
    <t>07 7 00 00000</t>
  </si>
  <si>
    <t>Другие вопросы в области образования (Мероприятия)</t>
  </si>
  <si>
    <t>07 8 00 0000</t>
  </si>
  <si>
    <t>07 8 00 00000</t>
  </si>
  <si>
    <t>77 0 10 3Б211</t>
  </si>
  <si>
    <t>77 0 10 3Б213</t>
  </si>
  <si>
    <t>Другие вопросы в области культуры, кинематографии (ЦБ)</t>
  </si>
  <si>
    <t>09 4 00 00000</t>
  </si>
  <si>
    <t>Другие вопросы в области культуры, кинематографии (мероприятия)</t>
  </si>
  <si>
    <t>09 5 00 00000</t>
  </si>
  <si>
    <t>10 1 00 40000</t>
  </si>
  <si>
    <t>16 4 F154970</t>
  </si>
  <si>
    <t>77 0 30 52500</t>
  </si>
  <si>
    <t>ПП "Старшее поколение"</t>
  </si>
  <si>
    <t>13 1 00 40000</t>
  </si>
  <si>
    <t>77 0 00 21000</t>
  </si>
  <si>
    <t>Иные межбюджетные трансферты из дорожного фонда местного бюджета</t>
  </si>
  <si>
    <t>Иные выплаты персоналу учреждений, за исключением фонда оплаты труда (компенсация депутатм)</t>
  </si>
  <si>
    <t>Другие вопросы в области образования (ВК)</t>
  </si>
  <si>
    <t>Другие вопросы в области культуры, кинематографии (МТО культуры)</t>
  </si>
  <si>
    <t xml:space="preserve">0210040000            0220040000           0230040000 0240040000     0250040000        </t>
  </si>
  <si>
    <t>0310040000       0320040000        0330040000     0340040000</t>
  </si>
  <si>
    <t xml:space="preserve">0710000000                  0720000000               0730000000                       0740000000            0750000000   0760000000 0770000000   0780000000   8700000000                                   </t>
  </si>
  <si>
    <t>1210040000       164F100000</t>
  </si>
  <si>
    <t>1310040000</t>
  </si>
  <si>
    <t>330F200000</t>
  </si>
  <si>
    <t>Иные межбюджетные трансферты на оплату коммунальных услуг</t>
  </si>
  <si>
    <t>Субсидии бюджетным учреждениям на иные цели</t>
  </si>
  <si>
    <t>Закупка товаров, работ, услуг в целях капитального ремонта государственного (муниципального) имущества</t>
  </si>
  <si>
    <t>Другие вопросы в области национальной экономики (МТО администрации кожууна)</t>
  </si>
  <si>
    <t>Другие вопросы в области национальной экономики (Вод.финуправления)</t>
  </si>
  <si>
    <t>12</t>
  </si>
  <si>
    <t>77 0 P1 55730</t>
  </si>
  <si>
    <t>Таблица 4</t>
  </si>
  <si>
    <t>77 0 22 40000</t>
  </si>
  <si>
    <t>Социальное обеспечение населения (пособия на погребение)</t>
  </si>
  <si>
    <t>Социальное обеспечение населения (расходы на обществ.транспорт)</t>
  </si>
  <si>
    <t>Социальное обеспечение населения (ежемесячн.пособия на ребенка)</t>
  </si>
  <si>
    <t>Социальное обеспечение населения (соц.поддержка ветеранов труда и тружеников тыла)</t>
  </si>
  <si>
    <t>Социальное обеспечение населения (соц.поддержка реабилитированным лицам)</t>
  </si>
  <si>
    <t>Социальное обеспечение населения (жилищные субсидии гражданам)</t>
  </si>
  <si>
    <t>Социальное обеспечение населения (выплаты инвалидам)</t>
  </si>
  <si>
    <t>Другие вопросы в области социальной политики (содержание отдела жилищных субсидий)</t>
  </si>
  <si>
    <t>Другие вопросы в области социальной политики (аппарат)</t>
  </si>
  <si>
    <t>Приложение 4</t>
  </si>
  <si>
    <t>1 01 02000 01 0000 110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</si>
  <si>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</si>
  <si>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</si>
  <si>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1 03 02230 01 0000 110</t>
  </si>
  <si>
    <t>1 03 02240 01 0000 110</t>
  </si>
  <si>
    <t>1 03 02250 01 0000 110</t>
  </si>
  <si>
    <t>1 03 02260 01 0000 110</t>
  </si>
  <si>
    <t>1 05 03000 01 0000 110</t>
  </si>
  <si>
    <t>1 05 04000 02 0000 110</t>
  </si>
  <si>
    <t>1 06 00000 00 0000 000</t>
  </si>
  <si>
    <t>1 06 02000 02 0000 110</t>
  </si>
  <si>
    <t>1 08 00000 00 0000 000</t>
  </si>
  <si>
    <t>1 11 00000 00 0000 000</t>
  </si>
  <si>
    <t>1 11 05013 05 0000 120</t>
  </si>
  <si>
    <t>1 11 05020 05 0000 120</t>
  </si>
  <si>
    <t>1 11 09030 05 0000 120</t>
  </si>
  <si>
    <t>1 12 00000 00 0000 000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</si>
  <si>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</si>
  <si>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</si>
  <si>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1 14 06013 05 0000 430</t>
  </si>
  <si>
    <t>ИТОГО СОБСТВЕННЫХ ДОХОДОВ</t>
  </si>
  <si>
    <t>БЕЗВОЗМЕЗДНЫЕ ПОСТУПЛЕНИЯ ОТ ДРУГИХ БЮДЖЕТОВ БЮДЖЕТНОЙ СИСТЕМЫ РОССИЙСКОЙ ФЕДЕРАЦИИ</t>
  </si>
  <si>
    <t>Лимит на 2023 год</t>
  </si>
  <si>
    <t>77 0 40 L0000</t>
  </si>
  <si>
    <t>77 0 20 L0000</t>
  </si>
  <si>
    <t>НП расходы. Уличное освещение</t>
  </si>
  <si>
    <t>09 2 00 00560</t>
  </si>
  <si>
    <t>2 02 35302 05 0000 150</t>
  </si>
  <si>
    <t>3 02 30024 05 0000 150</t>
  </si>
  <si>
    <t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</si>
  <si>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 xml:space="preserve">Субвенции на осуществление государственных полномочий по установлению запрета на розничную продажу алкогольной продукции в Республике Тыва 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</si>
  <si>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</si>
  <si>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полномочий по назначению и выплате ежемесячного пособия на ребенка </t>
  </si>
  <si>
    <t>Субвенции для предоставления льготы сельским специалистам по жилищно-коммунальным услугам</t>
  </si>
  <si>
    <t xml:space="preserve">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 </t>
  </si>
  <si>
    <t xml:space="preserve"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</si>
  <si>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</si>
  <si>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</si>
  <si>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осуществление государственных полномочий по созданию, организации и обеспечению деятельности административных комиссий </t>
  </si>
  <si>
    <t xml:space="preserve">Субвенции на реализацию Закона Республики Тыва «О погребении и похоронном деле в Республике Тыва» </t>
  </si>
  <si>
    <t>Субвенции на организацию отдыха и оздоровления детей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</si>
  <si>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</si>
  <si>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Субвенции на осуществление ежемесячных выплат на детей в возрасте от трех до семи лет включительно</t>
  </si>
  <si>
    <t xml:space="preserve">Субвенции 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 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</si>
  <si>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</si>
  <si>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</si>
  <si>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Субсидии на капитальный ремонт и ремонт автомобильных дорог общего пользования населенных пунктов  за счет средств Дорожного фонда Республики Тыва</t>
  </si>
  <si>
    <t>Субсидии на реализацию программ формирования современной городской среды</t>
  </si>
  <si>
    <t>77 0 20 80000</t>
  </si>
  <si>
    <t>77 0 20 00000</t>
  </si>
  <si>
    <t>Обеспечение проведения выборов и референдумов</t>
  </si>
  <si>
    <t>77 0 20 75050</t>
  </si>
  <si>
    <t>17 1 R1 53930</t>
  </si>
  <si>
    <t>07 2 08 L3030</t>
  </si>
  <si>
    <t>07 2 08 L3040</t>
  </si>
  <si>
    <t>77 0 30 L3020</t>
  </si>
  <si>
    <t>77 0 P1 50840</t>
  </si>
  <si>
    <t>Охрана семьи иматеринства (компенсация род.платы)</t>
  </si>
  <si>
    <t>Содержание отдела субсидии</t>
  </si>
  <si>
    <t>Резервные фонды</t>
  </si>
  <si>
    <t>03 4 00 40000</t>
  </si>
  <si>
    <t>03 5 00 40000</t>
  </si>
  <si>
    <t>МП "Обеспечение общественного порядка и противодействие преступности в Кызылском кожууне на 2021-2023 гг."</t>
  </si>
  <si>
    <t>МП "Создание условий для устойчивого экономического развития на территории Кызылского кожууна  на 2021-2023 гг.»</t>
  </si>
  <si>
    <t>03 3 00 00000</t>
  </si>
  <si>
    <t>03 0 00 00000</t>
  </si>
  <si>
    <t>04 0 00 00000</t>
  </si>
  <si>
    <t>11 0 00 00000</t>
  </si>
  <si>
    <t>Другие вопросы в области образования (спец по охр.тр.)</t>
  </si>
  <si>
    <t>Приложение 8</t>
  </si>
  <si>
    <t>Приложение 12</t>
  </si>
  <si>
    <t>1 05 01000 02 0000 110</t>
  </si>
  <si>
    <t xml:space="preserve">Налог, взимаемый в связи с применением упращенной системы  налогообложения </t>
  </si>
  <si>
    <t>1 05 02000 02 0000 110</t>
  </si>
  <si>
    <t>Единый налог на вмененный доход для отдельных видов деятельности</t>
  </si>
  <si>
    <t>2 02 10000 00 0000 150</t>
  </si>
  <si>
    <t>Дотации бюджетам бюджетной системы Российской Федерации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</si>
  <si>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</si>
  <si>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муниципальных районов на поддержку мер по обеспечению сбалансированности бюджетов из бюджета субъекта Российской Федерации</t>
  </si>
  <si>
    <t>2 02 2999 05 0000 150</t>
  </si>
  <si>
    <t>2 02 25304 05 0000 150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</si>
  <si>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</si>
  <si>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реализацию мероприятий по обеспечению жильем молодых семей</t>
  </si>
  <si>
    <t>2 02 30024 05 0000 150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</si>
  <si>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</si>
  <si>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</si>
  <si>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</si>
  <si>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</si>
  <si>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оплату жилищно-коммунальных услуг отдельным категориям граждан</t>
  </si>
  <si>
    <t>2 02 35084 05 0000 150</t>
  </si>
  <si>
    <t>2 02 40000 00 0000 150</t>
  </si>
  <si>
    <t>Иные межбюджетные трансферты</t>
  </si>
  <si>
    <t>2 02 49999 05 0000 150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</si>
  <si>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</si>
  <si>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* 05 - бюджет муниципального района</t>
  </si>
  <si>
    <t>* 04 - бюджет городского округа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</si>
  <si>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</si>
  <si>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Приложение 10</t>
  </si>
  <si>
    <t>Наименование муниципальной программы</t>
  </si>
  <si>
    <t>Обучение, переподготовка, повышение квалификации для выборных должностных лиц местного самоуправления и муниципальных служащих МР "Кызылский кожуун" на 2021-2023 гг.</t>
  </si>
  <si>
    <t>Обеспечение общественного порядка и противодействие преступности в Кызылском кожууне на 2021-2023 гг.</t>
  </si>
  <si>
    <t>Создание условий для устойчивого экономического развития на территории Кызылского кожууна  на 2021-2023 гг</t>
  </si>
  <si>
    <t>Жилищно-коммунальное хозяйство на 2021 – 2023 гг.</t>
  </si>
  <si>
    <t>Развитие системы образования на территории Кызылского кожууна на 2021-2023 гг.</t>
  </si>
  <si>
    <t>Развитие культуры и туризма Кызылского кожууна на 2021-2023 гг.</t>
  </si>
  <si>
    <t xml:space="preserve"> 0910000000                                    0920000000                                          0930000000  0940000000                        0950000000           0960000000  0970000000  0980000000                   08500L5190</t>
  </si>
  <si>
    <t>Поддержка системы здравоохранения  Кызылского кожууна на 2021-2023 гг.</t>
  </si>
  <si>
    <t>Социальная поддержка отдельных категорий граждан Кызылского кожууна на 2021-2023 гг.</t>
  </si>
  <si>
    <t>Обеспечение жителей Кызылского кожууна доступным и комфортным жильем на 2021-2023 годы</t>
  </si>
  <si>
    <t>Развитие физической  культуры и спорта в Кызылском кожууне на 2021-2023 гг.</t>
  </si>
  <si>
    <t>Развитие молодежной политики в Кызылском кожууне на 2021-2023 гг.</t>
  </si>
  <si>
    <t>Территориальное планирование и комплексное развитие территорий на 2021-2025 годы</t>
  </si>
  <si>
    <t>7700070310</t>
  </si>
  <si>
    <t>Развитие земельно-имущественных отношений на территории Кызылского кожууна Республики Тыва на 2022-2025 годы</t>
  </si>
  <si>
    <t>77001L5110</t>
  </si>
  <si>
    <t>Комплексное развитие сельских территорий</t>
  </si>
  <si>
    <t xml:space="preserve">	  77040L5760</t>
  </si>
  <si>
    <t>1510000000</t>
  </si>
  <si>
    <t xml:space="preserve">	770201А000</t>
  </si>
  <si>
    <t>"Кызылский кожуун "  Республики Тыва на 2023 год</t>
  </si>
  <si>
    <t>Источники внутреннего финансирования дефицита кожуунного  бюджета муниципального района "Кызылский кожуун" Республики Тыва на 2023 год</t>
  </si>
  <si>
    <t>"Кызылский кожуун" Республики Тыва на 2023 год</t>
  </si>
  <si>
    <t xml:space="preserve"> "Кызылский кожуун" Республики Тыва на 2023 год</t>
  </si>
  <si>
    <t xml:space="preserve">                                                                                                                                "Кызылский кожуун" Республики Тыва на 2023 год</t>
  </si>
  <si>
    <t xml:space="preserve">Распределение бюджетных ассигнований из бюджета муниципального района "Кызылский кожуун" Республики Тыва на 2023 год по разделам и подразделам, целевым статьям и видам расходов                                 </t>
  </si>
  <si>
    <t>Ведомственная структура расходов кожуунного бюджета муниципального района "Кызылский кожуун" Республики Тыва на 2023 год</t>
  </si>
  <si>
    <t>"Кызылский кожуун"  Республики Тыва на 2023 год</t>
  </si>
  <si>
    <t xml:space="preserve">РАСПРЕДЕЛЕНИЕ
бюджетных ассигнований на реализацию муниципальных  программ на 2023 год </t>
  </si>
  <si>
    <t>Иные выплаты текущего характера физическим лицам</t>
  </si>
  <si>
    <t>Закупка энергетических ресурсов</t>
  </si>
  <si>
    <t>77 0 20 51200</t>
  </si>
  <si>
    <t>01 0 00 00000</t>
  </si>
  <si>
    <t>02 0 00 40000</t>
  </si>
  <si>
    <t>02 2 00 40000</t>
  </si>
  <si>
    <t>02 3 00 40000</t>
  </si>
  <si>
    <t>02 4 00 40000</t>
  </si>
  <si>
    <t>02 5 00 40000</t>
  </si>
  <si>
    <t xml:space="preserve">ПП "Профилактика  правонарушений  безнадзорности среди несовершеннолетних на территории Кызылского кожууна" </t>
  </si>
  <si>
    <t>ПП "Обеспечение безопасности дорожного движения на территории Кызылского кожууна"</t>
  </si>
  <si>
    <t>ПП "Противодействие незаконному обороту наркотических средств на территории Кызылского кожууна"</t>
  </si>
  <si>
    <t>ПП "Профилактика экстемизма и ликвидации последствий проявлений терроризма и экстремизма на территории Кызылского кожууна"</t>
  </si>
  <si>
    <t xml:space="preserve">ПП "О противодействии коррупции на территории Кызылского кожууна" </t>
  </si>
  <si>
    <t xml:space="preserve">ПП "Организация обучения и повышения квалификации кадров для органов местного самоуправления" </t>
  </si>
  <si>
    <t>Непр. расходы  - организации мероприятий при осуществлении деятельности по обращению с животными без владельцев</t>
  </si>
  <si>
    <t>Непр.расходы - оказание услуг по транспортировке тел умерших</t>
  </si>
  <si>
    <t xml:space="preserve"> 77 0 20 76140</t>
  </si>
  <si>
    <t xml:space="preserve"> 77 0 20 00000</t>
  </si>
  <si>
    <t>Непр. расходы  - народный картофель</t>
  </si>
  <si>
    <t xml:space="preserve"> 77 0 20 2С000</t>
  </si>
  <si>
    <t xml:space="preserve">ПП "Развитие сельского хозяйства и расширение рынка сельскохозяйственной продукции в Кызылском кожууне"   </t>
  </si>
  <si>
    <t>ПП ""Кыштаг" на территории Кызылского кожууна"</t>
  </si>
  <si>
    <t>ПП "Развитие  и поддержка малого и среднего предпринимательства в Кызылском кожууне"</t>
  </si>
  <si>
    <t>03 1 00 00000</t>
  </si>
  <si>
    <t>03 2 00 00000</t>
  </si>
  <si>
    <t>15 1 00 40000</t>
  </si>
  <si>
    <t>15 1 00 00000</t>
  </si>
  <si>
    <t>77 0 00 70000</t>
  </si>
  <si>
    <t>77 0 00 00000</t>
  </si>
  <si>
    <t>77 0 20 44000</t>
  </si>
  <si>
    <t>77 0 20 45000</t>
  </si>
  <si>
    <t>77 0 20 47000</t>
  </si>
  <si>
    <t>77 0 20 70000</t>
  </si>
  <si>
    <t>77 0 20 75141</t>
  </si>
  <si>
    <t>ПП "Благоустройство"</t>
  </si>
  <si>
    <t>Коммунальное хозяйство</t>
  </si>
  <si>
    <t>Благоустройство</t>
  </si>
  <si>
    <t xml:space="preserve">МП "Комплексное развитие сельских территорий" </t>
  </si>
  <si>
    <t>87 0 00 76150</t>
  </si>
  <si>
    <t>07 2 00 00000</t>
  </si>
  <si>
    <t xml:space="preserve">Непр. Расходы - на реконструкцию и строительство локальных систем водоснабжения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</si>
  <si>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</si>
  <si>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</si>
  <si>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На создание в общеобразовательных организациях, расположенных в сельской местности, условий для занятий физической культурой и спортом</t>
  </si>
  <si>
    <t>07 2 E2 50970</t>
  </si>
  <si>
    <t>07 2 02 77010</t>
  </si>
  <si>
    <t xml:space="preserve">На организацию бесплатного питания отдельным категориям учащихся государственных и муниципальных образовательных учреждений </t>
  </si>
  <si>
    <t>ПП "Развитие молодежной политики в Кызылском кожууне"</t>
  </si>
  <si>
    <t>Культура (драм.театр)</t>
  </si>
  <si>
    <t xml:space="preserve">Субсидии органам местного самоуправления Республики Тыва на обеспечение доступа к сети Интернет социально-значимых объектов, подключенных в рамках национальной программы "Цифровая экономика Российской Федерации" </t>
  </si>
  <si>
    <t>09 1 00 70080</t>
  </si>
  <si>
    <t>Культура (ЦКС)</t>
  </si>
  <si>
    <t>Культура (ЦБС)</t>
  </si>
  <si>
    <t>10 1 00 00000</t>
  </si>
  <si>
    <t>Субвенции на выплату ежемесячных пособий на первого ребенка</t>
  </si>
  <si>
    <t>77 0 20 L4970</t>
  </si>
  <si>
    <t>97 0 00 75060</t>
  </si>
  <si>
    <t>97 0 00 75000</t>
  </si>
  <si>
    <t>97 0 00 70080</t>
  </si>
  <si>
    <t>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</si>
  <si>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</si>
  <si>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 xml:space="preserve">На обеспечение доступа к сети Интернет социально-значимых объектов, подключенных в рамках национальной программы "Цифровая экономика Российской Федерации" </t>
  </si>
  <si>
    <t xml:space="preserve">На осуществление государственных полномочий по установлению запрета на розничную продажу алкогольной продукции в Республике Тыва </t>
  </si>
  <si>
    <t xml:space="preserve">Прочие межбюджетные трансферты общего характера </t>
  </si>
  <si>
    <t>97 0 00 00000</t>
  </si>
  <si>
    <t>97 0 00 76060</t>
  </si>
  <si>
    <t>Прочие межбюджетные трансферты общего характера (алк.прод)</t>
  </si>
  <si>
    <t>97 0 00 70000</t>
  </si>
  <si>
    <t>07 4 00 76160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</si>
  <si>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</si>
  <si>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</si>
  <si>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</si>
  <si>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</si>
  <si>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</si>
  <si>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</si>
  <si>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</si>
  <si>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</si>
  <si>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</si>
  <si>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</si>
  <si>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</si>
  <si>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МЕЖБЮДЖЕТНЫЕ ТРАНСФЕРТЫ ОБЩЕГО ХАРАКТЕРА БЮДЖЕТАМ БЮДЖЕТНОЙ СИСТЕМЫ РФ</t>
  </si>
  <si>
    <t>МП "Обучение, переподготовка, повышение квалификации для выборных должностных лиц местного самоуправления и муниципальных служащих Кызылского кожууна на 2021-2023 гг."</t>
  </si>
  <si>
    <t>МП "Развитие транспортной системы на территории Кызылского кожууна на 2022-2024 гг"</t>
  </si>
  <si>
    <t>МП "Создание условий для устойчивого экономического развития на территории Кызылского кожууна на 2021-2023 гг"</t>
  </si>
  <si>
    <t xml:space="preserve">МП «Развитие и поддержка социально ориентированных некомерческих организаций на 2022-2024 годы» </t>
  </si>
  <si>
    <t xml:space="preserve">МП «Территориальное планирование и комплексное развитие территорий на 2021-2025 годы» </t>
  </si>
  <si>
    <t>ПП "Создание условий для обеспечения допступным и комфортным жильем сельского населения"</t>
  </si>
  <si>
    <t>ПП "Создание развития инфраструктуры на сельских территориях"</t>
  </si>
  <si>
    <t>МП «Формирование комфортной городской среды на  2018-2024 годы на территории Кызылского кожууна»</t>
  </si>
  <si>
    <t xml:space="preserve">МП "Жилищно-коммунальное хозяйство на 2021-2023 гг" </t>
  </si>
  <si>
    <t>МП "Развитие молодежной политики в Кызылском кожууне на 2021-2023 гг"</t>
  </si>
  <si>
    <t>МП "Поддержка системы здравоохранения Кызылского кожууна на 2021-2023 гг.</t>
  </si>
  <si>
    <t>МП "Социальная поддержка отдельных категорий граждан на территории Кызылского кожууна на 2021-2023 гг."</t>
  </si>
  <si>
    <t>МП "Социальная поддержка семей с детьми Кызылского кожууна на 2023-2025 годы"</t>
  </si>
  <si>
    <t>11 1 00 00000</t>
  </si>
  <si>
    <t>11 2 00 00000</t>
  </si>
  <si>
    <t>11 3 00 00000</t>
  </si>
  <si>
    <t>ПП "Социальная поддержка инвалидов"</t>
  </si>
  <si>
    <t>ПП "Доступная среда"</t>
  </si>
  <si>
    <t>МП «Обеспечение жителей Кызылского кожууна доступным и комфортным жильем на 2021-2023 годы»</t>
  </si>
  <si>
    <t>МП "Развитие физической  культуры и спорта в Кызылском кожууне на 2021-2023 гг."</t>
  </si>
  <si>
    <t>Формирование комфортной городской среды на  2018-2024 годы на территории Кызылского кожууна</t>
  </si>
  <si>
    <t>Развитие и поддержка социально ориентированных некомерческих организаций на 2022-2024 годы</t>
  </si>
  <si>
    <t>Развитие транспортной системы на территории Кызылского кожууна на 2022-2024 годы</t>
  </si>
  <si>
    <t>Социальная поддержка семей с детьми Кызылского кожууна на 2023-2025 годы</t>
  </si>
  <si>
    <t>Содействие занятости несовершеннолетних граждан в возрасте от 14 до 18 лет в Кызылском кожууне на 2023-2025 годы</t>
  </si>
  <si>
    <t>Непр. расходы - АСМО</t>
  </si>
  <si>
    <t>Исполнение судебных актов РФ и мировых соглашений по возмещению вреда, причиненного в результате незаконных действий или бездействия органов государственной власти либо должностных лиц этих органов, а также в результате деятельности казенных учреждений</t>
  </si>
  <si>
    <t>Непр. расходы - содержание ул. Шахтерская пгт. Каа-Хем</t>
  </si>
  <si>
    <t>Непр. расходы - возмещение негативного воздействия на оркужающую среду</t>
  </si>
  <si>
    <t>МП "Содействие занятости несовершеннолетних граждан в возрасте от 14 до 18 лет в Кызылском кожууне на 2023-2025 годы"</t>
  </si>
  <si>
    <t>17 0 30 70000</t>
  </si>
  <si>
    <t>от   декабря 2022 года №__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</si>
  <si>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</si>
  <si>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05</t>
  </si>
  <si>
    <t>07 3 00 75020</t>
  </si>
  <si>
    <t xml:space="preserve">Субсидии на обеспечение доступа к сети Интернет социально-значимых объектов, подключенных в рамках национальной программы "Цифровая экономика Российской Федерации" </t>
  </si>
  <si>
    <t>09 2 00 75020</t>
  </si>
  <si>
    <t>09 2 00 75060</t>
  </si>
  <si>
    <t>Другие вопросы в области образования (Инсп. труд)</t>
  </si>
  <si>
    <t>853</t>
  </si>
  <si>
    <t>07 1 00 75020</t>
  </si>
  <si>
    <t>07 1 00 75060</t>
  </si>
  <si>
    <t>07 2 00 75020</t>
  </si>
  <si>
    <t>07 2 00 75060</t>
  </si>
  <si>
    <t>Другие вопросы в области образования</t>
  </si>
  <si>
    <t>Межбюджетные трансерты общего характера бюджетам бюджетной системы РФ</t>
  </si>
  <si>
    <t>Образование</t>
  </si>
  <si>
    <t>3.</t>
  </si>
  <si>
    <t>4.</t>
  </si>
  <si>
    <t>5.</t>
  </si>
  <si>
    <t>на на обеспечение доступа к сети Интернет социально-значимых объектов</t>
  </si>
  <si>
    <t>на долевое финансирование расходов на оплату коммунальных услуг</t>
  </si>
  <si>
    <t>на прочие расходы</t>
  </si>
  <si>
    <t xml:space="preserve">0410040000   0420040000                     </t>
  </si>
  <si>
    <t>ПОСТУПЛЕНИЯ ДОХОДОВ В КОЖУУННЫЙ  БЮДЖЕТ МУНИЦИПАЛЬНОГО РАЙОНА "КЫЗЫЛСКИЙ КОЖУУН" РЕСПУБЛИКИ ТЫВА НА 2023 ГОД</t>
  </si>
  <si>
    <t>Субвенции от других бюджетов бюджетной системы</t>
  </si>
  <si>
    <t>202 30024 05 0000150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</si>
  <si>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</si>
  <si>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</si>
  <si>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>в том числе по поселениям:</t>
  </si>
  <si>
    <t>поселок городского типа Каа-Хем</t>
  </si>
  <si>
    <t>Администрация сумона Сукпак</t>
  </si>
  <si>
    <t>Администрация сумона Целинное</t>
  </si>
  <si>
    <t>Администрация сумона Кара-Хаак</t>
  </si>
  <si>
    <t>Администрация сумона Черби</t>
  </si>
  <si>
    <t>Администрация сумона Усть-Элегест</t>
  </si>
  <si>
    <t>Администрация сумона Баян-Кол</t>
  </si>
  <si>
    <t>Администрация сумона Шамбалыг</t>
  </si>
  <si>
    <t>Администрация сумон Терлиг-Хая</t>
  </si>
  <si>
    <t>Администрация сумона Ээрбек</t>
  </si>
  <si>
    <t>Администрация сумон Шамбалыг</t>
  </si>
  <si>
    <t xml:space="preserve">Субвенция на обеспечение выполнения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</si>
  <si>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>Субсидии от других бюджетов бюджетной системы</t>
  </si>
  <si>
    <t>202 02401 05 0000 151</t>
  </si>
  <si>
    <t xml:space="preserve"> Субсидии местным бюджетам на реконструкцию и строительство локальных систем водоснабжения на 2023 год</t>
  </si>
  <si>
    <t>Субсидии органам местного самоуправления Республики Тыва на обеспечение доступа к сети Интернет социально-значимых объектов, подключенных в рамках национальной программы "Цифровая экономика Российской Федерации" на 2023 год</t>
  </si>
  <si>
    <t xml:space="preserve">Иные межбюджетные трансферты общего характера </t>
  </si>
  <si>
    <t>О внесении изменений и дополнений</t>
  </si>
  <si>
    <t>ПРОЕКТ</t>
  </si>
  <si>
    <t>Изменение</t>
  </si>
  <si>
    <t>Сумма с учетом изменений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</si>
  <si>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</si>
  <si>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</si>
  <si>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003 01 05 02 01 05 0000 000</t>
  </si>
  <si>
    <t>Изменение остатков средств на счетах по учету средств бюджета</t>
  </si>
  <si>
    <t>003 01 05 02 01 05 0000 510</t>
  </si>
  <si>
    <t>Увеличение прочих остатков денежных средств бюджетов муниципальных районов</t>
  </si>
  <si>
    <t>003 01 05 02 01 05 0000 610</t>
  </si>
  <si>
    <t>Уменьшение прочих остатков денежных средств бюджетов муниципальных районов</t>
  </si>
  <si>
    <t>изменение (+),(-)</t>
  </si>
  <si>
    <t xml:space="preserve">Субсидии местным бюджетам на софинансирование расходов
по содержанию имущества образовательных учреждений, </t>
  </si>
  <si>
    <t xml:space="preserve">Иные межбюджетные трансферты на организацию бесплатного питания отдельным категориям учащихся государственных и муниципальных образовательных учреждений </t>
  </si>
  <si>
    <t>2 02 25599 05 0000 150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</si>
  <si>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</si>
  <si>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</si>
  <si>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2 02 25179 05 0000 150</t>
  </si>
  <si>
    <t>в решение Хурала представителей</t>
  </si>
  <si>
    <t xml:space="preserve">в решение Хурала представителей </t>
  </si>
  <si>
    <t>в Решение Хурала представителей</t>
  </si>
  <si>
    <t>6.</t>
  </si>
  <si>
    <t xml:space="preserve">                                                                                        </t>
  </si>
  <si>
    <t>7.</t>
  </si>
  <si>
    <t>8.</t>
  </si>
  <si>
    <t>9.</t>
  </si>
  <si>
    <t>10.</t>
  </si>
  <si>
    <t>РАСПРЕДЕЛЕНИЕ
иных межбюджетных трансфертов бюджетам поселений на 2023 год</t>
  </si>
  <si>
    <t>07 А ЕВ 51790</t>
  </si>
  <si>
    <t>Непр. Расходы - на подготовку проектов межевания земельных участков и на проведение кадастровых работ</t>
  </si>
  <si>
    <t>77 0 20 L5990</t>
  </si>
  <si>
    <t>219 00000 00 0000 000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</si>
  <si>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</si>
  <si>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Возврат остатков субвенции на реализацию Закона Республики Тыва «О погребении и похоронном деле в Республике Тыва» </t>
  </si>
  <si>
    <t>219 60010 05 0000 150</t>
  </si>
  <si>
    <t>13 1 02 76010</t>
  </si>
  <si>
    <t>13 1 00 70010</t>
  </si>
  <si>
    <t>-30765</t>
  </si>
  <si>
    <t>30765</t>
  </si>
  <si>
    <t>12167,2</t>
  </si>
  <si>
    <t>-12167,2</t>
  </si>
  <si>
    <t>проект</t>
  </si>
  <si>
    <t>171R1М3940</t>
  </si>
  <si>
    <t>Приведение в нормативное состояние автомобильных дорог и искусственных дорожных сооружений (БК ОФ)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</si>
  <si>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</si>
  <si>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 местным бюджетам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</si>
  <si>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Субсидии на подготовку проектов межжевания земельных участков и на проведение кадастровых работ</t>
  </si>
  <si>
    <t>06 2 00 40000</t>
  </si>
  <si>
    <t xml:space="preserve">Субсидии местным бюджетам на реконструкцию и строительство локальных систем водоснабжения </t>
  </si>
  <si>
    <t>Охрана окружающей среды</t>
  </si>
  <si>
    <t>Иные выплаты персоналу учреждений, за исключением фонда оплаты труда</t>
  </si>
  <si>
    <t>7702047226</t>
  </si>
  <si>
    <t>Непр. расходы - Тех. Присоединение к домам-сирот</t>
  </si>
  <si>
    <t>09</t>
  </si>
  <si>
    <t>00</t>
  </si>
  <si>
    <t>9700077060</t>
  </si>
  <si>
    <t>540</t>
  </si>
  <si>
    <t>770201A226</t>
  </si>
  <si>
    <t>Иные межбюджетные трансферты на финансовое обеспечение расходов, связанных с премированием победителей республиканского конкурса среди сельских населенных пунктов Республики Тыва "Трезвое село-2022"</t>
  </si>
  <si>
    <t>13</t>
  </si>
  <si>
    <t>7702013231</t>
  </si>
  <si>
    <t>231</t>
  </si>
  <si>
    <t>Обслуживание государственного (муниципального) внутреннего долга</t>
  </si>
  <si>
    <t> Обслуживание муниципального долга</t>
  </si>
  <si>
    <t>Уплата прчих налогв, сборов</t>
  </si>
  <si>
    <t>Расходы МКУ "ЦБС"</t>
  </si>
  <si>
    <t>7 70 26 00590</t>
  </si>
  <si>
    <t>07 2 00 08590</t>
  </si>
  <si>
    <t>Субсидии местным бюджетам на софинансирование расходов по содержанию имущества образовательных учреждений</t>
  </si>
  <si>
    <t>07 А EВ 51790</t>
  </si>
  <si>
    <t>На проведение меропрятий по обеспечению деятельности советников директора по воспитанию и взаимодействию с детскими общественными обьединениями в общеобразовательных организациях</t>
  </si>
  <si>
    <t>07 3 00 08590</t>
  </si>
  <si>
    <t>08 1 A2 55190</t>
  </si>
  <si>
    <t>77 0 10 3Б212</t>
  </si>
  <si>
    <t>7703000296</t>
  </si>
  <si>
    <t>Исполнение судебных актов.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</si>
  <si>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Непр. расходы - возмещение ареда, причиненного смертью кормильца</t>
  </si>
  <si>
    <t>7</t>
  </si>
  <si>
    <t>77 0 26 00590</t>
  </si>
  <si>
    <t>72 0 17 5200</t>
  </si>
  <si>
    <t>ОБСЛУЖИВАНИЕ МУНИЦИПАЛЬНОГО ДОЛГА</t>
  </si>
  <si>
    <t>77 0 01 75210</t>
  </si>
  <si>
    <t>05 1 03 75010</t>
  </si>
  <si>
    <t>06 5 00 75100</t>
  </si>
  <si>
    <t>2 02 25399 05 0000 150</t>
  </si>
  <si>
    <t>Приведение в нормативное состояние автомобильных дорог и искусственных сооружений (БК ОФ)</t>
  </si>
  <si>
    <t>Государственная поддержка отросли культуры (поощрение)</t>
  </si>
  <si>
    <t>2 02 25519 05 0000100</t>
  </si>
  <si>
    <t xml:space="preserve">                                                       и плановый период 2024 и 2025 годов" от 15 декабря 2022 года № 33,</t>
  </si>
  <si>
    <t>и на  плановый период 2024 и 2025  годов" от 15 декабря 2022 года № 33,</t>
  </si>
  <si>
    <t>и на плановый период 2024 и 2025 годов" от 15 декабря 2022 года № 33,</t>
  </si>
  <si>
    <t>на 2023 год и на плановый период 2024 и 2025 годов" от 15 декабря 2022 года № 33,</t>
  </si>
  <si>
    <t>Изменение (+),(-)</t>
  </si>
  <si>
    <t>от 16 февраля 2023 года № 6, от 29 августа 2023 года №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</si>
</sst>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#,##0.0"/>
    <numFmt numFmtId="168" formatCode="000"/>
    <numFmt numFmtId="169" formatCode="00"/>
    <numFmt numFmtId="170" formatCode="0000000"/>
    <numFmt numFmtId="171" formatCode="#,##0.0_ ;[Red]\-#,##0.0\ "/>
    <numFmt numFmtId="172" formatCode="_(* #,##0.00_);_(* \(#,##0.00\);_(* &quot;-&quot;??_);_(@_)"/>
    <numFmt numFmtId="173" formatCode="0000000000"/>
    <numFmt numFmtId="174" formatCode="&quot;Да&quot;;&quot;Да&quot;;&quot;Нет&quot;"/>
    <numFmt numFmtId="175" formatCode="_-* #,##0.0_р_._-;\-* #,##0.0_р_._-;_-* &quot;-&quot;??_р_._-;_-@_-"/>
    <numFmt numFmtId="176" formatCode="#,##0.000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2">
    <xf numFmtId="0" fontId="0" fillId="0" borderId="0"/>
    <xf numFmtId="165" fontId="4" fillId="0" borderId="0" applyFon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172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5" applyNumberFormat="0" applyAlignment="0" applyProtection="0"/>
    <xf numFmtId="0" fontId="27" fillId="10" borderId="6" applyNumberFormat="0" applyAlignment="0" applyProtection="0"/>
    <xf numFmtId="0" fontId="28" fillId="10" borderId="5" applyNumberFormat="0" applyAlignment="0" applyProtection="0"/>
    <xf numFmtId="0" fontId="9" fillId="0" borderId="7" applyNumberFormat="0">
      <alignment horizontal="right" vertical="top"/>
      <protection locked="0"/>
    </xf>
    <xf numFmtId="0" fontId="9" fillId="0" borderId="7" applyNumberFormat="0">
      <alignment horizontal="right" vertical="top"/>
    </xf>
    <xf numFmtId="0" fontId="9" fillId="11" borderId="7" applyNumberFormat="0">
      <alignment horizontal="right" vertical="top"/>
      <protection locked="0"/>
    </xf>
    <xf numFmtId="49" fontId="9" fillId="10" borderId="7">
      <alignment horizontal="left" vertical="top"/>
    </xf>
    <xf numFmtId="49" fontId="29" fillId="0" borderId="7">
      <alignment horizontal="left" vertical="top"/>
    </xf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9" fillId="12" borderId="7">
      <alignment horizontal="left" vertical="top" wrapText="1"/>
    </xf>
    <xf numFmtId="0" fontId="29" fillId="0" borderId="7">
      <alignment horizontal="left" vertical="top" wrapText="1"/>
    </xf>
    <xf numFmtId="0" fontId="9" fillId="13" borderId="7">
      <alignment horizontal="left" vertical="top" wrapText="1"/>
    </xf>
    <xf numFmtId="0" fontId="9" fillId="14" borderId="7">
      <alignment horizontal="left" vertical="top" wrapText="1"/>
    </xf>
    <xf numFmtId="0" fontId="9" fillId="15" borderId="7">
      <alignment horizontal="left" vertical="top" wrapText="1"/>
    </xf>
    <xf numFmtId="0" fontId="9" fillId="16" borderId="7">
      <alignment horizontal="left" vertical="top" wrapText="1"/>
    </xf>
    <xf numFmtId="0" fontId="9" fillId="0" borderId="7">
      <alignment horizontal="left" vertical="top" wrapText="1"/>
    </xf>
    <xf numFmtId="0" fontId="33" fillId="0" borderId="0">
      <alignment horizontal="left" vertical="top"/>
    </xf>
    <xf numFmtId="0" fontId="34" fillId="0" borderId="11" applyNumberFormat="0" applyFill="0" applyAlignment="0" applyProtection="0"/>
    <xf numFmtId="0" fontId="35" fillId="17" borderId="12" applyNumberFormat="0" applyAlignment="0" applyProtection="0"/>
    <xf numFmtId="0" fontId="36" fillId="0" borderId="0" applyNumberFormat="0" applyFill="0" applyBorder="0" applyAlignment="0" applyProtection="0"/>
    <xf numFmtId="0" fontId="37" fillId="18" borderId="0" applyNumberFormat="0" applyBorder="0" applyAlignment="0" applyProtection="0"/>
    <xf numFmtId="0" fontId="9" fillId="0" borderId="0"/>
    <xf numFmtId="0" fontId="3" fillId="0" borderId="0"/>
    <xf numFmtId="0" fontId="3" fillId="0" borderId="0"/>
    <xf numFmtId="0" fontId="9" fillId="0" borderId="0"/>
    <xf numFmtId="0" fontId="38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8" fillId="0" borderId="0"/>
    <xf numFmtId="0" fontId="39" fillId="0" borderId="0"/>
    <xf numFmtId="0" fontId="39" fillId="0" borderId="0"/>
    <xf numFmtId="0" fontId="8" fillId="0" borderId="0"/>
    <xf numFmtId="0" fontId="3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40" fillId="0" borderId="0"/>
    <xf numFmtId="0" fontId="8" fillId="0" borderId="0"/>
    <xf numFmtId="0" fontId="8" fillId="0" borderId="0"/>
    <xf numFmtId="0" fontId="9" fillId="12" borderId="13" applyNumberFormat="0">
      <alignment horizontal="right" vertical="top"/>
    </xf>
    <xf numFmtId="0" fontId="9" fillId="13" borderId="13" applyNumberFormat="0">
      <alignment horizontal="right" vertical="top"/>
    </xf>
    <xf numFmtId="0" fontId="9" fillId="0" borderId="7" applyNumberFormat="0">
      <alignment horizontal="right" vertical="top"/>
    </xf>
    <xf numFmtId="0" fontId="9" fillId="0" borderId="7" applyNumberFormat="0">
      <alignment horizontal="right" vertical="top"/>
    </xf>
    <xf numFmtId="0" fontId="9" fillId="14" borderId="13" applyNumberFormat="0">
      <alignment horizontal="right" vertical="top"/>
      <protection locked="0"/>
    </xf>
    <xf numFmtId="0" fontId="9" fillId="0" borderId="7" applyNumberFormat="0">
      <alignment horizontal="right" vertical="top"/>
      <protection locked="0"/>
    </xf>
    <xf numFmtId="0" fontId="41" fillId="19" borderId="0" applyNumberFormat="0" applyBorder="0" applyAlignment="0" applyProtection="0"/>
    <xf numFmtId="0" fontId="42" fillId="0" borderId="0" applyNumberFormat="0" applyFill="0" applyBorder="0" applyAlignment="0" applyProtection="0"/>
    <xf numFmtId="0" fontId="9" fillId="20" borderId="14" applyNumberFormat="0" applyFont="0" applyAlignment="0" applyProtection="0"/>
    <xf numFmtId="49" fontId="43" fillId="18" borderId="7">
      <alignment horizontal="left" vertical="top" wrapText="1"/>
    </xf>
    <xf numFmtId="49" fontId="9" fillId="0" borderId="7">
      <alignment horizontal="left" vertical="top" wrapText="1"/>
    </xf>
    <xf numFmtId="0" fontId="44" fillId="0" borderId="15" applyNumberFormat="0" applyFill="0" applyAlignment="0" applyProtection="0"/>
    <xf numFmtId="0" fontId="45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74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46" fillId="21" borderId="0" applyNumberFormat="0" applyBorder="0" applyAlignment="0" applyProtection="0"/>
    <xf numFmtId="0" fontId="9" fillId="16" borderId="7">
      <alignment horizontal="left" vertical="top" wrapText="1"/>
    </xf>
    <xf numFmtId="0" fontId="9" fillId="0" borderId="7">
      <alignment horizontal="left" vertical="top" wrapText="1"/>
    </xf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</cellStyleXfs>
  <cellXfs count="320">
    <xf numFmtId="0" fontId="0" fillId="0" borderId="0" xfId="0"/>
    <xf numFmtId="0" fontId="11" fillId="2" borderId="1" xfId="0" applyFont="1" applyFill="1" applyBorder="1" applyAlignment="1">
      <alignment horizontal="left" vertical="center" wrapText="1"/>
    </xf>
    <xf numFmtId="0" fontId="11" fillId="2" borderId="1" xfId="3" applyNumberFormat="1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168" fontId="11" fillId="2" borderId="1" xfId="3" applyNumberFormat="1" applyFont="1" applyFill="1" applyBorder="1" applyAlignment="1" applyProtection="1">
      <alignment horizontal="left" vertical="center" wrapText="1"/>
      <protection hidden="1"/>
    </xf>
    <xf numFmtId="0" fontId="10" fillId="0" borderId="1" xfId="2" applyFont="1" applyBorder="1" applyAlignment="1">
      <alignment horizontal="center" vertical="center"/>
    </xf>
    <xf numFmtId="167" fontId="10" fillId="0" borderId="1" xfId="2" applyNumberFormat="1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1" xfId="7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1" xfId="7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5" fontId="11" fillId="2" borderId="0" xfId="1" applyFont="1" applyFill="1" applyAlignment="1">
      <alignment vertical="center"/>
    </xf>
    <xf numFmtId="169" fontId="12" fillId="0" borderId="1" xfId="3" applyNumberFormat="1" applyFont="1" applyFill="1" applyBorder="1" applyAlignment="1" applyProtection="1">
      <alignment horizontal="center" vertical="center" wrapText="1"/>
      <protection hidden="1"/>
    </xf>
    <xf numFmtId="170" fontId="12" fillId="0" borderId="1" xfId="3" applyNumberFormat="1" applyFont="1" applyFill="1" applyBorder="1" applyAlignment="1" applyProtection="1">
      <alignment horizontal="center" vertical="center" wrapText="1"/>
      <protection hidden="1"/>
    </xf>
    <xf numFmtId="168" fontId="12" fillId="0" borderId="1" xfId="3" applyNumberFormat="1" applyFont="1" applyFill="1" applyBorder="1" applyAlignment="1" applyProtection="1">
      <alignment horizontal="center" vertical="center" wrapText="1"/>
      <protection hidden="1"/>
    </xf>
    <xf numFmtId="169" fontId="11" fillId="0" borderId="1" xfId="3" applyNumberFormat="1" applyFont="1" applyFill="1" applyBorder="1" applyAlignment="1" applyProtection="1">
      <alignment horizontal="center" vertical="center" wrapText="1"/>
      <protection hidden="1"/>
    </xf>
    <xf numFmtId="170" fontId="11" fillId="0" borderId="1" xfId="3" applyNumberFormat="1" applyFont="1" applyFill="1" applyBorder="1" applyAlignment="1" applyProtection="1">
      <alignment horizontal="center" vertical="center" wrapText="1"/>
      <protection hidden="1"/>
    </xf>
    <xf numFmtId="168" fontId="11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Alignment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 applyProtection="1">
      <alignment horizontal="center" vertical="center" wrapText="1"/>
      <protection hidden="1"/>
    </xf>
    <xf numFmtId="49" fontId="12" fillId="0" borderId="1" xfId="3" applyNumberFormat="1" applyFont="1" applyFill="1" applyBorder="1" applyAlignment="1" applyProtection="1">
      <alignment horizontal="center" vertical="center" wrapText="1"/>
      <protection hidden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 applyAlignment="1">
      <alignment horizontal="center" vertical="center"/>
    </xf>
    <xf numFmtId="167" fontId="5" fillId="0" borderId="1" xfId="2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0" fillId="0" borderId="0" xfId="2" applyFont="1" applyBorder="1" applyAlignment="1">
      <alignment vertical="center"/>
    </xf>
    <xf numFmtId="166" fontId="10" fillId="0" borderId="0" xfId="2" applyNumberFormat="1" applyFont="1" applyAlignment="1">
      <alignment vertical="center"/>
    </xf>
    <xf numFmtId="0" fontId="11" fillId="0" borderId="1" xfId="2" applyFont="1" applyBorder="1" applyAlignment="1">
      <alignment horizontal="center" vertical="center" wrapText="1"/>
    </xf>
    <xf numFmtId="173" fontId="11" fillId="0" borderId="1" xfId="0" applyNumberFormat="1" applyFont="1" applyFill="1" applyBorder="1" applyAlignment="1" applyProtection="1">
      <alignment horizontal="center" vertical="center"/>
      <protection hidden="1"/>
    </xf>
    <xf numFmtId="173" fontId="14" fillId="0" borderId="1" xfId="0" applyNumberFormat="1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167" fontId="11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167" fontId="11" fillId="0" borderId="0" xfId="0" applyNumberFormat="1" applyFont="1" applyFill="1" applyAlignment="1">
      <alignment vertical="center"/>
    </xf>
    <xf numFmtId="0" fontId="11" fillId="0" borderId="0" xfId="2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0" fontId="7" fillId="2" borderId="1" xfId="4" applyFont="1" applyFill="1" applyBorder="1" applyAlignment="1">
      <alignment horizontal="center" vertical="center" wrapText="1"/>
    </xf>
    <xf numFmtId="0" fontId="6" fillId="0" borderId="0" xfId="4" applyFont="1" applyFill="1"/>
    <xf numFmtId="0" fontId="7" fillId="0" borderId="0" xfId="4" applyFont="1" applyFill="1"/>
    <xf numFmtId="0" fontId="6" fillId="0" borderId="0" xfId="4" applyFont="1" applyFill="1" applyAlignment="1">
      <alignment horizontal="right"/>
    </xf>
    <xf numFmtId="0" fontId="7" fillId="0" borderId="1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wrapText="1"/>
    </xf>
    <xf numFmtId="0" fontId="16" fillId="0" borderId="1" xfId="4" applyFont="1" applyFill="1" applyBorder="1" applyAlignment="1">
      <alignment horizontal="left" vertical="center" wrapText="1"/>
    </xf>
    <xf numFmtId="0" fontId="19" fillId="0" borderId="1" xfId="4" applyFont="1" applyFill="1" applyBorder="1" applyAlignment="1">
      <alignment horizontal="left" vertical="center" wrapText="1"/>
    </xf>
    <xf numFmtId="0" fontId="16" fillId="0" borderId="1" xfId="4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9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0" fontId="19" fillId="0" borderId="1" xfId="5" applyFont="1" applyFill="1" applyBorder="1" applyAlignment="1">
      <alignment horizontal="left" vertical="center" wrapText="1"/>
    </xf>
    <xf numFmtId="0" fontId="7" fillId="0" borderId="0" xfId="5" applyFont="1" applyFill="1"/>
    <xf numFmtId="0" fontId="16" fillId="2" borderId="1" xfId="5" applyFont="1" applyFill="1" applyBorder="1" applyAlignment="1">
      <alignment horizontal="left" vertical="center" wrapText="1"/>
    </xf>
    <xf numFmtId="0" fontId="6" fillId="0" borderId="0" xfId="5" applyFont="1" applyFill="1"/>
    <xf numFmtId="0" fontId="19" fillId="2" borderId="1" xfId="5" applyFont="1" applyFill="1" applyBorder="1" applyAlignment="1">
      <alignment horizontal="left" vertical="center" wrapText="1"/>
    </xf>
    <xf numFmtId="0" fontId="20" fillId="0" borderId="0" xfId="5" applyFont="1" applyFill="1"/>
    <xf numFmtId="0" fontId="6" fillId="2" borderId="1" xfId="5" applyFont="1" applyFill="1" applyBorder="1" applyAlignment="1" applyProtection="1">
      <alignment horizontal="left" vertical="center" wrapText="1"/>
      <protection locked="0"/>
    </xf>
    <xf numFmtId="0" fontId="7" fillId="2" borderId="1" xfId="60" applyFont="1" applyFill="1" applyBorder="1" applyAlignment="1">
      <alignment horizontal="left" vertical="center" wrapText="1"/>
    </xf>
    <xf numFmtId="0" fontId="6" fillId="2" borderId="1" xfId="60" applyFont="1" applyFill="1" applyBorder="1" applyAlignment="1">
      <alignment horizontal="left" vertical="center" wrapText="1"/>
    </xf>
    <xf numFmtId="0" fontId="6" fillId="0" borderId="0" xfId="4" applyFont="1" applyFill="1" applyAlignment="1">
      <alignment horizontal="justify"/>
    </xf>
    <xf numFmtId="0" fontId="6" fillId="0" borderId="0" xfId="2" applyFont="1" applyBorder="1"/>
    <xf numFmtId="0" fontId="6" fillId="0" borderId="0" xfId="2" applyFont="1" applyBorder="1" applyAlignment="1">
      <alignment horizontal="right" vertical="center"/>
    </xf>
    <xf numFmtId="0" fontId="6" fillId="2" borderId="0" xfId="4" applyFont="1" applyFill="1"/>
    <xf numFmtId="0" fontId="6" fillId="2" borderId="0" xfId="5" applyFont="1" applyFill="1"/>
    <xf numFmtId="0" fontId="10" fillId="2" borderId="0" xfId="2" applyFont="1" applyFill="1" applyBorder="1"/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99" applyNumberFormat="1" applyFont="1" applyFill="1" applyBorder="1" applyAlignment="1">
      <alignment horizontal="justify" vertical="center" wrapText="1"/>
    </xf>
    <xf numFmtId="167" fontId="12" fillId="0" borderId="0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175" fontId="11" fillId="0" borderId="1" xfId="0" applyNumberFormat="1" applyFont="1" applyFill="1" applyBorder="1" applyAlignment="1">
      <alignment vertical="center" wrapText="1"/>
    </xf>
    <xf numFmtId="0" fontId="11" fillId="2" borderId="0" xfId="0" applyFont="1" applyFill="1" applyAlignment="1">
      <alignment horizontal="right" vertical="center"/>
    </xf>
    <xf numFmtId="4" fontId="1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0" fontId="11" fillId="0" borderId="1" xfId="2" applyFont="1" applyBorder="1" applyAlignment="1">
      <alignment horizontal="center" vertical="center"/>
    </xf>
    <xf numFmtId="175" fontId="22" fillId="2" borderId="1" xfId="7" applyNumberFormat="1" applyFont="1" applyFill="1" applyBorder="1" applyAlignment="1">
      <alignment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0" xfId="0" applyFont="1" applyFill="1" applyAlignment="1"/>
    <xf numFmtId="0" fontId="7" fillId="2" borderId="0" xfId="4" applyFont="1" applyFill="1"/>
    <xf numFmtId="0" fontId="6" fillId="2" borderId="1" xfId="4" applyFont="1" applyFill="1" applyBorder="1" applyAlignment="1">
      <alignment horizontal="center" wrapText="1"/>
    </xf>
    <xf numFmtId="1" fontId="6" fillId="2" borderId="1" xfId="4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6" fillId="2" borderId="1" xfId="5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justify" vertical="center" wrapText="1"/>
    </xf>
    <xf numFmtId="0" fontId="6" fillId="2" borderId="1" xfId="4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vertical="center" wrapText="1"/>
    </xf>
    <xf numFmtId="0" fontId="6" fillId="0" borderId="0" xfId="4" applyFont="1" applyFill="1" applyAlignment="1">
      <alignment horizontal="center"/>
    </xf>
    <xf numFmtId="171" fontId="6" fillId="0" borderId="0" xfId="4" applyNumberFormat="1" applyFont="1" applyFill="1" applyAlignment="1">
      <alignment horizontal="left" vertical="center"/>
    </xf>
    <xf numFmtId="171" fontId="6" fillId="2" borderId="0" xfId="4" applyNumberFormat="1" applyFont="1" applyFill="1" applyAlignment="1">
      <alignment horizontal="left" vertical="center"/>
    </xf>
    <xf numFmtId="171" fontId="11" fillId="0" borderId="0" xfId="2" applyNumberFormat="1" applyFont="1" applyAlignment="1">
      <alignment horizontal="center"/>
    </xf>
    <xf numFmtId="171" fontId="11" fillId="0" borderId="0" xfId="2" applyNumberFormat="1" applyFont="1"/>
    <xf numFmtId="0" fontId="11" fillId="0" borderId="0" xfId="2" applyFont="1"/>
    <xf numFmtId="167" fontId="6" fillId="0" borderId="1" xfId="101" applyNumberFormat="1" applyFont="1" applyFill="1" applyBorder="1" applyAlignment="1" applyProtection="1">
      <alignment horizontal="center" vertical="center"/>
    </xf>
    <xf numFmtId="167" fontId="11" fillId="2" borderId="1" xfId="6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6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11" fillId="0" borderId="1" xfId="2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left" vertical="center" wrapText="1"/>
    </xf>
    <xf numFmtId="167" fontId="12" fillId="0" borderId="1" xfId="2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7" fontId="11" fillId="0" borderId="1" xfId="2" applyNumberFormat="1" applyFont="1" applyFill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67" fontId="12" fillId="0" borderId="1" xfId="2" applyNumberFormat="1" applyFont="1" applyFill="1" applyBorder="1" applyAlignment="1">
      <alignment horizontal="center" vertical="center"/>
    </xf>
    <xf numFmtId="0" fontId="47" fillId="0" borderId="1" xfId="2" applyFont="1" applyBorder="1" applyAlignment="1">
      <alignment horizontal="left" vertical="center" wrapText="1"/>
    </xf>
    <xf numFmtId="167" fontId="11" fillId="0" borderId="1" xfId="2" applyNumberFormat="1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167" fontId="7" fillId="2" borderId="1" xfId="8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/>
    </xf>
    <xf numFmtId="167" fontId="7" fillId="2" borderId="1" xfId="0" applyNumberFormat="1" applyFont="1" applyFill="1" applyBorder="1" applyAlignment="1">
      <alignment horizontal="center" vertical="center"/>
    </xf>
    <xf numFmtId="167" fontId="17" fillId="0" borderId="1" xfId="0" applyNumberFormat="1" applyFont="1" applyBorder="1" applyAlignment="1">
      <alignment horizontal="center" vertical="center"/>
    </xf>
    <xf numFmtId="167" fontId="7" fillId="2" borderId="1" xfId="0" applyNumberFormat="1" applyFont="1" applyFill="1" applyBorder="1" applyAlignment="1" applyProtection="1">
      <alignment horizontal="center" vertical="center"/>
    </xf>
    <xf numFmtId="167" fontId="6" fillId="2" borderId="1" xfId="8" applyNumberFormat="1" applyFont="1" applyFill="1" applyBorder="1" applyAlignment="1">
      <alignment horizontal="center" vertical="center" wrapText="1"/>
    </xf>
    <xf numFmtId="167" fontId="6" fillId="22" borderId="1" xfId="0" applyNumberFormat="1" applyFont="1" applyFill="1" applyBorder="1" applyAlignment="1" applyProtection="1">
      <alignment horizontal="center" vertical="center"/>
    </xf>
    <xf numFmtId="167" fontId="7" fillId="2" borderId="1" xfId="5" applyNumberFormat="1" applyFont="1" applyFill="1" applyBorder="1" applyAlignment="1">
      <alignment horizontal="center" vertical="center"/>
    </xf>
    <xf numFmtId="167" fontId="6" fillId="2" borderId="1" xfId="5" applyNumberFormat="1" applyFont="1" applyFill="1" applyBorder="1" applyAlignment="1">
      <alignment horizontal="center" vertical="center"/>
    </xf>
    <xf numFmtId="167" fontId="6" fillId="2" borderId="1" xfId="61" applyNumberFormat="1" applyFont="1" applyFill="1" applyBorder="1" applyAlignment="1">
      <alignment horizontal="center" vertical="center" wrapText="1"/>
    </xf>
    <xf numFmtId="167" fontId="6" fillId="0" borderId="1" xfId="5" applyNumberFormat="1" applyFont="1" applyFill="1" applyBorder="1" applyAlignment="1">
      <alignment horizontal="center" vertical="center"/>
    </xf>
    <xf numFmtId="0" fontId="11" fillId="2" borderId="1" xfId="4" applyFont="1" applyFill="1" applyBorder="1" applyAlignment="1" applyProtection="1">
      <alignment horizontal="center" vertical="center" wrapText="1"/>
      <protection locked="0"/>
    </xf>
    <xf numFmtId="0" fontId="6" fillId="2" borderId="1" xfId="4" applyFont="1" applyFill="1" applyBorder="1" applyAlignment="1">
      <alignment wrapText="1"/>
    </xf>
    <xf numFmtId="171" fontId="6" fillId="0" borderId="1" xfId="5" applyNumberFormat="1" applyFont="1" applyFill="1" applyBorder="1" applyAlignment="1">
      <alignment horizontal="center" vertical="center"/>
    </xf>
    <xf numFmtId="171" fontId="6" fillId="0" borderId="1" xfId="4" applyNumberFormat="1" applyFont="1" applyFill="1" applyBorder="1" applyAlignment="1">
      <alignment horizontal="center" vertical="center"/>
    </xf>
    <xf numFmtId="171" fontId="6" fillId="2" borderId="1" xfId="4" applyNumberFormat="1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67" fontId="12" fillId="0" borderId="1" xfId="3" applyNumberFormat="1" applyFont="1" applyFill="1" applyBorder="1" applyAlignment="1" applyProtection="1">
      <alignment horizontal="center" vertical="center" wrapText="1"/>
      <protection hidden="1"/>
    </xf>
    <xf numFmtId="167" fontId="11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>
      <alignment vertical="center"/>
    </xf>
    <xf numFmtId="167" fontId="12" fillId="0" borderId="1" xfId="3" applyNumberFormat="1" applyFont="1" applyFill="1" applyBorder="1" applyAlignment="1">
      <alignment horizontal="center" vertical="center" wrapText="1"/>
    </xf>
    <xf numFmtId="168" fontId="12" fillId="0" borderId="1" xfId="3" applyNumberFormat="1" applyFont="1" applyFill="1" applyBorder="1" applyAlignment="1" applyProtection="1">
      <alignment vertical="center" wrapText="1"/>
      <protection hidden="1"/>
    </xf>
    <xf numFmtId="0" fontId="12" fillId="0" borderId="1" xfId="0" applyFont="1" applyFill="1" applyBorder="1" applyAlignment="1">
      <alignment vertical="center" wrapText="1"/>
    </xf>
    <xf numFmtId="168" fontId="11" fillId="0" borderId="1" xfId="3" applyNumberFormat="1" applyFont="1" applyFill="1" applyBorder="1" applyAlignment="1" applyProtection="1">
      <alignment vertical="center" wrapText="1"/>
      <protection hidden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justify" vertical="center"/>
    </xf>
    <xf numFmtId="0" fontId="12" fillId="0" borderId="1" xfId="3" applyNumberFormat="1" applyFont="1" applyFill="1" applyBorder="1" applyAlignment="1" applyProtection="1">
      <alignment horizontal="left" vertical="center" wrapText="1"/>
      <protection hidden="1"/>
    </xf>
    <xf numFmtId="0" fontId="11" fillId="0" borderId="1" xfId="3" applyNumberFormat="1" applyFont="1" applyFill="1" applyBorder="1" applyAlignment="1" applyProtection="1">
      <alignment horizontal="left" vertical="center" wrapText="1"/>
      <protection hidden="1"/>
    </xf>
    <xf numFmtId="2" fontId="11" fillId="0" borderId="1" xfId="3" applyNumberFormat="1" applyFont="1" applyFill="1" applyBorder="1" applyAlignment="1" applyProtection="1">
      <alignment horizontal="center" vertical="center" wrapText="1"/>
      <protection hidden="1"/>
    </xf>
    <xf numFmtId="2" fontId="12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167" fontId="22" fillId="0" borderId="1" xfId="3" applyNumberFormat="1" applyFont="1" applyFill="1" applyBorder="1" applyAlignment="1" applyProtection="1">
      <alignment horizontal="center" vertical="center" wrapText="1"/>
      <protection hidden="1"/>
    </xf>
    <xf numFmtId="167" fontId="13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>
      <alignment horizontal="justify" vertical="center"/>
    </xf>
    <xf numFmtId="167" fontId="22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3" applyNumberFormat="1" applyFont="1" applyFill="1" applyBorder="1" applyAlignment="1" applyProtection="1">
      <alignment horizontal="center" vertical="center" wrapText="1"/>
      <protection hidden="1"/>
    </xf>
    <xf numFmtId="175" fontId="11" fillId="0" borderId="1" xfId="1" applyNumberFormat="1" applyFont="1" applyFill="1" applyBorder="1" applyAlignment="1">
      <alignment vertical="center" shrinkToFit="1"/>
    </xf>
    <xf numFmtId="175" fontId="11" fillId="0" borderId="1" xfId="1" applyNumberFormat="1" applyFont="1" applyFill="1" applyBorder="1" applyAlignment="1">
      <alignment vertical="center"/>
    </xf>
    <xf numFmtId="175" fontId="11" fillId="2" borderId="1" xfId="1" applyNumberFormat="1" applyFont="1" applyFill="1" applyBorder="1" applyAlignment="1">
      <alignment vertical="center"/>
    </xf>
    <xf numFmtId="165" fontId="11" fillId="2" borderId="1" xfId="1" applyFont="1" applyFill="1" applyBorder="1" applyAlignment="1">
      <alignment vertical="center"/>
    </xf>
    <xf numFmtId="175" fontId="11" fillId="2" borderId="1" xfId="0" applyNumberFormat="1" applyFont="1" applyFill="1" applyBorder="1" applyAlignment="1">
      <alignment horizontal="center" vertical="center"/>
    </xf>
    <xf numFmtId="168" fontId="12" fillId="0" borderId="1" xfId="4" applyNumberFormat="1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left" vertical="center" wrapText="1"/>
    </xf>
    <xf numFmtId="0" fontId="11" fillId="0" borderId="1" xfId="4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right"/>
    </xf>
    <xf numFmtId="0" fontId="10" fillId="0" borderId="0" xfId="0" applyFont="1" applyFill="1" applyBorder="1" applyAlignment="1">
      <alignment horizontal="right" vertical="center"/>
    </xf>
    <xf numFmtId="0" fontId="10" fillId="0" borderId="0" xfId="2" applyFont="1" applyAlignment="1">
      <alignment horizontal="right" vertical="center"/>
    </xf>
    <xf numFmtId="49" fontId="6" fillId="0" borderId="1" xfId="4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/>
    </xf>
    <xf numFmtId="4" fontId="12" fillId="0" borderId="1" xfId="3" applyNumberFormat="1" applyFont="1" applyFill="1" applyBorder="1" applyAlignment="1" applyProtection="1">
      <alignment horizontal="center" vertical="center" wrapText="1"/>
      <protection hidden="1"/>
    </xf>
    <xf numFmtId="4" fontId="12" fillId="0" borderId="0" xfId="0" applyNumberFormat="1" applyFont="1" applyFill="1" applyAlignment="1">
      <alignment vertical="center"/>
    </xf>
    <xf numFmtId="4" fontId="11" fillId="0" borderId="1" xfId="3" applyNumberFormat="1" applyFont="1" applyFill="1" applyBorder="1" applyAlignment="1" applyProtection="1">
      <alignment horizontal="center" vertical="center" wrapText="1"/>
      <protection hidden="1"/>
    </xf>
    <xf numFmtId="167" fontId="12" fillId="0" borderId="1" xfId="0" applyNumberFormat="1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4" fontId="14" fillId="0" borderId="0" xfId="0" applyNumberFormat="1" applyFont="1" applyFill="1" applyAlignment="1">
      <alignment vertical="center"/>
    </xf>
    <xf numFmtId="49" fontId="11" fillId="2" borderId="17" xfId="7" applyNumberFormat="1" applyFont="1" applyFill="1" applyBorder="1" applyAlignment="1">
      <alignment horizontal="center" vertical="center" wrapText="1"/>
    </xf>
    <xf numFmtId="175" fontId="22" fillId="2" borderId="1" xfId="7" applyNumberFormat="1" applyFont="1" applyFill="1" applyBorder="1" applyAlignment="1">
      <alignment horizontal="center" vertical="center" wrapText="1"/>
    </xf>
    <xf numFmtId="175" fontId="11" fillId="2" borderId="0" xfId="0" applyNumberFormat="1" applyFont="1" applyFill="1" applyAlignment="1">
      <alignment vertical="center"/>
    </xf>
    <xf numFmtId="0" fontId="10" fillId="0" borderId="0" xfId="2" applyFont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4" fontId="12" fillId="0" borderId="0" xfId="0" applyNumberFormat="1" applyFont="1" applyFill="1" applyAlignment="1">
      <alignment vertical="center" wrapText="1"/>
    </xf>
    <xf numFmtId="167" fontId="11" fillId="0" borderId="0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67" fontId="14" fillId="0" borderId="0" xfId="0" applyNumberFormat="1" applyFont="1" applyFill="1" applyAlignment="1">
      <alignment vertical="center"/>
    </xf>
    <xf numFmtId="167" fontId="11" fillId="0" borderId="0" xfId="3" applyNumberFormat="1" applyFont="1" applyFill="1" applyBorder="1" applyAlignment="1" applyProtection="1">
      <alignment vertical="center" wrapText="1"/>
      <protection hidden="1"/>
    </xf>
    <xf numFmtId="167" fontId="11" fillId="0" borderId="0" xfId="3" applyNumberFormat="1" applyFont="1" applyFill="1" applyBorder="1" applyAlignment="1" applyProtection="1">
      <alignment horizontal="center" vertical="center" wrapText="1"/>
      <protection hidden="1"/>
    </xf>
    <xf numFmtId="167" fontId="11" fillId="0" borderId="0" xfId="3" applyNumberFormat="1" applyFont="1" applyFill="1" applyBorder="1" applyAlignment="1" applyProtection="1">
      <alignment horizontal="right" vertical="center" wrapText="1"/>
      <protection hidden="1"/>
    </xf>
    <xf numFmtId="167" fontId="10" fillId="0" borderId="0" xfId="2" applyNumberFormat="1" applyFont="1" applyAlignment="1">
      <alignment vertical="center"/>
    </xf>
    <xf numFmtId="176" fontId="10" fillId="0" borderId="0" xfId="2" applyNumberFormat="1" applyFont="1" applyAlignment="1">
      <alignment vertical="center"/>
    </xf>
    <xf numFmtId="4" fontId="6" fillId="0" borderId="0" xfId="4" applyNumberFormat="1" applyFont="1" applyFill="1"/>
    <xf numFmtId="4" fontId="6" fillId="0" borderId="0" xfId="4" applyNumberFormat="1" applyFont="1" applyFill="1" applyAlignment="1">
      <alignment horizontal="left" vertical="center"/>
    </xf>
    <xf numFmtId="4" fontId="7" fillId="0" borderId="0" xfId="5" applyNumberFormat="1" applyFont="1" applyFill="1"/>
    <xf numFmtId="4" fontId="6" fillId="0" borderId="0" xfId="5" applyNumberFormat="1" applyFont="1" applyFill="1"/>
    <xf numFmtId="4" fontId="20" fillId="0" borderId="0" xfId="5" applyNumberFormat="1" applyFont="1" applyFill="1"/>
    <xf numFmtId="4" fontId="6" fillId="2" borderId="0" xfId="5" applyNumberFormat="1" applyFont="1" applyFill="1"/>
    <xf numFmtId="4" fontId="7" fillId="0" borderId="0" xfId="4" applyNumberFormat="1" applyFont="1" applyFill="1"/>
    <xf numFmtId="4" fontId="11" fillId="0" borderId="0" xfId="2" applyNumberFormat="1" applyFont="1"/>
    <xf numFmtId="4" fontId="6" fillId="0" borderId="0" xfId="4" applyNumberFormat="1" applyFont="1" applyFill="1" applyAlignment="1">
      <alignment horizontal="center"/>
    </xf>
    <xf numFmtId="167" fontId="6" fillId="0" borderId="1" xfId="4" applyNumberFormat="1" applyFont="1" applyFill="1" applyBorder="1" applyAlignment="1">
      <alignment horizontal="center" vertical="center"/>
    </xf>
    <xf numFmtId="167" fontId="7" fillId="0" borderId="1" xfId="4" applyNumberFormat="1" applyFont="1" applyFill="1" applyBorder="1" applyAlignment="1">
      <alignment horizontal="center" vertical="center"/>
    </xf>
    <xf numFmtId="167" fontId="7" fillId="0" borderId="1" xfId="5" applyNumberFormat="1" applyFont="1" applyFill="1" applyBorder="1" applyAlignment="1">
      <alignment horizontal="center"/>
    </xf>
    <xf numFmtId="4" fontId="14" fillId="0" borderId="0" xfId="4" applyNumberFormat="1" applyFont="1" applyFill="1"/>
    <xf numFmtId="4" fontId="6" fillId="2" borderId="0" xfId="4" applyNumberFormat="1" applyFont="1" applyFill="1"/>
    <xf numFmtId="4" fontId="6" fillId="0" borderId="0" xfId="4" applyNumberFormat="1" applyFont="1" applyFill="1" applyAlignment="1">
      <alignment horizontal="justify"/>
    </xf>
    <xf numFmtId="167" fontId="7" fillId="0" borderId="1" xfId="8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 applyProtection="1">
      <alignment horizontal="center" vertical="center"/>
    </xf>
    <xf numFmtId="167" fontId="7" fillId="0" borderId="1" xfId="5" applyNumberFormat="1" applyFont="1" applyFill="1" applyBorder="1" applyAlignment="1">
      <alignment horizontal="center" vertical="center"/>
    </xf>
    <xf numFmtId="171" fontId="11" fillId="0" borderId="0" xfId="2" applyNumberFormat="1" applyFont="1" applyFill="1"/>
    <xf numFmtId="4" fontId="11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167" fontId="11" fillId="0" borderId="0" xfId="0" applyNumberFormat="1" applyFont="1" applyAlignment="1">
      <alignment vertical="center"/>
    </xf>
    <xf numFmtId="167" fontId="10" fillId="0" borderId="1" xfId="2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167" fontId="10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167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 wrapText="1"/>
    </xf>
    <xf numFmtId="167" fontId="6" fillId="0" borderId="0" xfId="5" applyNumberFormat="1" applyFont="1" applyFill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right" vertical="center"/>
    </xf>
    <xf numFmtId="0" fontId="6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wrapText="1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 wrapText="1"/>
    </xf>
    <xf numFmtId="0" fontId="5" fillId="0" borderId="0" xfId="4" applyFont="1" applyFill="1" applyAlignment="1">
      <alignment horizontal="center" vertical="center" wrapText="1"/>
    </xf>
    <xf numFmtId="0" fontId="10" fillId="0" borderId="0" xfId="0" applyFont="1" applyFill="1" applyAlignment="1">
      <alignment horizontal="right" vertical="center"/>
    </xf>
    <xf numFmtId="167" fontId="10" fillId="0" borderId="0" xfId="0" applyNumberFormat="1" applyFont="1" applyFill="1" applyAlignment="1">
      <alignment horizontal="right" vertical="center"/>
    </xf>
    <xf numFmtId="0" fontId="23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167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7" applyFont="1" applyFill="1" applyBorder="1" applyAlignment="1">
      <alignment horizontal="center" vertical="center" wrapText="1"/>
    </xf>
    <xf numFmtId="165" fontId="12" fillId="2" borderId="1" xfId="1" applyFont="1" applyFill="1" applyBorder="1" applyAlignment="1">
      <alignment horizontal="center" vertical="center" wrapText="1"/>
    </xf>
    <xf numFmtId="0" fontId="23" fillId="2" borderId="0" xfId="7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24" fillId="0" borderId="1" xfId="4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23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/>
    </xf>
    <xf numFmtId="0" fontId="10" fillId="0" borderId="0" xfId="2" applyFont="1" applyAlignment="1">
      <alignment horizontal="right" vertical="center"/>
    </xf>
  </cellXfs>
  <cellStyles count="102">
    <cellStyle name="Акцент1 2" xfId="10"/>
    <cellStyle name="Акцент2 2" xfId="11"/>
    <cellStyle name="Акцент3 2" xfId="12"/>
    <cellStyle name="Акцент4 2" xfId="13"/>
    <cellStyle name="Акцент5 2" xfId="14"/>
    <cellStyle name="Акцент6 2" xfId="15"/>
    <cellStyle name="Ввод  2" xfId="16"/>
    <cellStyle name="Вывод 2" xfId="17"/>
    <cellStyle name="Вычисление 2" xfId="18"/>
    <cellStyle name="Данные (редактируемые)" xfId="19"/>
    <cellStyle name="Данные (только для чтения)" xfId="20"/>
    <cellStyle name="Данные для удаления" xfId="21"/>
    <cellStyle name="Заголовки полей" xfId="22"/>
    <cellStyle name="Заголовки полей [печать]" xfId="23"/>
    <cellStyle name="Заголовок 1 2" xfId="24"/>
    <cellStyle name="Заголовок 2 2" xfId="25"/>
    <cellStyle name="Заголовок 3 2" xfId="26"/>
    <cellStyle name="Заголовок 4 2" xfId="27"/>
    <cellStyle name="Заголовок меры" xfId="28"/>
    <cellStyle name="Заголовок показателя [печать]" xfId="29"/>
    <cellStyle name="Заголовок показателя константы" xfId="30"/>
    <cellStyle name="Заголовок результата расчета" xfId="31"/>
    <cellStyle name="Заголовок свободного показателя" xfId="32"/>
    <cellStyle name="Значение фильтра" xfId="33"/>
    <cellStyle name="Значение фильтра [печать]" xfId="34"/>
    <cellStyle name="Информация о задаче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99"/>
    <cellStyle name="Обычный 11" xfId="100"/>
    <cellStyle name="Обычный 2" xfId="5"/>
    <cellStyle name="Обычный 2 2" xfId="40"/>
    <cellStyle name="Обычный 2 3" xfId="41"/>
    <cellStyle name="Обычный 2 3 2" xfId="42"/>
    <cellStyle name="Обычный 2 3 2 2" xfId="90"/>
    <cellStyle name="Обычный 2 3 3" xfId="43"/>
    <cellStyle name="Обычный 2 3 4" xfId="89"/>
    <cellStyle name="Обычный 2 3_Лист2" xfId="44"/>
    <cellStyle name="Обычный 2 4" xfId="45"/>
    <cellStyle name="Обычный 2 4 2" xfId="46"/>
    <cellStyle name="Обычный 2 4 3" xfId="91"/>
    <cellStyle name="Обычный 2 5" xfId="47"/>
    <cellStyle name="Обычный 2 5 2" xfId="48"/>
    <cellStyle name="Обычный 2 5 3" xfId="92"/>
    <cellStyle name="Обычный 2_Лист2" xfId="49"/>
    <cellStyle name="Обычный 3" xfId="6"/>
    <cellStyle name="Обычный 3 2" xfId="50"/>
    <cellStyle name="Обычный 3 3" xfId="51"/>
    <cellStyle name="Обычный 4" xfId="52"/>
    <cellStyle name="Обычный 4 2" xfId="53"/>
    <cellStyle name="Обычный 5" xfId="54"/>
    <cellStyle name="Обычный 5 2" xfId="55"/>
    <cellStyle name="Обычный 6" xfId="56"/>
    <cellStyle name="Обычный 7" xfId="57"/>
    <cellStyle name="Обычный 7 2" xfId="93"/>
    <cellStyle name="Обычный 8" xfId="58"/>
    <cellStyle name="Обычный 8 2" xfId="94"/>
    <cellStyle name="Обычный 8 3" xfId="88"/>
    <cellStyle name="Обычный 9" xfId="59"/>
    <cellStyle name="Обычный_tmp" xfId="3"/>
    <cellStyle name="Обычный_Взаимные Москв 9мес2006" xfId="60"/>
    <cellStyle name="Обычный_военкомат-2" xfId="101"/>
    <cellStyle name="Обычный_Инвестиц.программа на 2005г. для Минфина по новой структк" xfId="7"/>
    <cellStyle name="Обычный_прил.финпом" xfId="2"/>
    <cellStyle name="Обычный_Проект бюджета 2005г" xfId="61"/>
    <cellStyle name="Обычный_республиканский  2005 г" xfId="4"/>
    <cellStyle name="Отдельная ячейка" xfId="62"/>
    <cellStyle name="Отдельная ячейка - константа" xfId="63"/>
    <cellStyle name="Отдельная ячейка - константа [печать]" xfId="64"/>
    <cellStyle name="Отдельная ячейка [печать]" xfId="65"/>
    <cellStyle name="Отдельная ячейка-результат" xfId="66"/>
    <cellStyle name="Отдельная ячейка-результат [печать]" xfId="67"/>
    <cellStyle name="Плохой 2" xfId="68"/>
    <cellStyle name="Пояснение 2" xfId="69"/>
    <cellStyle name="Примечание 2" xfId="70"/>
    <cellStyle name="Свойства элементов измерения" xfId="71"/>
    <cellStyle name="Свойства элементов измерения [печать]" xfId="72"/>
    <cellStyle name="Связанная ячейка 2" xfId="73"/>
    <cellStyle name="Текст предупреждения 2" xfId="74"/>
    <cellStyle name="Финансовый" xfId="1" builtinId="3"/>
    <cellStyle name="Финансовый 2" xfId="9"/>
    <cellStyle name="Финансовый 2 2" xfId="75"/>
    <cellStyle name="Финансовый 2 3" xfId="76"/>
    <cellStyle name="Финансовый 3" xfId="77"/>
    <cellStyle name="Финансовый 3 2" xfId="78"/>
    <cellStyle name="Финансовый 3 2 2" xfId="79"/>
    <cellStyle name="Финансовый 3 2 2 2" xfId="97"/>
    <cellStyle name="Финансовый 3 2 3" xfId="96"/>
    <cellStyle name="Финансовый 3 3" xfId="80"/>
    <cellStyle name="Финансовый 3 3 2" xfId="98"/>
    <cellStyle name="Финансовый 3 4" xfId="81"/>
    <cellStyle name="Финансовый 3 5" xfId="95"/>
    <cellStyle name="Финансовый 4" xfId="82"/>
    <cellStyle name="Финансовый 4 2" xfId="83"/>
    <cellStyle name="Финансовый 5" xfId="8"/>
    <cellStyle name="Финансовый 5 2" xfId="84"/>
    <cellStyle name="Хороший 2" xfId="85"/>
    <cellStyle name="Элементы осей" xfId="86"/>
    <cellStyle name="Элементы осей [печать]" xfId="8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9"/>
  <sheetViews>
    <sheetView workbookViewId="0">
      <selection activeCell="A28" sqref="A28"/>
    </sheetView>
  </sheetViews>
  <sheetFormatPr defaultColWidth="9.140625" defaultRowHeight="12.75" x14ac:dyDescent="0.25"/>
  <cols>
    <col min="1" max="1" width="24.5703125" style="39" customWidth="1"/>
    <col min="2" max="2" width="36.7109375" style="39" customWidth="1"/>
    <col min="3" max="3" width="8.85546875" style="39" customWidth="1"/>
    <col min="4" max="4" width="9.7109375" style="39" customWidth="1"/>
    <col min="5" max="5" width="10.28515625" style="39" customWidth="1"/>
    <col min="6" max="256" width="9.140625" style="39"/>
    <col min="257" max="257" width="30" style="39" customWidth="1"/>
    <col min="258" max="258" width="52.140625" style="39" customWidth="1"/>
    <col min="259" max="259" width="8.85546875" style="39" customWidth="1"/>
    <col min="260" max="512" width="9.140625" style="39"/>
    <col min="513" max="513" width="30" style="39" customWidth="1"/>
    <col min="514" max="514" width="52.140625" style="39" customWidth="1"/>
    <col min="515" max="515" width="8.85546875" style="39" customWidth="1"/>
    <col min="516" max="768" width="9.140625" style="39"/>
    <col min="769" max="769" width="30" style="39" customWidth="1"/>
    <col min="770" max="770" width="52.140625" style="39" customWidth="1"/>
    <col min="771" max="771" width="8.85546875" style="39" customWidth="1"/>
    <col min="772" max="1024" width="9.140625" style="39"/>
    <col min="1025" max="1025" width="30" style="39" customWidth="1"/>
    <col min="1026" max="1026" width="52.140625" style="39" customWidth="1"/>
    <col min="1027" max="1027" width="8.85546875" style="39" customWidth="1"/>
    <col min="1028" max="1280" width="9.140625" style="39"/>
    <col min="1281" max="1281" width="30" style="39" customWidth="1"/>
    <col min="1282" max="1282" width="52.140625" style="39" customWidth="1"/>
    <col min="1283" max="1283" width="8.85546875" style="39" customWidth="1"/>
    <col min="1284" max="1536" width="9.140625" style="39"/>
    <col min="1537" max="1537" width="30" style="39" customWidth="1"/>
    <col min="1538" max="1538" width="52.140625" style="39" customWidth="1"/>
    <col min="1539" max="1539" width="8.85546875" style="39" customWidth="1"/>
    <col min="1540" max="1792" width="9.140625" style="39"/>
    <col min="1793" max="1793" width="30" style="39" customWidth="1"/>
    <col min="1794" max="1794" width="52.140625" style="39" customWidth="1"/>
    <col min="1795" max="1795" width="8.85546875" style="39" customWidth="1"/>
    <col min="1796" max="2048" width="9.140625" style="39"/>
    <col min="2049" max="2049" width="30" style="39" customWidth="1"/>
    <col min="2050" max="2050" width="52.140625" style="39" customWidth="1"/>
    <col min="2051" max="2051" width="8.85546875" style="39" customWidth="1"/>
    <col min="2052" max="2304" width="9.140625" style="39"/>
    <col min="2305" max="2305" width="30" style="39" customWidth="1"/>
    <col min="2306" max="2306" width="52.140625" style="39" customWidth="1"/>
    <col min="2307" max="2307" width="8.85546875" style="39" customWidth="1"/>
    <col min="2308" max="2560" width="9.140625" style="39"/>
    <col min="2561" max="2561" width="30" style="39" customWidth="1"/>
    <col min="2562" max="2562" width="52.140625" style="39" customWidth="1"/>
    <col min="2563" max="2563" width="8.85546875" style="39" customWidth="1"/>
    <col min="2564" max="2816" width="9.140625" style="39"/>
    <col min="2817" max="2817" width="30" style="39" customWidth="1"/>
    <col min="2818" max="2818" width="52.140625" style="39" customWidth="1"/>
    <col min="2819" max="2819" width="8.85546875" style="39" customWidth="1"/>
    <col min="2820" max="3072" width="9.140625" style="39"/>
    <col min="3073" max="3073" width="30" style="39" customWidth="1"/>
    <col min="3074" max="3074" width="52.140625" style="39" customWidth="1"/>
    <col min="3075" max="3075" width="8.85546875" style="39" customWidth="1"/>
    <col min="3076" max="3328" width="9.140625" style="39"/>
    <col min="3329" max="3329" width="30" style="39" customWidth="1"/>
    <col min="3330" max="3330" width="52.140625" style="39" customWidth="1"/>
    <col min="3331" max="3331" width="8.85546875" style="39" customWidth="1"/>
    <col min="3332" max="3584" width="9.140625" style="39"/>
    <col min="3585" max="3585" width="30" style="39" customWidth="1"/>
    <col min="3586" max="3586" width="52.140625" style="39" customWidth="1"/>
    <col min="3587" max="3587" width="8.85546875" style="39" customWidth="1"/>
    <col min="3588" max="3840" width="9.140625" style="39"/>
    <col min="3841" max="3841" width="30" style="39" customWidth="1"/>
    <col min="3842" max="3842" width="52.140625" style="39" customWidth="1"/>
    <col min="3843" max="3843" width="8.85546875" style="39" customWidth="1"/>
    <col min="3844" max="4096" width="9.140625" style="39"/>
    <col min="4097" max="4097" width="30" style="39" customWidth="1"/>
    <col min="4098" max="4098" width="52.140625" style="39" customWidth="1"/>
    <col min="4099" max="4099" width="8.85546875" style="39" customWidth="1"/>
    <col min="4100" max="4352" width="9.140625" style="39"/>
    <col min="4353" max="4353" width="30" style="39" customWidth="1"/>
    <col min="4354" max="4354" width="52.140625" style="39" customWidth="1"/>
    <col min="4355" max="4355" width="8.85546875" style="39" customWidth="1"/>
    <col min="4356" max="4608" width="9.140625" style="39"/>
    <col min="4609" max="4609" width="30" style="39" customWidth="1"/>
    <col min="4610" max="4610" width="52.140625" style="39" customWidth="1"/>
    <col min="4611" max="4611" width="8.85546875" style="39" customWidth="1"/>
    <col min="4612" max="4864" width="9.140625" style="39"/>
    <col min="4865" max="4865" width="30" style="39" customWidth="1"/>
    <col min="4866" max="4866" width="52.140625" style="39" customWidth="1"/>
    <col min="4867" max="4867" width="8.85546875" style="39" customWidth="1"/>
    <col min="4868" max="5120" width="9.140625" style="39"/>
    <col min="5121" max="5121" width="30" style="39" customWidth="1"/>
    <col min="5122" max="5122" width="52.140625" style="39" customWidth="1"/>
    <col min="5123" max="5123" width="8.85546875" style="39" customWidth="1"/>
    <col min="5124" max="5376" width="9.140625" style="39"/>
    <col min="5377" max="5377" width="30" style="39" customWidth="1"/>
    <col min="5378" max="5378" width="52.140625" style="39" customWidth="1"/>
    <col min="5379" max="5379" width="8.85546875" style="39" customWidth="1"/>
    <col min="5380" max="5632" width="9.140625" style="39"/>
    <col min="5633" max="5633" width="30" style="39" customWidth="1"/>
    <col min="5634" max="5634" width="52.140625" style="39" customWidth="1"/>
    <col min="5635" max="5635" width="8.85546875" style="39" customWidth="1"/>
    <col min="5636" max="5888" width="9.140625" style="39"/>
    <col min="5889" max="5889" width="30" style="39" customWidth="1"/>
    <col min="5890" max="5890" width="52.140625" style="39" customWidth="1"/>
    <col min="5891" max="5891" width="8.85546875" style="39" customWidth="1"/>
    <col min="5892" max="6144" width="9.140625" style="39"/>
    <col min="6145" max="6145" width="30" style="39" customWidth="1"/>
    <col min="6146" max="6146" width="52.140625" style="39" customWidth="1"/>
    <col min="6147" max="6147" width="8.85546875" style="39" customWidth="1"/>
    <col min="6148" max="6400" width="9.140625" style="39"/>
    <col min="6401" max="6401" width="30" style="39" customWidth="1"/>
    <col min="6402" max="6402" width="52.140625" style="39" customWidth="1"/>
    <col min="6403" max="6403" width="8.85546875" style="39" customWidth="1"/>
    <col min="6404" max="6656" width="9.140625" style="39"/>
    <col min="6657" max="6657" width="30" style="39" customWidth="1"/>
    <col min="6658" max="6658" width="52.140625" style="39" customWidth="1"/>
    <col min="6659" max="6659" width="8.85546875" style="39" customWidth="1"/>
    <col min="6660" max="6912" width="9.140625" style="39"/>
    <col min="6913" max="6913" width="30" style="39" customWidth="1"/>
    <col min="6914" max="6914" width="52.140625" style="39" customWidth="1"/>
    <col min="6915" max="6915" width="8.85546875" style="39" customWidth="1"/>
    <col min="6916" max="7168" width="9.140625" style="39"/>
    <col min="7169" max="7169" width="30" style="39" customWidth="1"/>
    <col min="7170" max="7170" width="52.140625" style="39" customWidth="1"/>
    <col min="7171" max="7171" width="8.85546875" style="39" customWidth="1"/>
    <col min="7172" max="7424" width="9.140625" style="39"/>
    <col min="7425" max="7425" width="30" style="39" customWidth="1"/>
    <col min="7426" max="7426" width="52.140625" style="39" customWidth="1"/>
    <col min="7427" max="7427" width="8.85546875" style="39" customWidth="1"/>
    <col min="7428" max="7680" width="9.140625" style="39"/>
    <col min="7681" max="7681" width="30" style="39" customWidth="1"/>
    <col min="7682" max="7682" width="52.140625" style="39" customWidth="1"/>
    <col min="7683" max="7683" width="8.85546875" style="39" customWidth="1"/>
    <col min="7684" max="7936" width="9.140625" style="39"/>
    <col min="7937" max="7937" width="30" style="39" customWidth="1"/>
    <col min="7938" max="7938" width="52.140625" style="39" customWidth="1"/>
    <col min="7939" max="7939" width="8.85546875" style="39" customWidth="1"/>
    <col min="7940" max="8192" width="9.140625" style="39"/>
    <col min="8193" max="8193" width="30" style="39" customWidth="1"/>
    <col min="8194" max="8194" width="52.140625" style="39" customWidth="1"/>
    <col min="8195" max="8195" width="8.85546875" style="39" customWidth="1"/>
    <col min="8196" max="8448" width="9.140625" style="39"/>
    <col min="8449" max="8449" width="30" style="39" customWidth="1"/>
    <col min="8450" max="8450" width="52.140625" style="39" customWidth="1"/>
    <col min="8451" max="8451" width="8.85546875" style="39" customWidth="1"/>
    <col min="8452" max="8704" width="9.140625" style="39"/>
    <col min="8705" max="8705" width="30" style="39" customWidth="1"/>
    <col min="8706" max="8706" width="52.140625" style="39" customWidth="1"/>
    <col min="8707" max="8707" width="8.85546875" style="39" customWidth="1"/>
    <col min="8708" max="8960" width="9.140625" style="39"/>
    <col min="8961" max="8961" width="30" style="39" customWidth="1"/>
    <col min="8962" max="8962" width="52.140625" style="39" customWidth="1"/>
    <col min="8963" max="8963" width="8.85546875" style="39" customWidth="1"/>
    <col min="8964" max="9216" width="9.140625" style="39"/>
    <col min="9217" max="9217" width="30" style="39" customWidth="1"/>
    <col min="9218" max="9218" width="52.140625" style="39" customWidth="1"/>
    <col min="9219" max="9219" width="8.85546875" style="39" customWidth="1"/>
    <col min="9220" max="9472" width="9.140625" style="39"/>
    <col min="9473" max="9473" width="30" style="39" customWidth="1"/>
    <col min="9474" max="9474" width="52.140625" style="39" customWidth="1"/>
    <col min="9475" max="9475" width="8.85546875" style="39" customWidth="1"/>
    <col min="9476" max="9728" width="9.140625" style="39"/>
    <col min="9729" max="9729" width="30" style="39" customWidth="1"/>
    <col min="9730" max="9730" width="52.140625" style="39" customWidth="1"/>
    <col min="9731" max="9731" width="8.85546875" style="39" customWidth="1"/>
    <col min="9732" max="9984" width="9.140625" style="39"/>
    <col min="9985" max="9985" width="30" style="39" customWidth="1"/>
    <col min="9986" max="9986" width="52.140625" style="39" customWidth="1"/>
    <col min="9987" max="9987" width="8.85546875" style="39" customWidth="1"/>
    <col min="9988" max="10240" width="9.140625" style="39"/>
    <col min="10241" max="10241" width="30" style="39" customWidth="1"/>
    <col min="10242" max="10242" width="52.140625" style="39" customWidth="1"/>
    <col min="10243" max="10243" width="8.85546875" style="39" customWidth="1"/>
    <col min="10244" max="10496" width="9.140625" style="39"/>
    <col min="10497" max="10497" width="30" style="39" customWidth="1"/>
    <col min="10498" max="10498" width="52.140625" style="39" customWidth="1"/>
    <col min="10499" max="10499" width="8.85546875" style="39" customWidth="1"/>
    <col min="10500" max="10752" width="9.140625" style="39"/>
    <col min="10753" max="10753" width="30" style="39" customWidth="1"/>
    <col min="10754" max="10754" width="52.140625" style="39" customWidth="1"/>
    <col min="10755" max="10755" width="8.85546875" style="39" customWidth="1"/>
    <col min="10756" max="11008" width="9.140625" style="39"/>
    <col min="11009" max="11009" width="30" style="39" customWidth="1"/>
    <col min="11010" max="11010" width="52.140625" style="39" customWidth="1"/>
    <col min="11011" max="11011" width="8.85546875" style="39" customWidth="1"/>
    <col min="11012" max="11264" width="9.140625" style="39"/>
    <col min="11265" max="11265" width="30" style="39" customWidth="1"/>
    <col min="11266" max="11266" width="52.140625" style="39" customWidth="1"/>
    <col min="11267" max="11267" width="8.85546875" style="39" customWidth="1"/>
    <col min="11268" max="11520" width="9.140625" style="39"/>
    <col min="11521" max="11521" width="30" style="39" customWidth="1"/>
    <col min="11522" max="11522" width="52.140625" style="39" customWidth="1"/>
    <col min="11523" max="11523" width="8.85546875" style="39" customWidth="1"/>
    <col min="11524" max="11776" width="9.140625" style="39"/>
    <col min="11777" max="11777" width="30" style="39" customWidth="1"/>
    <col min="11778" max="11778" width="52.140625" style="39" customWidth="1"/>
    <col min="11779" max="11779" width="8.85546875" style="39" customWidth="1"/>
    <col min="11780" max="12032" width="9.140625" style="39"/>
    <col min="12033" max="12033" width="30" style="39" customWidth="1"/>
    <col min="12034" max="12034" width="52.140625" style="39" customWidth="1"/>
    <col min="12035" max="12035" width="8.85546875" style="39" customWidth="1"/>
    <col min="12036" max="12288" width="9.140625" style="39"/>
    <col min="12289" max="12289" width="30" style="39" customWidth="1"/>
    <col min="12290" max="12290" width="52.140625" style="39" customWidth="1"/>
    <col min="12291" max="12291" width="8.85546875" style="39" customWidth="1"/>
    <col min="12292" max="12544" width="9.140625" style="39"/>
    <col min="12545" max="12545" width="30" style="39" customWidth="1"/>
    <col min="12546" max="12546" width="52.140625" style="39" customWidth="1"/>
    <col min="12547" max="12547" width="8.85546875" style="39" customWidth="1"/>
    <col min="12548" max="12800" width="9.140625" style="39"/>
    <col min="12801" max="12801" width="30" style="39" customWidth="1"/>
    <col min="12802" max="12802" width="52.140625" style="39" customWidth="1"/>
    <col min="12803" max="12803" width="8.85546875" style="39" customWidth="1"/>
    <col min="12804" max="13056" width="9.140625" style="39"/>
    <col min="13057" max="13057" width="30" style="39" customWidth="1"/>
    <col min="13058" max="13058" width="52.140625" style="39" customWidth="1"/>
    <col min="13059" max="13059" width="8.85546875" style="39" customWidth="1"/>
    <col min="13060" max="13312" width="9.140625" style="39"/>
    <col min="13313" max="13313" width="30" style="39" customWidth="1"/>
    <col min="13314" max="13314" width="52.140625" style="39" customWidth="1"/>
    <col min="13315" max="13315" width="8.85546875" style="39" customWidth="1"/>
    <col min="13316" max="13568" width="9.140625" style="39"/>
    <col min="13569" max="13569" width="30" style="39" customWidth="1"/>
    <col min="13570" max="13570" width="52.140625" style="39" customWidth="1"/>
    <col min="13571" max="13571" width="8.85546875" style="39" customWidth="1"/>
    <col min="13572" max="13824" width="9.140625" style="39"/>
    <col min="13825" max="13825" width="30" style="39" customWidth="1"/>
    <col min="13826" max="13826" width="52.140625" style="39" customWidth="1"/>
    <col min="13827" max="13827" width="8.85546875" style="39" customWidth="1"/>
    <col min="13828" max="14080" width="9.140625" style="39"/>
    <col min="14081" max="14081" width="30" style="39" customWidth="1"/>
    <col min="14082" max="14082" width="52.140625" style="39" customWidth="1"/>
    <col min="14083" max="14083" width="8.85546875" style="39" customWidth="1"/>
    <col min="14084" max="14336" width="9.140625" style="39"/>
    <col min="14337" max="14337" width="30" style="39" customWidth="1"/>
    <col min="14338" max="14338" width="52.140625" style="39" customWidth="1"/>
    <col min="14339" max="14339" width="8.85546875" style="39" customWidth="1"/>
    <col min="14340" max="14592" width="9.140625" style="39"/>
    <col min="14593" max="14593" width="30" style="39" customWidth="1"/>
    <col min="14594" max="14594" width="52.140625" style="39" customWidth="1"/>
    <col min="14595" max="14595" width="8.85546875" style="39" customWidth="1"/>
    <col min="14596" max="14848" width="9.140625" style="39"/>
    <col min="14849" max="14849" width="30" style="39" customWidth="1"/>
    <col min="14850" max="14850" width="52.140625" style="39" customWidth="1"/>
    <col min="14851" max="14851" width="8.85546875" style="39" customWidth="1"/>
    <col min="14852" max="15104" width="9.140625" style="39"/>
    <col min="15105" max="15105" width="30" style="39" customWidth="1"/>
    <col min="15106" max="15106" width="52.140625" style="39" customWidth="1"/>
    <col min="15107" max="15107" width="8.85546875" style="39" customWidth="1"/>
    <col min="15108" max="15360" width="9.140625" style="39"/>
    <col min="15361" max="15361" width="30" style="39" customWidth="1"/>
    <col min="15362" max="15362" width="52.140625" style="39" customWidth="1"/>
    <col min="15363" max="15363" width="8.85546875" style="39" customWidth="1"/>
    <col min="15364" max="15616" width="9.140625" style="39"/>
    <col min="15617" max="15617" width="30" style="39" customWidth="1"/>
    <col min="15618" max="15618" width="52.140625" style="39" customWidth="1"/>
    <col min="15619" max="15619" width="8.85546875" style="39" customWidth="1"/>
    <col min="15620" max="15872" width="9.140625" style="39"/>
    <col min="15873" max="15873" width="30" style="39" customWidth="1"/>
    <col min="15874" max="15874" width="52.140625" style="39" customWidth="1"/>
    <col min="15875" max="15875" width="8.85546875" style="39" customWidth="1"/>
    <col min="15876" max="16128" width="9.140625" style="39"/>
    <col min="16129" max="16129" width="30" style="39" customWidth="1"/>
    <col min="16130" max="16130" width="52.140625" style="39" customWidth="1"/>
    <col min="16131" max="16131" width="8.85546875" style="39" customWidth="1"/>
    <col min="16132" max="16384" width="9.140625" style="39"/>
  </cols>
  <sheetData>
    <row r="2" spans="1:5" x14ac:dyDescent="0.25">
      <c r="A2" s="106"/>
      <c r="B2" s="276" t="s">
        <v>3</v>
      </c>
      <c r="C2" s="276"/>
      <c r="D2" s="276"/>
      <c r="E2" s="276"/>
    </row>
    <row r="3" spans="1:5" x14ac:dyDescent="0.25">
      <c r="A3" s="106"/>
      <c r="B3" s="276" t="s">
        <v>604</v>
      </c>
      <c r="C3" s="276"/>
      <c r="D3" s="276"/>
      <c r="E3" s="276"/>
    </row>
    <row r="4" spans="1:5" x14ac:dyDescent="0.25">
      <c r="A4" s="106"/>
      <c r="B4" s="276" t="s">
        <v>624</v>
      </c>
      <c r="C4" s="276"/>
      <c r="D4" s="276"/>
      <c r="E4" s="276"/>
    </row>
    <row r="5" spans="1:5" x14ac:dyDescent="0.25">
      <c r="A5" s="106"/>
      <c r="B5" s="276" t="s">
        <v>13</v>
      </c>
      <c r="C5" s="276"/>
      <c r="D5" s="276"/>
      <c r="E5" s="276"/>
    </row>
    <row r="6" spans="1:5" x14ac:dyDescent="0.25">
      <c r="A6" s="276" t="s">
        <v>4</v>
      </c>
      <c r="B6" s="276"/>
      <c r="C6" s="276"/>
      <c r="D6" s="276"/>
      <c r="E6" s="276"/>
    </row>
    <row r="7" spans="1:5" x14ac:dyDescent="0.25">
      <c r="A7" s="276" t="s">
        <v>436</v>
      </c>
      <c r="B7" s="276"/>
      <c r="C7" s="276"/>
      <c r="D7" s="276"/>
      <c r="E7" s="276"/>
    </row>
    <row r="8" spans="1:5" x14ac:dyDescent="0.25">
      <c r="A8" s="276" t="s">
        <v>693</v>
      </c>
      <c r="B8" s="276"/>
      <c r="C8" s="276"/>
      <c r="D8" s="276"/>
      <c r="E8" s="276"/>
    </row>
    <row r="9" spans="1:5" x14ac:dyDescent="0.25">
      <c r="A9" s="106"/>
      <c r="B9" s="276" t="s">
        <v>698</v>
      </c>
      <c r="C9" s="276"/>
      <c r="D9" s="276"/>
      <c r="E9" s="276"/>
    </row>
    <row r="10" spans="1:5" hidden="1" x14ac:dyDescent="0.25">
      <c r="A10" s="106"/>
      <c r="B10" s="135"/>
      <c r="C10" s="135"/>
      <c r="D10" s="135"/>
      <c r="E10" s="268" t="s">
        <v>646</v>
      </c>
    </row>
    <row r="11" spans="1:5" hidden="1" x14ac:dyDescent="0.25">
      <c r="A11" s="106"/>
      <c r="B11" s="277" t="s">
        <v>605</v>
      </c>
      <c r="C11" s="277"/>
      <c r="D11" s="277"/>
      <c r="E11" s="277"/>
    </row>
    <row r="12" spans="1:5" ht="34.5" customHeight="1" x14ac:dyDescent="0.25">
      <c r="A12" s="278" t="s">
        <v>437</v>
      </c>
      <c r="B12" s="278"/>
      <c r="C12" s="278"/>
      <c r="D12" s="278"/>
      <c r="E12" s="278"/>
    </row>
    <row r="13" spans="1:5" x14ac:dyDescent="0.25">
      <c r="B13" s="279" t="s">
        <v>5</v>
      </c>
      <c r="C13" s="279"/>
      <c r="D13" s="279"/>
      <c r="E13" s="279"/>
    </row>
    <row r="14" spans="1:5" ht="38.25" x14ac:dyDescent="0.25">
      <c r="A14" s="136" t="s">
        <v>6</v>
      </c>
      <c r="B14" s="136" t="s">
        <v>7</v>
      </c>
      <c r="C14" s="136" t="s">
        <v>8</v>
      </c>
      <c r="D14" s="274" t="s">
        <v>697</v>
      </c>
      <c r="E14" s="137" t="s">
        <v>607</v>
      </c>
    </row>
    <row r="15" spans="1:5" ht="25.5" x14ac:dyDescent="0.25">
      <c r="A15" s="138" t="s">
        <v>9</v>
      </c>
      <c r="B15" s="139" t="s">
        <v>10</v>
      </c>
      <c r="C15" s="140">
        <f>SUM(C16:C17)</f>
        <v>0</v>
      </c>
      <c r="D15" s="140">
        <f t="shared" ref="D15:E15" si="0">SUM(D16:D17)</f>
        <v>0</v>
      </c>
      <c r="E15" s="140">
        <f t="shared" si="0"/>
        <v>0</v>
      </c>
    </row>
    <row r="16" spans="1:5" ht="51" x14ac:dyDescent="0.25">
      <c r="A16" s="141" t="s">
        <v>11</v>
      </c>
      <c r="B16" s="142" t="s">
        <v>608</v>
      </c>
      <c r="C16" s="143"/>
      <c r="D16" s="144"/>
      <c r="E16" s="144">
        <f>C16+D16</f>
        <v>0</v>
      </c>
    </row>
    <row r="17" spans="1:5" ht="63.75" x14ac:dyDescent="0.25">
      <c r="A17" s="141" t="s">
        <v>12</v>
      </c>
      <c r="B17" s="142" t="s">
        <v>609</v>
      </c>
      <c r="C17" s="143"/>
      <c r="D17" s="144"/>
      <c r="E17" s="144">
        <f>C17+D17</f>
        <v>0</v>
      </c>
    </row>
    <row r="18" spans="1:5" ht="25.5" x14ac:dyDescent="0.25">
      <c r="A18" s="108" t="s">
        <v>610</v>
      </c>
      <c r="B18" s="145" t="s">
        <v>611</v>
      </c>
      <c r="C18" s="146">
        <f>C19+C20</f>
        <v>10014.299999999999</v>
      </c>
      <c r="D18" s="146">
        <f>D19+D20</f>
        <v>3980.8058699996222</v>
      </c>
      <c r="E18" s="146">
        <f t="shared" ref="E18" si="1">E19+E20</f>
        <v>13995.105869999621</v>
      </c>
    </row>
    <row r="19" spans="1:5" ht="25.5" x14ac:dyDescent="0.25">
      <c r="A19" s="108" t="s">
        <v>612</v>
      </c>
      <c r="B19" s="147" t="s">
        <v>613</v>
      </c>
      <c r="C19" s="143">
        <v>10005.299999999999</v>
      </c>
      <c r="D19" s="144">
        <v>3958.9385900000002</v>
      </c>
      <c r="E19" s="144">
        <f>+C19+D19</f>
        <v>13964.238589999999</v>
      </c>
    </row>
    <row r="20" spans="1:5" ht="25.5" x14ac:dyDescent="0.25">
      <c r="A20" s="141" t="s">
        <v>614</v>
      </c>
      <c r="B20" s="142" t="s">
        <v>615</v>
      </c>
      <c r="C20" s="143">
        <v>9</v>
      </c>
      <c r="D20" s="144">
        <v>21.867279999621999</v>
      </c>
      <c r="E20" s="144">
        <f>+C20+D20</f>
        <v>30.867279999621999</v>
      </c>
    </row>
    <row r="21" spans="1:5" x14ac:dyDescent="0.25">
      <c r="A21" s="138"/>
      <c r="B21" s="49"/>
      <c r="C21" s="148"/>
      <c r="D21" s="144"/>
      <c r="E21" s="144"/>
    </row>
    <row r="22" spans="1:5" x14ac:dyDescent="0.25">
      <c r="A22" s="149"/>
      <c r="B22" s="150" t="s">
        <v>1</v>
      </c>
      <c r="C22" s="140">
        <f>C15+C18</f>
        <v>10014.299999999999</v>
      </c>
      <c r="D22" s="140">
        <f>D15+D18</f>
        <v>3980.8058699996222</v>
      </c>
      <c r="E22" s="140">
        <f>E15+E18</f>
        <v>13995.105869999621</v>
      </c>
    </row>
    <row r="25" spans="1:5" x14ac:dyDescent="0.25">
      <c r="C25" s="265"/>
      <c r="E25" s="266"/>
    </row>
    <row r="26" spans="1:5" x14ac:dyDescent="0.25">
      <c r="C26" s="264"/>
    </row>
    <row r="27" spans="1:5" x14ac:dyDescent="0.25">
      <c r="C27" s="266"/>
    </row>
    <row r="29" spans="1:5" x14ac:dyDescent="0.25">
      <c r="E29" s="266"/>
    </row>
  </sheetData>
  <mergeCells count="11">
    <mergeCell ref="A8:E8"/>
    <mergeCell ref="B9:E9"/>
    <mergeCell ref="B11:E11"/>
    <mergeCell ref="A12:E12"/>
    <mergeCell ref="B13:E13"/>
    <mergeCell ref="A7:E7"/>
    <mergeCell ref="B2:E2"/>
    <mergeCell ref="B3:E3"/>
    <mergeCell ref="B4:E4"/>
    <mergeCell ref="B5:E5"/>
    <mergeCell ref="A6:E6"/>
  </mergeCells>
  <pageMargins left="0.78740157480314965" right="0.39370078740157483" top="0.39370078740157483" bottom="0.3937007874015748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R286"/>
  <sheetViews>
    <sheetView view="pageBreakPreview" topLeftCell="A27" zoomScale="84" zoomScaleNormal="100" zoomScaleSheetLayoutView="84" workbookViewId="0">
      <selection activeCell="K37" sqref="K37"/>
    </sheetView>
  </sheetViews>
  <sheetFormatPr defaultRowHeight="15" x14ac:dyDescent="0.25"/>
  <cols>
    <col min="1" max="1" width="21.42578125" style="89" customWidth="1"/>
    <col min="2" max="2" width="64.85546875" style="63" customWidth="1"/>
    <col min="3" max="3" width="13.28515625" style="122" hidden="1" customWidth="1"/>
    <col min="4" max="4" width="13.28515625" style="63" hidden="1" customWidth="1"/>
    <col min="5" max="5" width="13.28515625" style="63" customWidth="1"/>
    <col min="6" max="6" width="11.85546875" style="63" customWidth="1"/>
    <col min="7" max="7" width="14.28515625" style="63" customWidth="1"/>
    <col min="8" max="8" width="9.140625" style="63"/>
    <col min="9" max="9" width="20.7109375" style="244" customWidth="1"/>
    <col min="10" max="10" width="19.85546875" style="244" customWidth="1"/>
    <col min="11" max="11" width="22.28515625" style="244" customWidth="1"/>
    <col min="12" max="12" width="9.140625" style="244"/>
    <col min="13" max="250" width="9.140625" style="63"/>
    <col min="251" max="251" width="21.5703125" style="63" customWidth="1"/>
    <col min="252" max="252" width="67.28515625" style="63" customWidth="1"/>
    <col min="253" max="253" width="18" style="63" customWidth="1"/>
    <col min="254" max="506" width="9.140625" style="63"/>
    <col min="507" max="507" width="21.5703125" style="63" customWidth="1"/>
    <col min="508" max="508" width="67.28515625" style="63" customWidth="1"/>
    <col min="509" max="509" width="18" style="63" customWidth="1"/>
    <col min="510" max="762" width="9.140625" style="63"/>
    <col min="763" max="763" width="21.5703125" style="63" customWidth="1"/>
    <col min="764" max="764" width="67.28515625" style="63" customWidth="1"/>
    <col min="765" max="765" width="18" style="63" customWidth="1"/>
    <col min="766" max="1018" width="9.140625" style="63"/>
    <col min="1019" max="1019" width="21.5703125" style="63" customWidth="1"/>
    <col min="1020" max="1020" width="67.28515625" style="63" customWidth="1"/>
    <col min="1021" max="1021" width="18" style="63" customWidth="1"/>
    <col min="1022" max="1274" width="9.140625" style="63"/>
    <col min="1275" max="1275" width="21.5703125" style="63" customWidth="1"/>
    <col min="1276" max="1276" width="67.28515625" style="63" customWidth="1"/>
    <col min="1277" max="1277" width="18" style="63" customWidth="1"/>
    <col min="1278" max="1530" width="9.140625" style="63"/>
    <col min="1531" max="1531" width="21.5703125" style="63" customWidth="1"/>
    <col min="1532" max="1532" width="67.28515625" style="63" customWidth="1"/>
    <col min="1533" max="1533" width="18" style="63" customWidth="1"/>
    <col min="1534" max="1786" width="9.140625" style="63"/>
    <col min="1787" max="1787" width="21.5703125" style="63" customWidth="1"/>
    <col min="1788" max="1788" width="67.28515625" style="63" customWidth="1"/>
    <col min="1789" max="1789" width="18" style="63" customWidth="1"/>
    <col min="1790" max="2042" width="9.140625" style="63"/>
    <col min="2043" max="2043" width="21.5703125" style="63" customWidth="1"/>
    <col min="2044" max="2044" width="67.28515625" style="63" customWidth="1"/>
    <col min="2045" max="2045" width="18" style="63" customWidth="1"/>
    <col min="2046" max="2298" width="9.140625" style="63"/>
    <col min="2299" max="2299" width="21.5703125" style="63" customWidth="1"/>
    <col min="2300" max="2300" width="67.28515625" style="63" customWidth="1"/>
    <col min="2301" max="2301" width="18" style="63" customWidth="1"/>
    <col min="2302" max="2554" width="9.140625" style="63"/>
    <col min="2555" max="2555" width="21.5703125" style="63" customWidth="1"/>
    <col min="2556" max="2556" width="67.28515625" style="63" customWidth="1"/>
    <col min="2557" max="2557" width="18" style="63" customWidth="1"/>
    <col min="2558" max="2810" width="9.140625" style="63"/>
    <col min="2811" max="2811" width="21.5703125" style="63" customWidth="1"/>
    <col min="2812" max="2812" width="67.28515625" style="63" customWidth="1"/>
    <col min="2813" max="2813" width="18" style="63" customWidth="1"/>
    <col min="2814" max="3066" width="9.140625" style="63"/>
    <col min="3067" max="3067" width="21.5703125" style="63" customWidth="1"/>
    <col min="3068" max="3068" width="67.28515625" style="63" customWidth="1"/>
    <col min="3069" max="3069" width="18" style="63" customWidth="1"/>
    <col min="3070" max="3322" width="9.140625" style="63"/>
    <col min="3323" max="3323" width="21.5703125" style="63" customWidth="1"/>
    <col min="3324" max="3324" width="67.28515625" style="63" customWidth="1"/>
    <col min="3325" max="3325" width="18" style="63" customWidth="1"/>
    <col min="3326" max="3578" width="9.140625" style="63"/>
    <col min="3579" max="3579" width="21.5703125" style="63" customWidth="1"/>
    <col min="3580" max="3580" width="67.28515625" style="63" customWidth="1"/>
    <col min="3581" max="3581" width="18" style="63" customWidth="1"/>
    <col min="3582" max="3834" width="9.140625" style="63"/>
    <col min="3835" max="3835" width="21.5703125" style="63" customWidth="1"/>
    <col min="3836" max="3836" width="67.28515625" style="63" customWidth="1"/>
    <col min="3837" max="3837" width="18" style="63" customWidth="1"/>
    <col min="3838" max="4090" width="9.140625" style="63"/>
    <col min="4091" max="4091" width="21.5703125" style="63" customWidth="1"/>
    <col min="4092" max="4092" width="67.28515625" style="63" customWidth="1"/>
    <col min="4093" max="4093" width="18" style="63" customWidth="1"/>
    <col min="4094" max="4346" width="9.140625" style="63"/>
    <col min="4347" max="4347" width="21.5703125" style="63" customWidth="1"/>
    <col min="4348" max="4348" width="67.28515625" style="63" customWidth="1"/>
    <col min="4349" max="4349" width="18" style="63" customWidth="1"/>
    <col min="4350" max="4602" width="9.140625" style="63"/>
    <col min="4603" max="4603" width="21.5703125" style="63" customWidth="1"/>
    <col min="4604" max="4604" width="67.28515625" style="63" customWidth="1"/>
    <col min="4605" max="4605" width="18" style="63" customWidth="1"/>
    <col min="4606" max="4858" width="9.140625" style="63"/>
    <col min="4859" max="4859" width="21.5703125" style="63" customWidth="1"/>
    <col min="4860" max="4860" width="67.28515625" style="63" customWidth="1"/>
    <col min="4861" max="4861" width="18" style="63" customWidth="1"/>
    <col min="4862" max="5114" width="9.140625" style="63"/>
    <col min="5115" max="5115" width="21.5703125" style="63" customWidth="1"/>
    <col min="5116" max="5116" width="67.28515625" style="63" customWidth="1"/>
    <col min="5117" max="5117" width="18" style="63" customWidth="1"/>
    <col min="5118" max="5370" width="9.140625" style="63"/>
    <col min="5371" max="5371" width="21.5703125" style="63" customWidth="1"/>
    <col min="5372" max="5372" width="67.28515625" style="63" customWidth="1"/>
    <col min="5373" max="5373" width="18" style="63" customWidth="1"/>
    <col min="5374" max="5626" width="9.140625" style="63"/>
    <col min="5627" max="5627" width="21.5703125" style="63" customWidth="1"/>
    <col min="5628" max="5628" width="67.28515625" style="63" customWidth="1"/>
    <col min="5629" max="5629" width="18" style="63" customWidth="1"/>
    <col min="5630" max="5882" width="9.140625" style="63"/>
    <col min="5883" max="5883" width="21.5703125" style="63" customWidth="1"/>
    <col min="5884" max="5884" width="67.28515625" style="63" customWidth="1"/>
    <col min="5885" max="5885" width="18" style="63" customWidth="1"/>
    <col min="5886" max="6138" width="9.140625" style="63"/>
    <col min="6139" max="6139" width="21.5703125" style="63" customWidth="1"/>
    <col min="6140" max="6140" width="67.28515625" style="63" customWidth="1"/>
    <col min="6141" max="6141" width="18" style="63" customWidth="1"/>
    <col min="6142" max="6394" width="9.140625" style="63"/>
    <col min="6395" max="6395" width="21.5703125" style="63" customWidth="1"/>
    <col min="6396" max="6396" width="67.28515625" style="63" customWidth="1"/>
    <col min="6397" max="6397" width="18" style="63" customWidth="1"/>
    <col min="6398" max="6650" width="9.140625" style="63"/>
    <col min="6651" max="6651" width="21.5703125" style="63" customWidth="1"/>
    <col min="6652" max="6652" width="67.28515625" style="63" customWidth="1"/>
    <col min="6653" max="6653" width="18" style="63" customWidth="1"/>
    <col min="6654" max="6906" width="9.140625" style="63"/>
    <col min="6907" max="6907" width="21.5703125" style="63" customWidth="1"/>
    <col min="6908" max="6908" width="67.28515625" style="63" customWidth="1"/>
    <col min="6909" max="6909" width="18" style="63" customWidth="1"/>
    <col min="6910" max="7162" width="9.140625" style="63"/>
    <col min="7163" max="7163" width="21.5703125" style="63" customWidth="1"/>
    <col min="7164" max="7164" width="67.28515625" style="63" customWidth="1"/>
    <col min="7165" max="7165" width="18" style="63" customWidth="1"/>
    <col min="7166" max="7418" width="9.140625" style="63"/>
    <col min="7419" max="7419" width="21.5703125" style="63" customWidth="1"/>
    <col min="7420" max="7420" width="67.28515625" style="63" customWidth="1"/>
    <col min="7421" max="7421" width="18" style="63" customWidth="1"/>
    <col min="7422" max="7674" width="9.140625" style="63"/>
    <col min="7675" max="7675" width="21.5703125" style="63" customWidth="1"/>
    <col min="7676" max="7676" width="67.28515625" style="63" customWidth="1"/>
    <col min="7677" max="7677" width="18" style="63" customWidth="1"/>
    <col min="7678" max="7930" width="9.140625" style="63"/>
    <col min="7931" max="7931" width="21.5703125" style="63" customWidth="1"/>
    <col min="7932" max="7932" width="67.28515625" style="63" customWidth="1"/>
    <col min="7933" max="7933" width="18" style="63" customWidth="1"/>
    <col min="7934" max="8186" width="9.140625" style="63"/>
    <col min="8187" max="8187" width="21.5703125" style="63" customWidth="1"/>
    <col min="8188" max="8188" width="67.28515625" style="63" customWidth="1"/>
    <col min="8189" max="8189" width="18" style="63" customWidth="1"/>
    <col min="8190" max="8442" width="9.140625" style="63"/>
    <col min="8443" max="8443" width="21.5703125" style="63" customWidth="1"/>
    <col min="8444" max="8444" width="67.28515625" style="63" customWidth="1"/>
    <col min="8445" max="8445" width="18" style="63" customWidth="1"/>
    <col min="8446" max="8698" width="9.140625" style="63"/>
    <col min="8699" max="8699" width="21.5703125" style="63" customWidth="1"/>
    <col min="8700" max="8700" width="67.28515625" style="63" customWidth="1"/>
    <col min="8701" max="8701" width="18" style="63" customWidth="1"/>
    <col min="8702" max="8954" width="9.140625" style="63"/>
    <col min="8955" max="8955" width="21.5703125" style="63" customWidth="1"/>
    <col min="8956" max="8956" width="67.28515625" style="63" customWidth="1"/>
    <col min="8957" max="8957" width="18" style="63" customWidth="1"/>
    <col min="8958" max="9210" width="9.140625" style="63"/>
    <col min="9211" max="9211" width="21.5703125" style="63" customWidth="1"/>
    <col min="9212" max="9212" width="67.28515625" style="63" customWidth="1"/>
    <col min="9213" max="9213" width="18" style="63" customWidth="1"/>
    <col min="9214" max="9466" width="9.140625" style="63"/>
    <col min="9467" max="9467" width="21.5703125" style="63" customWidth="1"/>
    <col min="9468" max="9468" width="67.28515625" style="63" customWidth="1"/>
    <col min="9469" max="9469" width="18" style="63" customWidth="1"/>
    <col min="9470" max="9722" width="9.140625" style="63"/>
    <col min="9723" max="9723" width="21.5703125" style="63" customWidth="1"/>
    <col min="9724" max="9724" width="67.28515625" style="63" customWidth="1"/>
    <col min="9725" max="9725" width="18" style="63" customWidth="1"/>
    <col min="9726" max="9978" width="9.140625" style="63"/>
    <col min="9979" max="9979" width="21.5703125" style="63" customWidth="1"/>
    <col min="9980" max="9980" width="67.28515625" style="63" customWidth="1"/>
    <col min="9981" max="9981" width="18" style="63" customWidth="1"/>
    <col min="9982" max="10234" width="9.140625" style="63"/>
    <col min="10235" max="10235" width="21.5703125" style="63" customWidth="1"/>
    <col min="10236" max="10236" width="67.28515625" style="63" customWidth="1"/>
    <col min="10237" max="10237" width="18" style="63" customWidth="1"/>
    <col min="10238" max="10490" width="9.140625" style="63"/>
    <col min="10491" max="10491" width="21.5703125" style="63" customWidth="1"/>
    <col min="10492" max="10492" width="67.28515625" style="63" customWidth="1"/>
    <col min="10493" max="10493" width="18" style="63" customWidth="1"/>
    <col min="10494" max="10746" width="9.140625" style="63"/>
    <col min="10747" max="10747" width="21.5703125" style="63" customWidth="1"/>
    <col min="10748" max="10748" width="67.28515625" style="63" customWidth="1"/>
    <col min="10749" max="10749" width="18" style="63" customWidth="1"/>
    <col min="10750" max="11002" width="9.140625" style="63"/>
    <col min="11003" max="11003" width="21.5703125" style="63" customWidth="1"/>
    <col min="11004" max="11004" width="67.28515625" style="63" customWidth="1"/>
    <col min="11005" max="11005" width="18" style="63" customWidth="1"/>
    <col min="11006" max="11258" width="9.140625" style="63"/>
    <col min="11259" max="11259" width="21.5703125" style="63" customWidth="1"/>
    <col min="11260" max="11260" width="67.28515625" style="63" customWidth="1"/>
    <col min="11261" max="11261" width="18" style="63" customWidth="1"/>
    <col min="11262" max="11514" width="9.140625" style="63"/>
    <col min="11515" max="11515" width="21.5703125" style="63" customWidth="1"/>
    <col min="11516" max="11516" width="67.28515625" style="63" customWidth="1"/>
    <col min="11517" max="11517" width="18" style="63" customWidth="1"/>
    <col min="11518" max="11770" width="9.140625" style="63"/>
    <col min="11771" max="11771" width="21.5703125" style="63" customWidth="1"/>
    <col min="11772" max="11772" width="67.28515625" style="63" customWidth="1"/>
    <col min="11773" max="11773" width="18" style="63" customWidth="1"/>
    <col min="11774" max="12026" width="9.140625" style="63"/>
    <col min="12027" max="12027" width="21.5703125" style="63" customWidth="1"/>
    <col min="12028" max="12028" width="67.28515625" style="63" customWidth="1"/>
    <col min="12029" max="12029" width="18" style="63" customWidth="1"/>
    <col min="12030" max="12282" width="9.140625" style="63"/>
    <col min="12283" max="12283" width="21.5703125" style="63" customWidth="1"/>
    <col min="12284" max="12284" width="67.28515625" style="63" customWidth="1"/>
    <col min="12285" max="12285" width="18" style="63" customWidth="1"/>
    <col min="12286" max="12538" width="9.140625" style="63"/>
    <col min="12539" max="12539" width="21.5703125" style="63" customWidth="1"/>
    <col min="12540" max="12540" width="67.28515625" style="63" customWidth="1"/>
    <col min="12541" max="12541" width="18" style="63" customWidth="1"/>
    <col min="12542" max="12794" width="9.140625" style="63"/>
    <col min="12795" max="12795" width="21.5703125" style="63" customWidth="1"/>
    <col min="12796" max="12796" width="67.28515625" style="63" customWidth="1"/>
    <col min="12797" max="12797" width="18" style="63" customWidth="1"/>
    <col min="12798" max="13050" width="9.140625" style="63"/>
    <col min="13051" max="13051" width="21.5703125" style="63" customWidth="1"/>
    <col min="13052" max="13052" width="67.28515625" style="63" customWidth="1"/>
    <col min="13053" max="13053" width="18" style="63" customWidth="1"/>
    <col min="13054" max="13306" width="9.140625" style="63"/>
    <col min="13307" max="13307" width="21.5703125" style="63" customWidth="1"/>
    <col min="13308" max="13308" width="67.28515625" style="63" customWidth="1"/>
    <col min="13309" max="13309" width="18" style="63" customWidth="1"/>
    <col min="13310" max="13562" width="9.140625" style="63"/>
    <col min="13563" max="13563" width="21.5703125" style="63" customWidth="1"/>
    <col min="13564" max="13564" width="67.28515625" style="63" customWidth="1"/>
    <col min="13565" max="13565" width="18" style="63" customWidth="1"/>
    <col min="13566" max="13818" width="9.140625" style="63"/>
    <col min="13819" max="13819" width="21.5703125" style="63" customWidth="1"/>
    <col min="13820" max="13820" width="67.28515625" style="63" customWidth="1"/>
    <col min="13821" max="13821" width="18" style="63" customWidth="1"/>
    <col min="13822" max="14074" width="9.140625" style="63"/>
    <col min="14075" max="14075" width="21.5703125" style="63" customWidth="1"/>
    <col min="14076" max="14076" width="67.28515625" style="63" customWidth="1"/>
    <col min="14077" max="14077" width="18" style="63" customWidth="1"/>
    <col min="14078" max="14330" width="9.140625" style="63"/>
    <col min="14331" max="14331" width="21.5703125" style="63" customWidth="1"/>
    <col min="14332" max="14332" width="67.28515625" style="63" customWidth="1"/>
    <col min="14333" max="14333" width="18" style="63" customWidth="1"/>
    <col min="14334" max="14586" width="9.140625" style="63"/>
    <col min="14587" max="14587" width="21.5703125" style="63" customWidth="1"/>
    <col min="14588" max="14588" width="67.28515625" style="63" customWidth="1"/>
    <col min="14589" max="14589" width="18" style="63" customWidth="1"/>
    <col min="14590" max="14842" width="9.140625" style="63"/>
    <col min="14843" max="14843" width="21.5703125" style="63" customWidth="1"/>
    <col min="14844" max="14844" width="67.28515625" style="63" customWidth="1"/>
    <col min="14845" max="14845" width="18" style="63" customWidth="1"/>
    <col min="14846" max="15098" width="9.140625" style="63"/>
    <col min="15099" max="15099" width="21.5703125" style="63" customWidth="1"/>
    <col min="15100" max="15100" width="67.28515625" style="63" customWidth="1"/>
    <col min="15101" max="15101" width="18" style="63" customWidth="1"/>
    <col min="15102" max="15354" width="9.140625" style="63"/>
    <col min="15355" max="15355" width="21.5703125" style="63" customWidth="1"/>
    <col min="15356" max="15356" width="67.28515625" style="63" customWidth="1"/>
    <col min="15357" max="15357" width="18" style="63" customWidth="1"/>
    <col min="15358" max="15610" width="9.140625" style="63"/>
    <col min="15611" max="15611" width="21.5703125" style="63" customWidth="1"/>
    <col min="15612" max="15612" width="67.28515625" style="63" customWidth="1"/>
    <col min="15613" max="15613" width="18" style="63" customWidth="1"/>
    <col min="15614" max="15866" width="9.140625" style="63"/>
    <col min="15867" max="15867" width="21.5703125" style="63" customWidth="1"/>
    <col min="15868" max="15868" width="67.28515625" style="63" customWidth="1"/>
    <col min="15869" max="15869" width="18" style="63" customWidth="1"/>
    <col min="15870" max="16122" width="9.140625" style="63"/>
    <col min="16123" max="16123" width="21.5703125" style="63" customWidth="1"/>
    <col min="16124" max="16124" width="67.28515625" style="63" customWidth="1"/>
    <col min="16125" max="16125" width="18" style="63" customWidth="1"/>
    <col min="16126" max="16384" width="9.140625" style="63"/>
  </cols>
  <sheetData>
    <row r="1" spans="1:18" ht="18.600000000000001" customHeight="1" x14ac:dyDescent="0.25">
      <c r="A1" s="280"/>
      <c r="B1" s="280"/>
      <c r="C1" s="280"/>
      <c r="D1" s="111"/>
    </row>
    <row r="2" spans="1:18" ht="15.75" x14ac:dyDescent="0.25">
      <c r="A2" s="281" t="s">
        <v>316</v>
      </c>
      <c r="B2" s="281"/>
      <c r="C2" s="281"/>
      <c r="D2" s="281"/>
      <c r="E2" s="281"/>
      <c r="F2" s="281"/>
      <c r="G2" s="281"/>
    </row>
    <row r="3" spans="1:18" ht="15.75" x14ac:dyDescent="0.25">
      <c r="A3" s="132"/>
      <c r="B3" s="281" t="s">
        <v>604</v>
      </c>
      <c r="C3" s="281"/>
      <c r="D3" s="281"/>
      <c r="E3" s="281"/>
      <c r="F3" s="281"/>
      <c r="G3" s="281"/>
    </row>
    <row r="4" spans="1:18" ht="15.75" x14ac:dyDescent="0.25">
      <c r="A4" s="281" t="s">
        <v>623</v>
      </c>
      <c r="B4" s="281"/>
      <c r="C4" s="281"/>
      <c r="D4" s="281"/>
      <c r="E4" s="281"/>
      <c r="F4" s="281"/>
      <c r="G4" s="281"/>
    </row>
    <row r="5" spans="1:18" ht="15.75" x14ac:dyDescent="0.25">
      <c r="A5" s="282" t="s">
        <v>13</v>
      </c>
      <c r="B5" s="282"/>
      <c r="C5" s="282"/>
      <c r="D5" s="282"/>
      <c r="E5" s="282"/>
      <c r="F5" s="282"/>
      <c r="G5" s="282"/>
    </row>
    <row r="6" spans="1:18" ht="15" customHeight="1" x14ac:dyDescent="0.25">
      <c r="A6" s="283" t="s">
        <v>28</v>
      </c>
      <c r="B6" s="283"/>
      <c r="C6" s="283"/>
      <c r="D6" s="283"/>
      <c r="E6" s="283"/>
      <c r="F6" s="283"/>
      <c r="G6" s="283"/>
    </row>
    <row r="7" spans="1:18" ht="15" customHeight="1" x14ac:dyDescent="0.25">
      <c r="A7" s="283" t="s">
        <v>439</v>
      </c>
      <c r="B7" s="283"/>
      <c r="C7" s="283"/>
      <c r="D7" s="283"/>
      <c r="E7" s="283"/>
      <c r="F7" s="283"/>
      <c r="G7" s="283"/>
    </row>
    <row r="8" spans="1:18" ht="15" customHeight="1" x14ac:dyDescent="0.25">
      <c r="A8" s="286" t="s">
        <v>694</v>
      </c>
      <c r="B8" s="286"/>
      <c r="C8" s="286"/>
      <c r="D8" s="286"/>
      <c r="E8" s="286"/>
      <c r="F8" s="286"/>
      <c r="G8" s="286"/>
    </row>
    <row r="9" spans="1:18" ht="18.600000000000001" customHeight="1" x14ac:dyDescent="0.25">
      <c r="A9" s="282" t="s">
        <v>698</v>
      </c>
      <c r="B9" s="282"/>
      <c r="C9" s="282"/>
      <c r="D9" s="282"/>
      <c r="E9" s="282"/>
      <c r="F9" s="282"/>
      <c r="G9" s="282"/>
    </row>
    <row r="10" spans="1:18" ht="12.75" hidden="1" customHeight="1" x14ac:dyDescent="0.25">
      <c r="A10" s="282"/>
      <c r="B10" s="282"/>
      <c r="C10" s="282"/>
      <c r="D10" s="131"/>
      <c r="G10" s="65" t="s">
        <v>646</v>
      </c>
    </row>
    <row r="11" spans="1:18" ht="12.75" customHeight="1" x14ac:dyDescent="0.25">
      <c r="A11" s="210"/>
      <c r="B11" s="210"/>
      <c r="C11" s="210"/>
      <c r="D11" s="208"/>
      <c r="E11" s="65"/>
    </row>
    <row r="12" spans="1:18" ht="36" customHeight="1" x14ac:dyDescent="0.25">
      <c r="A12" s="287" t="s">
        <v>581</v>
      </c>
      <c r="B12" s="287"/>
      <c r="C12" s="287"/>
      <c r="D12" s="287"/>
      <c r="E12" s="287"/>
      <c r="F12" s="287"/>
      <c r="G12" s="287"/>
    </row>
    <row r="13" spans="1:18" x14ac:dyDescent="0.25">
      <c r="A13" s="112"/>
      <c r="B13" s="64"/>
      <c r="E13" s="65" t="s">
        <v>175</v>
      </c>
    </row>
    <row r="14" spans="1:18" ht="42.75" x14ac:dyDescent="0.25">
      <c r="A14" s="62" t="s">
        <v>211</v>
      </c>
      <c r="B14" s="66" t="s">
        <v>212</v>
      </c>
      <c r="C14" s="66" t="s">
        <v>213</v>
      </c>
      <c r="D14" s="66" t="s">
        <v>616</v>
      </c>
      <c r="E14" s="136" t="s">
        <v>8</v>
      </c>
      <c r="F14" s="66" t="s">
        <v>616</v>
      </c>
      <c r="G14" s="66" t="s">
        <v>607</v>
      </c>
    </row>
    <row r="15" spans="1:18" x14ac:dyDescent="0.25">
      <c r="A15" s="110">
        <v>1</v>
      </c>
      <c r="B15" s="67">
        <v>2</v>
      </c>
      <c r="C15" s="67">
        <v>3</v>
      </c>
      <c r="D15" s="67">
        <v>4</v>
      </c>
      <c r="E15" s="67">
        <v>3</v>
      </c>
      <c r="F15" s="213">
        <v>4</v>
      </c>
      <c r="G15" s="213">
        <v>5</v>
      </c>
      <c r="H15" s="123"/>
      <c r="I15" s="245"/>
      <c r="J15" s="245"/>
      <c r="K15" s="245"/>
      <c r="L15" s="245"/>
      <c r="M15" s="123"/>
      <c r="N15" s="123"/>
      <c r="O15" s="123"/>
      <c r="P15" s="123"/>
      <c r="Q15" s="123"/>
      <c r="R15" s="123"/>
    </row>
    <row r="16" spans="1:18" ht="21" customHeight="1" x14ac:dyDescent="0.25">
      <c r="A16" s="62" t="s">
        <v>15</v>
      </c>
      <c r="B16" s="68" t="s">
        <v>214</v>
      </c>
      <c r="C16" s="151">
        <f>C17+C18+C23+C28+C30+C33+C34+C39+C42+C45+C47+C48</f>
        <v>195884</v>
      </c>
      <c r="D16" s="151">
        <f t="shared" ref="D16:G16" si="0">D17+D18+D23+D28+D30+D33+D34+D39+D42+D45+D47+D48</f>
        <v>0</v>
      </c>
      <c r="E16" s="259">
        <f t="shared" si="0"/>
        <v>195884</v>
      </c>
      <c r="F16" s="259">
        <f t="shared" si="0"/>
        <v>0</v>
      </c>
      <c r="G16" s="259">
        <f t="shared" si="0"/>
        <v>195884</v>
      </c>
      <c r="H16" s="123"/>
      <c r="I16" s="245"/>
      <c r="J16" s="245"/>
      <c r="K16" s="245"/>
      <c r="L16" s="245"/>
      <c r="M16" s="123"/>
      <c r="N16" s="123"/>
      <c r="O16" s="123"/>
      <c r="P16" s="123"/>
      <c r="Q16" s="123"/>
      <c r="R16" s="123"/>
    </row>
    <row r="17" spans="1:18" ht="19.5" customHeight="1" x14ac:dyDescent="0.25">
      <c r="A17" s="110" t="s">
        <v>317</v>
      </c>
      <c r="B17" s="69" t="s">
        <v>318</v>
      </c>
      <c r="C17" s="152">
        <v>109279</v>
      </c>
      <c r="D17" s="165"/>
      <c r="E17" s="253">
        <f t="shared" ref="E17" si="1">C17+D17</f>
        <v>109279</v>
      </c>
      <c r="F17" s="253"/>
      <c r="G17" s="253">
        <f>E17</f>
        <v>109279</v>
      </c>
      <c r="H17" s="123"/>
      <c r="I17" s="245"/>
      <c r="J17" s="245"/>
      <c r="K17" s="245"/>
      <c r="L17" s="245"/>
      <c r="M17" s="123"/>
      <c r="N17" s="123"/>
      <c r="O17" s="123"/>
      <c r="P17" s="123"/>
      <c r="Q17" s="123"/>
      <c r="R17" s="123"/>
    </row>
    <row r="18" spans="1:18" ht="34.5" customHeight="1" x14ac:dyDescent="0.25">
      <c r="A18" s="62" t="s">
        <v>215</v>
      </c>
      <c r="B18" s="68" t="s">
        <v>319</v>
      </c>
      <c r="C18" s="153">
        <f>SUM(C19:C22)</f>
        <v>4009</v>
      </c>
      <c r="D18" s="153">
        <f t="shared" ref="D18:G18" si="2">SUM(D19:D22)</f>
        <v>0</v>
      </c>
      <c r="E18" s="260">
        <f t="shared" si="2"/>
        <v>4009</v>
      </c>
      <c r="F18" s="260">
        <f t="shared" si="2"/>
        <v>0</v>
      </c>
      <c r="G18" s="260">
        <f t="shared" si="2"/>
        <v>4009</v>
      </c>
      <c r="H18" s="123"/>
      <c r="I18" s="245"/>
      <c r="J18" s="245"/>
      <c r="K18" s="245"/>
      <c r="L18" s="245"/>
      <c r="M18" s="123"/>
      <c r="N18" s="123"/>
      <c r="O18" s="123"/>
      <c r="P18" s="123"/>
      <c r="Q18" s="123"/>
      <c r="R18" s="123"/>
    </row>
    <row r="19" spans="1:18" ht="60" x14ac:dyDescent="0.25">
      <c r="A19" s="110" t="s">
        <v>320</v>
      </c>
      <c r="B19" s="69" t="s">
        <v>216</v>
      </c>
      <c r="C19" s="154">
        <v>1899</v>
      </c>
      <c r="D19" s="165"/>
      <c r="E19" s="253">
        <f t="shared" ref="E19:E22" si="3">C19+D19</f>
        <v>1899</v>
      </c>
      <c r="F19" s="253"/>
      <c r="G19" s="253">
        <f>E19+F19</f>
        <v>1899</v>
      </c>
      <c r="H19" s="123"/>
      <c r="I19" s="245"/>
      <c r="J19" s="245"/>
      <c r="K19" s="245"/>
      <c r="L19" s="245"/>
      <c r="M19" s="123"/>
      <c r="N19" s="123"/>
      <c r="O19" s="123"/>
      <c r="P19" s="123"/>
      <c r="Q19" s="123"/>
      <c r="R19" s="123"/>
    </row>
    <row r="20" spans="1:18" ht="75" x14ac:dyDescent="0.25">
      <c r="A20" s="110" t="s">
        <v>321</v>
      </c>
      <c r="B20" s="69" t="s">
        <v>217</v>
      </c>
      <c r="C20" s="154">
        <v>13</v>
      </c>
      <c r="D20" s="165"/>
      <c r="E20" s="253">
        <f t="shared" si="3"/>
        <v>13</v>
      </c>
      <c r="F20" s="253"/>
      <c r="G20" s="253">
        <f t="shared" ref="G20:G83" si="4">E20+F20</f>
        <v>13</v>
      </c>
      <c r="H20" s="123"/>
      <c r="I20" s="245"/>
      <c r="J20" s="245"/>
      <c r="K20" s="245"/>
      <c r="L20" s="245"/>
      <c r="M20" s="123"/>
      <c r="N20" s="123"/>
      <c r="O20" s="123"/>
      <c r="P20" s="123"/>
      <c r="Q20" s="123"/>
      <c r="R20" s="123"/>
    </row>
    <row r="21" spans="1:18" ht="60" x14ac:dyDescent="0.25">
      <c r="A21" s="110" t="s">
        <v>322</v>
      </c>
      <c r="B21" s="69" t="s">
        <v>218</v>
      </c>
      <c r="C21" s="154">
        <v>2347</v>
      </c>
      <c r="D21" s="165"/>
      <c r="E21" s="253">
        <f t="shared" si="3"/>
        <v>2347</v>
      </c>
      <c r="F21" s="253"/>
      <c r="G21" s="253">
        <f t="shared" si="4"/>
        <v>2347</v>
      </c>
      <c r="H21" s="123"/>
      <c r="I21" s="245"/>
      <c r="J21" s="245"/>
      <c r="K21" s="245"/>
      <c r="L21" s="245"/>
      <c r="M21" s="123"/>
      <c r="N21" s="123"/>
      <c r="O21" s="123"/>
      <c r="P21" s="123"/>
      <c r="Q21" s="123"/>
      <c r="R21" s="123"/>
    </row>
    <row r="22" spans="1:18" ht="60" x14ac:dyDescent="0.25">
      <c r="A22" s="110" t="s">
        <v>323</v>
      </c>
      <c r="B22" s="69" t="s">
        <v>219</v>
      </c>
      <c r="C22" s="154">
        <v>-250</v>
      </c>
      <c r="D22" s="165"/>
      <c r="E22" s="253">
        <f t="shared" si="3"/>
        <v>-250</v>
      </c>
      <c r="F22" s="253"/>
      <c r="G22" s="253">
        <f t="shared" si="4"/>
        <v>-250</v>
      </c>
      <c r="H22" s="123"/>
      <c r="I22" s="245"/>
      <c r="J22" s="245"/>
      <c r="K22" s="245"/>
      <c r="L22" s="245"/>
      <c r="M22" s="123"/>
      <c r="N22" s="123"/>
      <c r="O22" s="123"/>
      <c r="P22" s="123"/>
      <c r="Q22" s="123"/>
      <c r="R22" s="123"/>
    </row>
    <row r="23" spans="1:18" ht="20.25" customHeight="1" x14ac:dyDescent="0.25">
      <c r="A23" s="62" t="s">
        <v>220</v>
      </c>
      <c r="B23" s="68" t="s">
        <v>221</v>
      </c>
      <c r="C23" s="155">
        <f>SUM(C24:C27)</f>
        <v>46702</v>
      </c>
      <c r="D23" s="155">
        <f t="shared" ref="D23:G23" si="5">SUM(D24:D27)</f>
        <v>0</v>
      </c>
      <c r="E23" s="261">
        <f t="shared" si="5"/>
        <v>46702</v>
      </c>
      <c r="F23" s="261">
        <f t="shared" si="5"/>
        <v>0</v>
      </c>
      <c r="G23" s="261">
        <f t="shared" si="5"/>
        <v>46702</v>
      </c>
      <c r="H23" s="123"/>
      <c r="I23" s="245"/>
      <c r="J23" s="245"/>
      <c r="K23" s="245"/>
      <c r="L23" s="245"/>
      <c r="M23" s="123"/>
      <c r="N23" s="123"/>
      <c r="O23" s="123"/>
      <c r="P23" s="123"/>
      <c r="Q23" s="123"/>
      <c r="R23" s="123"/>
    </row>
    <row r="24" spans="1:18" ht="30" x14ac:dyDescent="0.25">
      <c r="A24" s="113" t="s">
        <v>388</v>
      </c>
      <c r="B24" s="70" t="s">
        <v>389</v>
      </c>
      <c r="C24" s="153">
        <v>43324</v>
      </c>
      <c r="D24" s="153"/>
      <c r="E24" s="253">
        <f t="shared" ref="E24:E29" si="6">C24+D24</f>
        <v>43324</v>
      </c>
      <c r="F24" s="253"/>
      <c r="G24" s="253">
        <f t="shared" si="4"/>
        <v>43324</v>
      </c>
      <c r="H24" s="123"/>
      <c r="I24" s="245"/>
      <c r="J24" s="245"/>
      <c r="K24" s="245"/>
      <c r="L24" s="245"/>
      <c r="M24" s="123"/>
      <c r="N24" s="123"/>
      <c r="O24" s="123"/>
      <c r="P24" s="123"/>
      <c r="Q24" s="123"/>
      <c r="R24" s="123"/>
    </row>
    <row r="25" spans="1:18" ht="18" customHeight="1" x14ac:dyDescent="0.25">
      <c r="A25" s="110" t="s">
        <v>390</v>
      </c>
      <c r="B25" s="69" t="s">
        <v>391</v>
      </c>
      <c r="C25" s="152"/>
      <c r="D25" s="165"/>
      <c r="E25" s="253">
        <f t="shared" si="6"/>
        <v>0</v>
      </c>
      <c r="F25" s="253"/>
      <c r="G25" s="253">
        <f t="shared" si="4"/>
        <v>0</v>
      </c>
      <c r="H25" s="123"/>
      <c r="I25" s="245"/>
      <c r="J25" s="245"/>
      <c r="K25" s="245"/>
      <c r="L25" s="245"/>
      <c r="M25" s="123"/>
      <c r="N25" s="123"/>
      <c r="O25" s="123"/>
      <c r="P25" s="123"/>
      <c r="Q25" s="123"/>
      <c r="R25" s="123"/>
    </row>
    <row r="26" spans="1:18" ht="18" customHeight="1" x14ac:dyDescent="0.25">
      <c r="A26" s="110" t="s">
        <v>324</v>
      </c>
      <c r="B26" s="69" t="s">
        <v>222</v>
      </c>
      <c r="C26" s="152">
        <v>783</v>
      </c>
      <c r="D26" s="165"/>
      <c r="E26" s="253">
        <f t="shared" si="6"/>
        <v>783</v>
      </c>
      <c r="F26" s="253"/>
      <c r="G26" s="253">
        <f t="shared" si="4"/>
        <v>783</v>
      </c>
      <c r="H26" s="123"/>
      <c r="I26" s="245"/>
      <c r="J26" s="245"/>
      <c r="K26" s="245"/>
      <c r="L26" s="245"/>
      <c r="M26" s="123"/>
      <c r="N26" s="123"/>
      <c r="O26" s="123"/>
      <c r="P26" s="123"/>
      <c r="Q26" s="123"/>
      <c r="R26" s="123"/>
    </row>
    <row r="27" spans="1:18" ht="30" x14ac:dyDescent="0.25">
      <c r="A27" s="110" t="s">
        <v>325</v>
      </c>
      <c r="B27" s="69" t="s">
        <v>223</v>
      </c>
      <c r="C27" s="152">
        <v>2595</v>
      </c>
      <c r="D27" s="165"/>
      <c r="E27" s="253">
        <f t="shared" si="6"/>
        <v>2595</v>
      </c>
      <c r="F27" s="253"/>
      <c r="G27" s="253">
        <f t="shared" si="4"/>
        <v>2595</v>
      </c>
      <c r="H27" s="123"/>
      <c r="I27" s="245"/>
      <c r="J27" s="245"/>
      <c r="K27" s="245"/>
      <c r="L27" s="245"/>
      <c r="M27" s="123"/>
      <c r="N27" s="123"/>
      <c r="O27" s="123"/>
      <c r="P27" s="123"/>
      <c r="Q27" s="123"/>
      <c r="R27" s="123"/>
    </row>
    <row r="28" spans="1:18" ht="20.25" customHeight="1" x14ac:dyDescent="0.25">
      <c r="A28" s="62" t="s">
        <v>326</v>
      </c>
      <c r="B28" s="68" t="s">
        <v>224</v>
      </c>
      <c r="C28" s="151">
        <f>C29</f>
        <v>12066</v>
      </c>
      <c r="D28" s="151">
        <f>D29</f>
        <v>0</v>
      </c>
      <c r="E28" s="259">
        <f>E29</f>
        <v>12066</v>
      </c>
      <c r="F28" s="259">
        <f t="shared" ref="F28:G28" si="7">F29</f>
        <v>0</v>
      </c>
      <c r="G28" s="259">
        <f t="shared" si="7"/>
        <v>12066</v>
      </c>
      <c r="H28" s="123"/>
      <c r="I28" s="245"/>
      <c r="J28" s="245"/>
      <c r="K28" s="245"/>
      <c r="L28" s="245"/>
      <c r="M28" s="123"/>
      <c r="N28" s="123"/>
      <c r="O28" s="123"/>
      <c r="P28" s="123"/>
      <c r="Q28" s="123"/>
      <c r="R28" s="123"/>
    </row>
    <row r="29" spans="1:18" x14ac:dyDescent="0.25">
      <c r="A29" s="110" t="s">
        <v>327</v>
      </c>
      <c r="B29" s="69" t="s">
        <v>225</v>
      </c>
      <c r="C29" s="152">
        <v>12066</v>
      </c>
      <c r="D29" s="165"/>
      <c r="E29" s="253">
        <f t="shared" si="6"/>
        <v>12066</v>
      </c>
      <c r="F29" s="253"/>
      <c r="G29" s="253">
        <f t="shared" si="4"/>
        <v>12066</v>
      </c>
      <c r="H29" s="123"/>
    </row>
    <row r="30" spans="1:18" ht="31.5" customHeight="1" x14ac:dyDescent="0.25">
      <c r="A30" s="62" t="s">
        <v>226</v>
      </c>
      <c r="B30" s="68" t="s">
        <v>227</v>
      </c>
      <c r="C30" s="155">
        <v>0</v>
      </c>
      <c r="D30" s="155">
        <v>0</v>
      </c>
      <c r="E30" s="261">
        <v>0</v>
      </c>
      <c r="F30" s="253"/>
      <c r="G30" s="253">
        <f t="shared" si="4"/>
        <v>0</v>
      </c>
      <c r="H30" s="123"/>
    </row>
    <row r="31" spans="1:18" ht="18" customHeight="1" x14ac:dyDescent="0.25">
      <c r="A31" s="110" t="s">
        <v>228</v>
      </c>
      <c r="B31" s="69" t="s">
        <v>229</v>
      </c>
      <c r="C31" s="152">
        <v>0</v>
      </c>
      <c r="D31" s="165"/>
      <c r="E31" s="253">
        <f t="shared" ref="E31:E32" si="8">C31+D31</f>
        <v>0</v>
      </c>
      <c r="F31" s="253"/>
      <c r="G31" s="253">
        <f t="shared" si="4"/>
        <v>0</v>
      </c>
      <c r="H31" s="123"/>
    </row>
    <row r="32" spans="1:18" ht="30" x14ac:dyDescent="0.25">
      <c r="A32" s="110" t="s">
        <v>230</v>
      </c>
      <c r="B32" s="71" t="s">
        <v>231</v>
      </c>
      <c r="C32" s="152">
        <v>0</v>
      </c>
      <c r="D32" s="165"/>
      <c r="E32" s="253">
        <f t="shared" si="8"/>
        <v>0</v>
      </c>
      <c r="F32" s="253"/>
      <c r="G32" s="253">
        <f t="shared" si="4"/>
        <v>0</v>
      </c>
      <c r="H32" s="123"/>
    </row>
    <row r="33" spans="1:8" ht="19.5" customHeight="1" x14ac:dyDescent="0.25">
      <c r="A33" s="62" t="s">
        <v>328</v>
      </c>
      <c r="B33" s="72" t="s">
        <v>232</v>
      </c>
      <c r="C33" s="153">
        <v>6130</v>
      </c>
      <c r="D33" s="153"/>
      <c r="E33" s="253">
        <f t="shared" ref="E33" si="9">C33+D33</f>
        <v>6130</v>
      </c>
      <c r="F33" s="253"/>
      <c r="G33" s="253">
        <f t="shared" si="4"/>
        <v>6130</v>
      </c>
      <c r="H33" s="123"/>
    </row>
    <row r="34" spans="1:8" ht="42.75" x14ac:dyDescent="0.25">
      <c r="A34" s="62" t="s">
        <v>329</v>
      </c>
      <c r="B34" s="72" t="s">
        <v>233</v>
      </c>
      <c r="C34" s="151">
        <f>SUM(C35:C38)</f>
        <v>13579</v>
      </c>
      <c r="D34" s="151">
        <f t="shared" ref="D34:G34" si="10">SUM(D35:D38)</f>
        <v>0</v>
      </c>
      <c r="E34" s="259">
        <f t="shared" si="10"/>
        <v>13579</v>
      </c>
      <c r="F34" s="259">
        <f t="shared" si="10"/>
        <v>0</v>
      </c>
      <c r="G34" s="259">
        <f t="shared" si="10"/>
        <v>13579</v>
      </c>
      <c r="H34" s="123"/>
    </row>
    <row r="35" spans="1:8" ht="60" x14ac:dyDescent="0.25">
      <c r="A35" s="110" t="s">
        <v>330</v>
      </c>
      <c r="B35" s="71" t="s">
        <v>16</v>
      </c>
      <c r="C35" s="152">
        <v>11685</v>
      </c>
      <c r="D35" s="165"/>
      <c r="E35" s="253">
        <f t="shared" ref="E35:E38" si="11">C35+D35</f>
        <v>11685</v>
      </c>
      <c r="F35" s="253"/>
      <c r="G35" s="253">
        <f t="shared" si="4"/>
        <v>11685</v>
      </c>
      <c r="H35" s="123"/>
    </row>
    <row r="36" spans="1:8" ht="75" x14ac:dyDescent="0.25">
      <c r="A36" s="114" t="s">
        <v>331</v>
      </c>
      <c r="B36" s="73" t="s">
        <v>17</v>
      </c>
      <c r="C36" s="156"/>
      <c r="D36" s="165"/>
      <c r="E36" s="253">
        <f t="shared" si="11"/>
        <v>0</v>
      </c>
      <c r="F36" s="253"/>
      <c r="G36" s="253">
        <f t="shared" si="4"/>
        <v>0</v>
      </c>
      <c r="H36" s="123"/>
    </row>
    <row r="37" spans="1:8" ht="60" x14ac:dyDescent="0.25">
      <c r="A37" s="115" t="s">
        <v>18</v>
      </c>
      <c r="B37" s="74" t="s">
        <v>19</v>
      </c>
      <c r="C37" s="152">
        <v>792</v>
      </c>
      <c r="D37" s="165"/>
      <c r="E37" s="253">
        <f t="shared" si="11"/>
        <v>792</v>
      </c>
      <c r="F37" s="253"/>
      <c r="G37" s="253">
        <f t="shared" si="4"/>
        <v>792</v>
      </c>
      <c r="H37" s="123"/>
    </row>
    <row r="38" spans="1:8" ht="32.25" customHeight="1" x14ac:dyDescent="0.25">
      <c r="A38" s="115" t="s">
        <v>332</v>
      </c>
      <c r="B38" s="74" t="s">
        <v>234</v>
      </c>
      <c r="C38" s="152">
        <v>1102</v>
      </c>
      <c r="D38" s="165"/>
      <c r="E38" s="253">
        <f t="shared" si="11"/>
        <v>1102</v>
      </c>
      <c r="F38" s="253"/>
      <c r="G38" s="253">
        <f t="shared" si="4"/>
        <v>1102</v>
      </c>
      <c r="H38" s="123"/>
    </row>
    <row r="39" spans="1:8" ht="21" customHeight="1" x14ac:dyDescent="0.25">
      <c r="A39" s="62" t="s">
        <v>333</v>
      </c>
      <c r="B39" s="72" t="s">
        <v>334</v>
      </c>
      <c r="C39" s="151">
        <f>SUM(C40:C41)</f>
        <v>1430</v>
      </c>
      <c r="D39" s="151">
        <f t="shared" ref="D39:G39" si="12">SUM(D40:D41)</f>
        <v>0</v>
      </c>
      <c r="E39" s="259">
        <f t="shared" si="12"/>
        <v>1430</v>
      </c>
      <c r="F39" s="259">
        <f t="shared" si="12"/>
        <v>0</v>
      </c>
      <c r="G39" s="259">
        <f t="shared" si="12"/>
        <v>1430</v>
      </c>
      <c r="H39" s="123"/>
    </row>
    <row r="40" spans="1:8" ht="30" x14ac:dyDescent="0.25">
      <c r="A40" s="110" t="s">
        <v>235</v>
      </c>
      <c r="B40" s="71" t="s">
        <v>236</v>
      </c>
      <c r="C40" s="157">
        <v>1430</v>
      </c>
      <c r="D40" s="165"/>
      <c r="E40" s="253">
        <f t="shared" ref="E40" si="13">C40+D40</f>
        <v>1430</v>
      </c>
      <c r="F40" s="253"/>
      <c r="G40" s="253">
        <f t="shared" si="4"/>
        <v>1430</v>
      </c>
      <c r="H40" s="123"/>
    </row>
    <row r="41" spans="1:8" ht="16.5" customHeight="1" x14ac:dyDescent="0.25">
      <c r="A41" s="110" t="s">
        <v>237</v>
      </c>
      <c r="B41" s="71" t="s">
        <v>238</v>
      </c>
      <c r="C41" s="156"/>
      <c r="D41" s="165"/>
      <c r="E41" s="253"/>
      <c r="F41" s="253"/>
      <c r="G41" s="253">
        <f t="shared" si="4"/>
        <v>0</v>
      </c>
      <c r="H41" s="123"/>
    </row>
    <row r="42" spans="1:8" ht="31.5" customHeight="1" x14ac:dyDescent="0.25">
      <c r="A42" s="62" t="s">
        <v>239</v>
      </c>
      <c r="B42" s="72" t="s">
        <v>335</v>
      </c>
      <c r="C42" s="151">
        <f>C43+C44</f>
        <v>248</v>
      </c>
      <c r="D42" s="151">
        <f t="shared" ref="D42:G42" si="14">D43+D44</f>
        <v>0</v>
      </c>
      <c r="E42" s="259">
        <f t="shared" si="14"/>
        <v>248</v>
      </c>
      <c r="F42" s="259">
        <f t="shared" si="14"/>
        <v>0</v>
      </c>
      <c r="G42" s="259">
        <f t="shared" si="14"/>
        <v>248</v>
      </c>
      <c r="H42" s="123"/>
    </row>
    <row r="43" spans="1:8" ht="30" x14ac:dyDescent="0.25">
      <c r="A43" s="110" t="s">
        <v>240</v>
      </c>
      <c r="B43" s="71" t="s">
        <v>210</v>
      </c>
      <c r="C43" s="156"/>
      <c r="D43" s="165"/>
      <c r="E43" s="253"/>
      <c r="F43" s="253"/>
      <c r="G43" s="253">
        <f t="shared" si="4"/>
        <v>0</v>
      </c>
      <c r="H43" s="123"/>
    </row>
    <row r="44" spans="1:8" ht="30" x14ac:dyDescent="0.25">
      <c r="A44" s="110" t="s">
        <v>241</v>
      </c>
      <c r="B44" s="71" t="s">
        <v>29</v>
      </c>
      <c r="C44" s="152">
        <v>248</v>
      </c>
      <c r="D44" s="165"/>
      <c r="E44" s="253">
        <f t="shared" ref="E44" si="15">C44+D44</f>
        <v>248</v>
      </c>
      <c r="F44" s="253"/>
      <c r="G44" s="253">
        <f t="shared" si="4"/>
        <v>248</v>
      </c>
      <c r="H44" s="123"/>
    </row>
    <row r="45" spans="1:8" ht="30" customHeight="1" x14ac:dyDescent="0.25">
      <c r="A45" s="62" t="s">
        <v>20</v>
      </c>
      <c r="B45" s="72" t="s">
        <v>242</v>
      </c>
      <c r="C45" s="151">
        <f>C46</f>
        <v>1706</v>
      </c>
      <c r="D45" s="151">
        <f t="shared" ref="D45:G45" si="16">D46</f>
        <v>0</v>
      </c>
      <c r="E45" s="259">
        <f t="shared" si="16"/>
        <v>1706</v>
      </c>
      <c r="F45" s="259">
        <f t="shared" si="16"/>
        <v>0</v>
      </c>
      <c r="G45" s="259">
        <f t="shared" si="16"/>
        <v>1706</v>
      </c>
      <c r="H45" s="123"/>
    </row>
    <row r="46" spans="1:8" ht="30" x14ac:dyDescent="0.25">
      <c r="A46" s="114" t="s">
        <v>336</v>
      </c>
      <c r="B46" s="71" t="s">
        <v>21</v>
      </c>
      <c r="C46" s="152">
        <v>1706</v>
      </c>
      <c r="D46" s="165"/>
      <c r="E46" s="253">
        <f t="shared" ref="E46:E48" si="17">C46+D46</f>
        <v>1706</v>
      </c>
      <c r="F46" s="253"/>
      <c r="G46" s="253">
        <f t="shared" si="4"/>
        <v>1706</v>
      </c>
      <c r="H46" s="123"/>
    </row>
    <row r="47" spans="1:8" ht="22.5" customHeight="1" x14ac:dyDescent="0.25">
      <c r="A47" s="62" t="s">
        <v>243</v>
      </c>
      <c r="B47" s="72" t="s">
        <v>22</v>
      </c>
      <c r="C47" s="153">
        <v>735</v>
      </c>
      <c r="D47" s="153"/>
      <c r="E47" s="253">
        <f t="shared" si="17"/>
        <v>735</v>
      </c>
      <c r="F47" s="253"/>
      <c r="G47" s="253">
        <f t="shared" si="4"/>
        <v>735</v>
      </c>
      <c r="H47" s="123"/>
    </row>
    <row r="48" spans="1:8" ht="22.5" customHeight="1" x14ac:dyDescent="0.25">
      <c r="A48" s="62" t="s">
        <v>23</v>
      </c>
      <c r="B48" s="75" t="s">
        <v>24</v>
      </c>
      <c r="C48" s="151">
        <f>C49</f>
        <v>0</v>
      </c>
      <c r="D48" s="165"/>
      <c r="E48" s="253">
        <f t="shared" si="17"/>
        <v>0</v>
      </c>
      <c r="F48" s="253"/>
      <c r="G48" s="253">
        <f t="shared" si="4"/>
        <v>0</v>
      </c>
      <c r="H48" s="123"/>
    </row>
    <row r="49" spans="1:12" ht="18" customHeight="1" x14ac:dyDescent="0.25">
      <c r="A49" s="110" t="s">
        <v>30</v>
      </c>
      <c r="B49" s="76" t="s">
        <v>14</v>
      </c>
      <c r="C49" s="151"/>
      <c r="D49" s="165"/>
      <c r="E49" s="253"/>
      <c r="F49" s="253"/>
      <c r="G49" s="253">
        <f t="shared" si="4"/>
        <v>0</v>
      </c>
      <c r="H49" s="123"/>
    </row>
    <row r="50" spans="1:12" x14ac:dyDescent="0.25">
      <c r="A50" s="110"/>
      <c r="B50" s="75" t="s">
        <v>337</v>
      </c>
      <c r="C50" s="151"/>
      <c r="D50" s="165"/>
      <c r="E50" s="253"/>
      <c r="F50" s="253"/>
      <c r="G50" s="253">
        <f t="shared" si="4"/>
        <v>0</v>
      </c>
      <c r="H50" s="123"/>
    </row>
    <row r="51" spans="1:12" s="78" customFormat="1" ht="19.5" customHeight="1" x14ac:dyDescent="0.25">
      <c r="A51" s="62" t="s">
        <v>25</v>
      </c>
      <c r="B51" s="77" t="s">
        <v>26</v>
      </c>
      <c r="C51" s="158">
        <f>C52</f>
        <v>1656960.3000000003</v>
      </c>
      <c r="D51" s="158">
        <f t="shared" ref="D51:G51" si="18">D52</f>
        <v>-101294.49999999999</v>
      </c>
      <c r="E51" s="262">
        <f>E52</f>
        <v>1555665.8000000003</v>
      </c>
      <c r="F51" s="262">
        <f t="shared" si="18"/>
        <v>144320.29405</v>
      </c>
      <c r="G51" s="262">
        <f t="shared" si="18"/>
        <v>1699986.0940500004</v>
      </c>
      <c r="H51" s="123"/>
      <c r="I51" s="246"/>
      <c r="J51" s="248"/>
      <c r="K51" s="248"/>
      <c r="L51" s="246"/>
    </row>
    <row r="52" spans="1:12" s="80" customFormat="1" ht="33" customHeight="1" x14ac:dyDescent="0.25">
      <c r="A52" s="110" t="s">
        <v>27</v>
      </c>
      <c r="B52" s="79" t="s">
        <v>338</v>
      </c>
      <c r="C52" s="159">
        <f>C53+C102+C56+C118</f>
        <v>1656960.3000000003</v>
      </c>
      <c r="D52" s="159">
        <f>D53+D102+D56+D118</f>
        <v>-101294.49999999999</v>
      </c>
      <c r="E52" s="161">
        <f>E53+E102+E56+E118</f>
        <v>1555665.8000000003</v>
      </c>
      <c r="F52" s="161">
        <f t="shared" ref="F52:G52" si="19">F53+F102+F56+F118</f>
        <v>144320.29405</v>
      </c>
      <c r="G52" s="161">
        <f t="shared" si="19"/>
        <v>1699986.0940500004</v>
      </c>
      <c r="H52" s="123"/>
      <c r="I52" s="247"/>
      <c r="J52" s="248"/>
      <c r="K52" s="248"/>
      <c r="L52" s="247"/>
    </row>
    <row r="53" spans="1:12" s="82" customFormat="1" ht="20.25" customHeight="1" x14ac:dyDescent="0.25">
      <c r="A53" s="62" t="s">
        <v>392</v>
      </c>
      <c r="B53" s="81" t="s">
        <v>393</v>
      </c>
      <c r="C53" s="158">
        <f>C54+C55</f>
        <v>143004</v>
      </c>
      <c r="D53" s="158">
        <f t="shared" ref="D53:G53" si="20">D54+D55</f>
        <v>0</v>
      </c>
      <c r="E53" s="262">
        <f t="shared" si="20"/>
        <v>143004</v>
      </c>
      <c r="F53" s="262">
        <f t="shared" si="20"/>
        <v>0</v>
      </c>
      <c r="G53" s="262">
        <f t="shared" si="20"/>
        <v>143004</v>
      </c>
      <c r="H53" s="123"/>
      <c r="I53" s="248"/>
      <c r="J53" s="248"/>
      <c r="K53" s="248"/>
      <c r="L53" s="248"/>
    </row>
    <row r="54" spans="1:12" s="80" customFormat="1" ht="35.25" customHeight="1" x14ac:dyDescent="0.25">
      <c r="A54" s="110" t="s">
        <v>244</v>
      </c>
      <c r="B54" s="79" t="s">
        <v>394</v>
      </c>
      <c r="C54" s="160">
        <v>142332</v>
      </c>
      <c r="D54" s="165"/>
      <c r="E54" s="253">
        <f t="shared" ref="E54:E55" si="21">C54+D54</f>
        <v>142332</v>
      </c>
      <c r="F54" s="253"/>
      <c r="G54" s="253">
        <f t="shared" si="4"/>
        <v>142332</v>
      </c>
      <c r="H54" s="123"/>
      <c r="I54" s="247"/>
      <c r="J54" s="248"/>
      <c r="K54" s="248"/>
      <c r="L54" s="247"/>
    </row>
    <row r="55" spans="1:12" s="80" customFormat="1" ht="45" x14ac:dyDescent="0.25">
      <c r="A55" s="110" t="s">
        <v>245</v>
      </c>
      <c r="B55" s="79" t="s">
        <v>395</v>
      </c>
      <c r="C55" s="160">
        <v>672</v>
      </c>
      <c r="D55" s="165"/>
      <c r="E55" s="253">
        <f t="shared" si="21"/>
        <v>672</v>
      </c>
      <c r="F55" s="253"/>
      <c r="G55" s="253">
        <f t="shared" si="4"/>
        <v>672</v>
      </c>
      <c r="H55" s="123"/>
      <c r="I55" s="247"/>
      <c r="J55" s="248"/>
      <c r="K55" s="248"/>
      <c r="L55" s="247"/>
    </row>
    <row r="56" spans="1:12" s="82" customFormat="1" ht="18.75" customHeight="1" x14ac:dyDescent="0.25">
      <c r="A56" s="284" t="s">
        <v>582</v>
      </c>
      <c r="B56" s="285"/>
      <c r="C56" s="158">
        <f>C57+C61+C62+C74+C75+C76+C77+C78+C79+C80+C91+C92+C93+C94+C95+C96+C97+C98+C99+C100+C101</f>
        <v>1314677.5000000002</v>
      </c>
      <c r="D56" s="158">
        <f t="shared" ref="D56" si="22">D57+D61+D62+D74+D75+D76+D77+D78+D79+D80+D91+D92+D93+D94+D95+D96+D97+D98+D99+D100+D101</f>
        <v>-121511.79999999999</v>
      </c>
      <c r="E56" s="262">
        <f>E57+E61+E62+E74+E75+E76+E77+E78+E79+E80+E91+E92+E93+E94+E95+E96+E97+E98+E99+E100+E101</f>
        <v>1193165.7000000002</v>
      </c>
      <c r="F56" s="262">
        <f t="shared" ref="F56:G56" si="23">F57+F61+F62+F74+F75+F76+F77+F78+F79+F80+F91+F92+F93+F94+F95+F96+F97+F98+F99+F100+F101</f>
        <v>28931.647000000004</v>
      </c>
      <c r="G56" s="262">
        <f t="shared" si="23"/>
        <v>1222097.3470000003</v>
      </c>
      <c r="H56" s="123"/>
      <c r="I56" s="248"/>
      <c r="J56" s="248"/>
      <c r="K56" s="248"/>
      <c r="L56" s="248"/>
    </row>
    <row r="57" spans="1:12" s="82" customFormat="1" ht="165" x14ac:dyDescent="0.25">
      <c r="A57" s="110" t="s">
        <v>400</v>
      </c>
      <c r="B57" s="79" t="s">
        <v>346</v>
      </c>
      <c r="C57" s="159">
        <f>SUM(C59:C60)</f>
        <v>911215</v>
      </c>
      <c r="D57" s="159">
        <f t="shared" ref="D57:E57" si="24">SUM(D59:D60)</f>
        <v>-98721</v>
      </c>
      <c r="E57" s="161">
        <f t="shared" si="24"/>
        <v>812494</v>
      </c>
      <c r="F57" s="253"/>
      <c r="G57" s="253">
        <f t="shared" si="4"/>
        <v>812494</v>
      </c>
      <c r="H57" s="123"/>
      <c r="I57" s="248"/>
      <c r="J57" s="248"/>
      <c r="K57" s="248"/>
      <c r="L57" s="248"/>
    </row>
    <row r="58" spans="1:12" s="82" customFormat="1" x14ac:dyDescent="0.25">
      <c r="A58" s="110" t="s">
        <v>2</v>
      </c>
      <c r="B58" s="79"/>
      <c r="C58" s="159"/>
      <c r="D58" s="165"/>
      <c r="E58" s="253"/>
      <c r="F58" s="253"/>
      <c r="G58" s="253">
        <f t="shared" si="4"/>
        <v>0</v>
      </c>
      <c r="H58" s="123"/>
      <c r="I58" s="248"/>
      <c r="J58" s="248"/>
      <c r="K58" s="248"/>
      <c r="L58" s="248"/>
    </row>
    <row r="59" spans="1:12" s="82" customFormat="1" ht="75" x14ac:dyDescent="0.25">
      <c r="A59" s="110" t="s">
        <v>583</v>
      </c>
      <c r="B59" s="116" t="s">
        <v>584</v>
      </c>
      <c r="C59" s="159">
        <v>641317</v>
      </c>
      <c r="D59" s="165">
        <f>-80950+6544</f>
        <v>-74406</v>
      </c>
      <c r="E59" s="253">
        <f>C59+D59</f>
        <v>566911</v>
      </c>
      <c r="F59" s="253"/>
      <c r="G59" s="253">
        <f t="shared" si="4"/>
        <v>566911</v>
      </c>
      <c r="H59" s="123"/>
      <c r="I59" s="248"/>
      <c r="J59" s="248"/>
      <c r="K59" s="248"/>
      <c r="L59" s="248"/>
    </row>
    <row r="60" spans="1:12" s="82" customFormat="1" ht="20.25" customHeight="1" x14ac:dyDescent="0.25">
      <c r="A60" s="110"/>
      <c r="B60" s="79" t="s">
        <v>585</v>
      </c>
      <c r="C60" s="159">
        <v>269898</v>
      </c>
      <c r="D60" s="165">
        <v>-24315</v>
      </c>
      <c r="E60" s="253">
        <f t="shared" ref="E60:E120" si="25">C60+D60</f>
        <v>245583</v>
      </c>
      <c r="F60" s="253"/>
      <c r="G60" s="253">
        <f t="shared" si="4"/>
        <v>245583</v>
      </c>
      <c r="H60" s="123"/>
      <c r="I60" s="248"/>
      <c r="J60" s="248"/>
      <c r="K60" s="248"/>
      <c r="L60" s="248"/>
    </row>
    <row r="61" spans="1:12" s="82" customFormat="1" ht="30" x14ac:dyDescent="0.25">
      <c r="A61" s="110" t="s">
        <v>344</v>
      </c>
      <c r="B61" s="79" t="s">
        <v>359</v>
      </c>
      <c r="C61" s="159">
        <v>154369</v>
      </c>
      <c r="D61" s="165"/>
      <c r="E61" s="253">
        <f t="shared" si="25"/>
        <v>154369</v>
      </c>
      <c r="F61" s="253">
        <v>34513.313000000002</v>
      </c>
      <c r="G61" s="253">
        <f t="shared" si="4"/>
        <v>188882.31299999999</v>
      </c>
      <c r="H61" s="123"/>
      <c r="I61" s="248"/>
      <c r="J61" s="248"/>
      <c r="K61" s="248"/>
      <c r="L61" s="248"/>
    </row>
    <row r="62" spans="1:12" s="82" customFormat="1" ht="45" x14ac:dyDescent="0.25">
      <c r="A62" s="110" t="s">
        <v>400</v>
      </c>
      <c r="B62" s="79" t="s">
        <v>347</v>
      </c>
      <c r="C62" s="159">
        <v>10</v>
      </c>
      <c r="D62" s="159"/>
      <c r="E62" s="253">
        <f t="shared" si="25"/>
        <v>10</v>
      </c>
      <c r="F62" s="253"/>
      <c r="G62" s="253">
        <f t="shared" si="4"/>
        <v>10</v>
      </c>
      <c r="H62" s="123"/>
      <c r="I62" s="248"/>
      <c r="J62" s="248"/>
      <c r="K62" s="248"/>
      <c r="L62" s="248"/>
    </row>
    <row r="63" spans="1:12" s="82" customFormat="1" x14ac:dyDescent="0.25">
      <c r="A63" s="110"/>
      <c r="B63" s="117" t="s">
        <v>586</v>
      </c>
      <c r="C63" s="159">
        <v>1</v>
      </c>
      <c r="D63" s="165"/>
      <c r="E63" s="253">
        <f t="shared" si="25"/>
        <v>1</v>
      </c>
      <c r="F63" s="253"/>
      <c r="G63" s="253">
        <f t="shared" si="4"/>
        <v>1</v>
      </c>
      <c r="H63" s="123"/>
      <c r="I63" s="248"/>
      <c r="J63" s="248"/>
      <c r="K63" s="248"/>
      <c r="L63" s="248"/>
    </row>
    <row r="64" spans="1:12" s="82" customFormat="1" x14ac:dyDescent="0.25">
      <c r="A64" s="110"/>
      <c r="B64" s="117" t="s">
        <v>587</v>
      </c>
      <c r="C64" s="159">
        <v>1</v>
      </c>
      <c r="D64" s="165"/>
      <c r="E64" s="253">
        <f t="shared" si="25"/>
        <v>1</v>
      </c>
      <c r="F64" s="253"/>
      <c r="G64" s="253">
        <f t="shared" si="4"/>
        <v>1</v>
      </c>
      <c r="H64" s="123"/>
      <c r="I64" s="248"/>
      <c r="J64" s="248"/>
      <c r="K64" s="248"/>
      <c r="L64" s="248"/>
    </row>
    <row r="65" spans="1:12" s="82" customFormat="1" x14ac:dyDescent="0.25">
      <c r="A65" s="110"/>
      <c r="B65" s="118" t="s">
        <v>588</v>
      </c>
      <c r="C65" s="159">
        <v>1</v>
      </c>
      <c r="D65" s="165"/>
      <c r="E65" s="253">
        <f t="shared" si="25"/>
        <v>1</v>
      </c>
      <c r="F65" s="253"/>
      <c r="G65" s="253">
        <f t="shared" si="4"/>
        <v>1</v>
      </c>
      <c r="H65" s="123"/>
      <c r="I65" s="248"/>
      <c r="J65" s="248"/>
      <c r="K65" s="248"/>
      <c r="L65" s="248"/>
    </row>
    <row r="66" spans="1:12" s="82" customFormat="1" x14ac:dyDescent="0.25">
      <c r="A66" s="110"/>
      <c r="B66" s="118" t="s">
        <v>589</v>
      </c>
      <c r="C66" s="159">
        <v>1</v>
      </c>
      <c r="D66" s="165"/>
      <c r="E66" s="253">
        <f t="shared" si="25"/>
        <v>1</v>
      </c>
      <c r="F66" s="253"/>
      <c r="G66" s="253">
        <f t="shared" si="4"/>
        <v>1</v>
      </c>
      <c r="H66" s="123"/>
      <c r="I66" s="248"/>
      <c r="J66" s="248"/>
      <c r="K66" s="248"/>
      <c r="L66" s="248"/>
    </row>
    <row r="67" spans="1:12" s="82" customFormat="1" x14ac:dyDescent="0.25">
      <c r="A67" s="110"/>
      <c r="B67" s="118" t="s">
        <v>590</v>
      </c>
      <c r="C67" s="159">
        <v>1</v>
      </c>
      <c r="D67" s="165"/>
      <c r="E67" s="253">
        <f t="shared" si="25"/>
        <v>1</v>
      </c>
      <c r="F67" s="253"/>
      <c r="G67" s="253">
        <f t="shared" si="4"/>
        <v>1</v>
      </c>
      <c r="H67" s="123"/>
      <c r="I67" s="248"/>
      <c r="J67" s="248"/>
      <c r="K67" s="248"/>
      <c r="L67" s="248"/>
    </row>
    <row r="68" spans="1:12" s="82" customFormat="1" x14ac:dyDescent="0.25">
      <c r="A68" s="110"/>
      <c r="B68" s="118" t="s">
        <v>591</v>
      </c>
      <c r="C68" s="159">
        <v>1</v>
      </c>
      <c r="D68" s="165"/>
      <c r="E68" s="253">
        <f t="shared" si="25"/>
        <v>1</v>
      </c>
      <c r="F68" s="253"/>
      <c r="G68" s="253">
        <f t="shared" si="4"/>
        <v>1</v>
      </c>
      <c r="H68" s="123"/>
      <c r="I68" s="248"/>
      <c r="J68" s="248"/>
      <c r="K68" s="248"/>
      <c r="L68" s="248"/>
    </row>
    <row r="69" spans="1:12" s="82" customFormat="1" x14ac:dyDescent="0.25">
      <c r="A69" s="110"/>
      <c r="B69" s="118" t="s">
        <v>592</v>
      </c>
      <c r="C69" s="159">
        <v>1</v>
      </c>
      <c r="D69" s="165"/>
      <c r="E69" s="253">
        <f t="shared" si="25"/>
        <v>1</v>
      </c>
      <c r="F69" s="253"/>
      <c r="G69" s="253">
        <f t="shared" si="4"/>
        <v>1</v>
      </c>
      <c r="H69" s="123"/>
      <c r="I69" s="248"/>
      <c r="J69" s="248"/>
      <c r="K69" s="248"/>
      <c r="L69" s="248"/>
    </row>
    <row r="70" spans="1:12" s="82" customFormat="1" x14ac:dyDescent="0.25">
      <c r="A70" s="110"/>
      <c r="B70" s="118" t="s">
        <v>593</v>
      </c>
      <c r="C70" s="159">
        <v>1</v>
      </c>
      <c r="D70" s="165"/>
      <c r="E70" s="253">
        <f t="shared" si="25"/>
        <v>1</v>
      </c>
      <c r="F70" s="253"/>
      <c r="G70" s="253">
        <f t="shared" si="4"/>
        <v>1</v>
      </c>
      <c r="H70" s="123"/>
      <c r="I70" s="248"/>
      <c r="J70" s="248"/>
      <c r="K70" s="248"/>
      <c r="L70" s="248"/>
    </row>
    <row r="71" spans="1:12" s="82" customFormat="1" x14ac:dyDescent="0.25">
      <c r="A71" s="110"/>
      <c r="B71" s="118" t="s">
        <v>594</v>
      </c>
      <c r="C71" s="159">
        <v>1</v>
      </c>
      <c r="D71" s="165"/>
      <c r="E71" s="253">
        <f t="shared" si="25"/>
        <v>1</v>
      </c>
      <c r="F71" s="253"/>
      <c r="G71" s="253">
        <f t="shared" si="4"/>
        <v>1</v>
      </c>
      <c r="H71" s="123"/>
      <c r="I71" s="248"/>
      <c r="J71" s="248"/>
      <c r="K71" s="248"/>
      <c r="L71" s="248"/>
    </row>
    <row r="72" spans="1:12" s="82" customFormat="1" x14ac:dyDescent="0.25">
      <c r="A72" s="110"/>
      <c r="B72" s="118" t="s">
        <v>595</v>
      </c>
      <c r="C72" s="159">
        <v>1</v>
      </c>
      <c r="D72" s="165"/>
      <c r="E72" s="253">
        <f t="shared" si="25"/>
        <v>1</v>
      </c>
      <c r="F72" s="253"/>
      <c r="G72" s="253">
        <f t="shared" si="4"/>
        <v>1</v>
      </c>
      <c r="H72" s="123"/>
      <c r="I72" s="248"/>
      <c r="J72" s="248"/>
      <c r="K72" s="248"/>
      <c r="L72" s="248"/>
    </row>
    <row r="73" spans="1:12" s="82" customFormat="1" x14ac:dyDescent="0.25">
      <c r="A73" s="110"/>
      <c r="B73" s="118" t="s">
        <v>596</v>
      </c>
      <c r="C73" s="159">
        <v>1</v>
      </c>
      <c r="D73" s="165"/>
      <c r="E73" s="253">
        <f t="shared" si="25"/>
        <v>1</v>
      </c>
      <c r="F73" s="253"/>
      <c r="G73" s="253">
        <f t="shared" si="4"/>
        <v>1</v>
      </c>
      <c r="H73" s="123"/>
      <c r="I73" s="248"/>
      <c r="J73" s="248"/>
      <c r="K73" s="248"/>
      <c r="L73" s="248"/>
    </row>
    <row r="74" spans="1:12" s="82" customFormat="1" ht="30" x14ac:dyDescent="0.25">
      <c r="A74" s="110" t="s">
        <v>400</v>
      </c>
      <c r="B74" s="79" t="s">
        <v>348</v>
      </c>
      <c r="C74" s="159">
        <v>13332</v>
      </c>
      <c r="D74" s="165"/>
      <c r="E74" s="253">
        <f t="shared" si="25"/>
        <v>13332</v>
      </c>
      <c r="F74" s="253"/>
      <c r="G74" s="253">
        <f t="shared" si="4"/>
        <v>13332</v>
      </c>
      <c r="H74" s="123"/>
      <c r="I74" s="248"/>
      <c r="J74" s="248"/>
      <c r="K74" s="248"/>
      <c r="L74" s="248"/>
    </row>
    <row r="75" spans="1:12" s="82" customFormat="1" ht="30" x14ac:dyDescent="0.25">
      <c r="A75" s="110" t="s">
        <v>345</v>
      </c>
      <c r="B75" s="79" t="s">
        <v>349</v>
      </c>
      <c r="C75" s="159">
        <v>6771</v>
      </c>
      <c r="D75" s="165"/>
      <c r="E75" s="253">
        <f t="shared" si="25"/>
        <v>6771</v>
      </c>
      <c r="F75" s="253">
        <v>-6596.2659999999996</v>
      </c>
      <c r="G75" s="253">
        <f t="shared" si="4"/>
        <v>174.73400000000038</v>
      </c>
      <c r="H75" s="123"/>
      <c r="I75" s="248"/>
      <c r="J75" s="248"/>
      <c r="K75" s="248"/>
      <c r="L75" s="248"/>
    </row>
    <row r="76" spans="1:12" s="82" customFormat="1" ht="45" x14ac:dyDescent="0.25">
      <c r="A76" s="110" t="s">
        <v>249</v>
      </c>
      <c r="B76" s="79" t="s">
        <v>401</v>
      </c>
      <c r="C76" s="160">
        <v>94</v>
      </c>
      <c r="D76" s="165"/>
      <c r="E76" s="253">
        <f t="shared" si="25"/>
        <v>94</v>
      </c>
      <c r="F76" s="253"/>
      <c r="G76" s="253">
        <f t="shared" si="4"/>
        <v>94</v>
      </c>
      <c r="H76" s="123"/>
      <c r="I76" s="248"/>
      <c r="J76" s="248"/>
      <c r="K76" s="248"/>
      <c r="L76" s="248"/>
    </row>
    <row r="77" spans="1:12" s="82" customFormat="1" ht="30" x14ac:dyDescent="0.25">
      <c r="A77" s="110" t="s">
        <v>252</v>
      </c>
      <c r="B77" s="79" t="s">
        <v>405</v>
      </c>
      <c r="C77" s="159">
        <v>10465</v>
      </c>
      <c r="D77" s="165"/>
      <c r="E77" s="253">
        <f t="shared" si="25"/>
        <v>10465</v>
      </c>
      <c r="F77" s="253"/>
      <c r="G77" s="253">
        <f t="shared" si="4"/>
        <v>10465</v>
      </c>
      <c r="H77" s="123"/>
      <c r="I77" s="248"/>
      <c r="J77" s="248"/>
      <c r="K77" s="248"/>
      <c r="L77" s="248"/>
    </row>
    <row r="78" spans="1:12" s="82" customFormat="1" ht="30" x14ac:dyDescent="0.25">
      <c r="A78" s="110" t="s">
        <v>400</v>
      </c>
      <c r="B78" s="79" t="s">
        <v>350</v>
      </c>
      <c r="C78" s="160">
        <v>3031.8</v>
      </c>
      <c r="D78" s="165"/>
      <c r="E78" s="253">
        <f t="shared" si="25"/>
        <v>3031.8</v>
      </c>
      <c r="F78" s="253"/>
      <c r="G78" s="253">
        <f t="shared" si="4"/>
        <v>3031.8</v>
      </c>
      <c r="H78" s="123"/>
      <c r="I78" s="248"/>
      <c r="J78" s="248"/>
      <c r="K78" s="248"/>
      <c r="L78" s="248"/>
    </row>
    <row r="79" spans="1:12" s="82" customFormat="1" ht="75" x14ac:dyDescent="0.25">
      <c r="A79" s="110" t="s">
        <v>400</v>
      </c>
      <c r="B79" s="79" t="s">
        <v>351</v>
      </c>
      <c r="C79" s="160">
        <v>30765</v>
      </c>
      <c r="D79" s="165"/>
      <c r="E79" s="253">
        <f t="shared" si="25"/>
        <v>30765</v>
      </c>
      <c r="F79" s="253"/>
      <c r="G79" s="253">
        <f t="shared" si="4"/>
        <v>30765</v>
      </c>
      <c r="H79" s="123"/>
      <c r="I79" s="248"/>
      <c r="J79" s="248"/>
      <c r="K79" s="248"/>
      <c r="L79" s="248"/>
    </row>
    <row r="80" spans="1:12" s="82" customFormat="1" ht="45" x14ac:dyDescent="0.25">
      <c r="A80" s="110" t="s">
        <v>250</v>
      </c>
      <c r="B80" s="79" t="s">
        <v>403</v>
      </c>
      <c r="C80" s="159">
        <v>2141.6</v>
      </c>
      <c r="D80" s="165"/>
      <c r="E80" s="253">
        <f t="shared" si="25"/>
        <v>2141.6</v>
      </c>
      <c r="F80" s="253"/>
      <c r="G80" s="253">
        <f t="shared" si="4"/>
        <v>2141.6</v>
      </c>
      <c r="H80" s="123"/>
      <c r="I80" s="248"/>
      <c r="J80" s="248"/>
      <c r="K80" s="248"/>
      <c r="L80" s="248"/>
    </row>
    <row r="81" spans="1:12" s="80" customFormat="1" x14ac:dyDescent="0.25">
      <c r="A81" s="110"/>
      <c r="B81" s="118" t="s">
        <v>586</v>
      </c>
      <c r="C81" s="161"/>
      <c r="D81" s="165"/>
      <c r="E81" s="253">
        <f t="shared" si="25"/>
        <v>0</v>
      </c>
      <c r="F81" s="253"/>
      <c r="G81" s="253">
        <f t="shared" si="4"/>
        <v>0</v>
      </c>
      <c r="H81" s="123"/>
      <c r="I81" s="247"/>
      <c r="J81" s="247"/>
      <c r="K81" s="247"/>
      <c r="L81" s="247"/>
    </row>
    <row r="82" spans="1:12" s="80" customFormat="1" x14ac:dyDescent="0.25">
      <c r="A82" s="110"/>
      <c r="B82" s="118" t="s">
        <v>593</v>
      </c>
      <c r="C82" s="128">
        <v>203.9</v>
      </c>
      <c r="D82" s="165"/>
      <c r="E82" s="253">
        <f t="shared" si="25"/>
        <v>203.9</v>
      </c>
      <c r="F82" s="253"/>
      <c r="G82" s="253">
        <f t="shared" si="4"/>
        <v>203.9</v>
      </c>
      <c r="H82" s="123"/>
      <c r="I82" s="247"/>
      <c r="J82" s="247"/>
      <c r="K82" s="247"/>
      <c r="L82" s="247"/>
    </row>
    <row r="83" spans="1:12" s="80" customFormat="1" x14ac:dyDescent="0.25">
      <c r="A83" s="110"/>
      <c r="B83" s="118" t="s">
        <v>590</v>
      </c>
      <c r="C83" s="128">
        <v>203.9</v>
      </c>
      <c r="D83" s="165"/>
      <c r="E83" s="253">
        <f t="shared" si="25"/>
        <v>203.9</v>
      </c>
      <c r="F83" s="253"/>
      <c r="G83" s="253">
        <f t="shared" si="4"/>
        <v>203.9</v>
      </c>
      <c r="H83" s="123"/>
      <c r="I83" s="247"/>
      <c r="J83" s="247"/>
      <c r="K83" s="247"/>
      <c r="L83" s="247"/>
    </row>
    <row r="84" spans="1:12" s="80" customFormat="1" x14ac:dyDescent="0.25">
      <c r="A84" s="110"/>
      <c r="B84" s="118" t="s">
        <v>588</v>
      </c>
      <c r="C84" s="128">
        <v>510.6</v>
      </c>
      <c r="D84" s="165"/>
      <c r="E84" s="253">
        <f t="shared" si="25"/>
        <v>510.6</v>
      </c>
      <c r="F84" s="253"/>
      <c r="G84" s="253">
        <f t="shared" ref="G84:G123" si="26">E84+F84</f>
        <v>510.6</v>
      </c>
      <c r="H84" s="123"/>
      <c r="I84" s="247"/>
      <c r="J84" s="247"/>
      <c r="K84" s="247"/>
      <c r="L84" s="247"/>
    </row>
    <row r="85" spans="1:12" s="80" customFormat="1" x14ac:dyDescent="0.25">
      <c r="A85" s="110"/>
      <c r="B85" s="118" t="s">
        <v>595</v>
      </c>
      <c r="C85" s="128">
        <v>152.9</v>
      </c>
      <c r="D85" s="165"/>
      <c r="E85" s="253">
        <f t="shared" si="25"/>
        <v>152.9</v>
      </c>
      <c r="F85" s="253"/>
      <c r="G85" s="253">
        <f t="shared" si="26"/>
        <v>152.9</v>
      </c>
      <c r="H85" s="123"/>
      <c r="I85" s="247"/>
      <c r="J85" s="247"/>
      <c r="K85" s="247"/>
      <c r="L85" s="247"/>
    </row>
    <row r="86" spans="1:12" s="80" customFormat="1" x14ac:dyDescent="0.25">
      <c r="A86" s="110"/>
      <c r="B86" s="118" t="s">
        <v>592</v>
      </c>
      <c r="C86" s="128">
        <v>254.8</v>
      </c>
      <c r="D86" s="165"/>
      <c r="E86" s="253">
        <f t="shared" si="25"/>
        <v>254.8</v>
      </c>
      <c r="F86" s="253"/>
      <c r="G86" s="253">
        <f t="shared" si="26"/>
        <v>254.8</v>
      </c>
      <c r="H86" s="123"/>
      <c r="I86" s="247"/>
      <c r="J86" s="247"/>
      <c r="K86" s="247"/>
      <c r="L86" s="247"/>
    </row>
    <row r="87" spans="1:12" s="80" customFormat="1" x14ac:dyDescent="0.25">
      <c r="A87" s="110"/>
      <c r="B87" s="118" t="s">
        <v>589</v>
      </c>
      <c r="C87" s="128">
        <v>203.9</v>
      </c>
      <c r="D87" s="165"/>
      <c r="E87" s="253">
        <f t="shared" si="25"/>
        <v>203.9</v>
      </c>
      <c r="F87" s="253"/>
      <c r="G87" s="253">
        <f t="shared" si="26"/>
        <v>203.9</v>
      </c>
      <c r="H87" s="123"/>
      <c r="I87" s="247"/>
      <c r="J87" s="247"/>
      <c r="K87" s="247"/>
      <c r="L87" s="247"/>
    </row>
    <row r="88" spans="1:12" s="80" customFormat="1" x14ac:dyDescent="0.25">
      <c r="A88" s="110"/>
      <c r="B88" s="118" t="s">
        <v>591</v>
      </c>
      <c r="C88" s="128">
        <v>203.9</v>
      </c>
      <c r="D88" s="165"/>
      <c r="E88" s="253">
        <f t="shared" si="25"/>
        <v>203.9</v>
      </c>
      <c r="F88" s="253"/>
      <c r="G88" s="253">
        <f t="shared" si="26"/>
        <v>203.9</v>
      </c>
      <c r="H88" s="123"/>
      <c r="I88" s="247"/>
      <c r="J88" s="247"/>
      <c r="K88" s="247"/>
      <c r="L88" s="247"/>
    </row>
    <row r="89" spans="1:12" s="80" customFormat="1" x14ac:dyDescent="0.25">
      <c r="A89" s="110"/>
      <c r="B89" s="118" t="s">
        <v>597</v>
      </c>
      <c r="C89" s="128">
        <v>152.9</v>
      </c>
      <c r="D89" s="165"/>
      <c r="E89" s="253">
        <f t="shared" si="25"/>
        <v>152.9</v>
      </c>
      <c r="F89" s="253"/>
      <c r="G89" s="253">
        <f t="shared" si="26"/>
        <v>152.9</v>
      </c>
      <c r="H89" s="123"/>
      <c r="I89" s="247"/>
      <c r="J89" s="247"/>
      <c r="K89" s="247"/>
      <c r="L89" s="247"/>
    </row>
    <row r="90" spans="1:12" s="80" customFormat="1" x14ac:dyDescent="0.25">
      <c r="A90" s="110"/>
      <c r="B90" s="118" t="s">
        <v>596</v>
      </c>
      <c r="C90" s="128">
        <v>254.8</v>
      </c>
      <c r="D90" s="165"/>
      <c r="E90" s="253">
        <f t="shared" si="25"/>
        <v>254.8</v>
      </c>
      <c r="F90" s="253"/>
      <c r="G90" s="253">
        <f t="shared" si="26"/>
        <v>254.8</v>
      </c>
      <c r="H90" s="123"/>
      <c r="I90" s="247"/>
      <c r="J90" s="247"/>
      <c r="K90" s="247"/>
      <c r="L90" s="247"/>
    </row>
    <row r="91" spans="1:12" s="80" customFormat="1" ht="60" x14ac:dyDescent="0.25">
      <c r="A91" s="110" t="s">
        <v>251</v>
      </c>
      <c r="B91" s="79" t="s">
        <v>404</v>
      </c>
      <c r="C91" s="159">
        <v>60.1</v>
      </c>
      <c r="D91" s="165"/>
      <c r="E91" s="253">
        <f t="shared" si="25"/>
        <v>60.1</v>
      </c>
      <c r="F91" s="253">
        <v>-9.6</v>
      </c>
      <c r="G91" s="253">
        <f t="shared" si="26"/>
        <v>50.5</v>
      </c>
      <c r="H91" s="123"/>
      <c r="I91" s="247"/>
      <c r="J91" s="247"/>
      <c r="K91" s="247"/>
      <c r="L91" s="247"/>
    </row>
    <row r="92" spans="1:12" s="80" customFormat="1" ht="75" x14ac:dyDescent="0.25">
      <c r="A92" s="110" t="s">
        <v>400</v>
      </c>
      <c r="B92" s="79" t="s">
        <v>352</v>
      </c>
      <c r="C92" s="159">
        <v>14951</v>
      </c>
      <c r="D92" s="165">
        <v>-1772.9</v>
      </c>
      <c r="E92" s="253">
        <f t="shared" si="25"/>
        <v>13178.1</v>
      </c>
      <c r="F92" s="253"/>
      <c r="G92" s="253">
        <f t="shared" si="26"/>
        <v>13178.1</v>
      </c>
      <c r="H92" s="123"/>
      <c r="I92" s="247"/>
      <c r="J92" s="247"/>
      <c r="K92" s="247"/>
      <c r="L92" s="247"/>
    </row>
    <row r="93" spans="1:12" s="80" customFormat="1" ht="60" x14ac:dyDescent="0.25">
      <c r="A93" s="110" t="s">
        <v>400</v>
      </c>
      <c r="B93" s="79" t="s">
        <v>598</v>
      </c>
      <c r="C93" s="159">
        <v>1683</v>
      </c>
      <c r="D93" s="165"/>
      <c r="E93" s="253">
        <f t="shared" si="25"/>
        <v>1683</v>
      </c>
      <c r="F93" s="253"/>
      <c r="G93" s="253">
        <f t="shared" si="26"/>
        <v>1683</v>
      </c>
      <c r="H93" s="123"/>
      <c r="I93" s="247"/>
      <c r="J93" s="247"/>
      <c r="K93" s="247"/>
      <c r="L93" s="247"/>
    </row>
    <row r="94" spans="1:12" s="80" customFormat="1" ht="30" x14ac:dyDescent="0.25">
      <c r="A94" s="110" t="s">
        <v>400</v>
      </c>
      <c r="B94" s="79" t="s">
        <v>353</v>
      </c>
      <c r="C94" s="159">
        <v>279</v>
      </c>
      <c r="D94" s="165"/>
      <c r="E94" s="253">
        <f t="shared" si="25"/>
        <v>279</v>
      </c>
      <c r="F94" s="253">
        <v>803.52</v>
      </c>
      <c r="G94" s="253">
        <f t="shared" si="26"/>
        <v>1082.52</v>
      </c>
      <c r="H94" s="123"/>
      <c r="I94" s="247"/>
      <c r="J94" s="247"/>
      <c r="K94" s="247"/>
      <c r="L94" s="247"/>
    </row>
    <row r="95" spans="1:12" s="80" customFormat="1" ht="34.5" customHeight="1" x14ac:dyDescent="0.25">
      <c r="A95" s="110" t="s">
        <v>400</v>
      </c>
      <c r="B95" s="79" t="s">
        <v>354</v>
      </c>
      <c r="C95" s="159">
        <v>539</v>
      </c>
      <c r="D95" s="165"/>
      <c r="E95" s="253">
        <f t="shared" si="25"/>
        <v>539</v>
      </c>
      <c r="F95" s="253"/>
      <c r="G95" s="253">
        <f t="shared" si="26"/>
        <v>539</v>
      </c>
      <c r="H95" s="123"/>
      <c r="I95" s="247"/>
      <c r="J95" s="247"/>
      <c r="K95" s="247"/>
      <c r="L95" s="247"/>
    </row>
    <row r="96" spans="1:12" s="80" customFormat="1" ht="33" customHeight="1" x14ac:dyDescent="0.25">
      <c r="A96" s="110" t="s">
        <v>400</v>
      </c>
      <c r="B96" s="79" t="s">
        <v>355</v>
      </c>
      <c r="C96" s="159">
        <v>783</v>
      </c>
      <c r="D96" s="165"/>
      <c r="E96" s="253">
        <f t="shared" si="25"/>
        <v>783</v>
      </c>
      <c r="F96" s="253"/>
      <c r="G96" s="253">
        <f t="shared" si="26"/>
        <v>783</v>
      </c>
      <c r="H96" s="123"/>
      <c r="I96" s="247"/>
      <c r="J96" s="247"/>
      <c r="K96" s="247"/>
      <c r="L96" s="247"/>
    </row>
    <row r="97" spans="1:12" s="90" customFormat="1" ht="35.25" customHeight="1" x14ac:dyDescent="0.25">
      <c r="A97" s="110" t="s">
        <v>400</v>
      </c>
      <c r="B97" s="79" t="s">
        <v>402</v>
      </c>
      <c r="C97" s="159">
        <v>4331</v>
      </c>
      <c r="D97" s="166"/>
      <c r="E97" s="253">
        <f t="shared" si="25"/>
        <v>4331</v>
      </c>
      <c r="F97" s="253"/>
      <c r="G97" s="253">
        <f t="shared" si="26"/>
        <v>4331</v>
      </c>
      <c r="H97" s="124"/>
      <c r="I97" s="249"/>
      <c r="J97" s="249"/>
      <c r="K97" s="249"/>
      <c r="L97" s="249"/>
    </row>
    <row r="98" spans="1:12" s="80" customFormat="1" ht="32.25" customHeight="1" x14ac:dyDescent="0.25">
      <c r="A98" s="110" t="s">
        <v>400</v>
      </c>
      <c r="B98" s="79" t="s">
        <v>356</v>
      </c>
      <c r="C98" s="159">
        <v>567</v>
      </c>
      <c r="D98" s="165"/>
      <c r="E98" s="253">
        <f t="shared" si="25"/>
        <v>567</v>
      </c>
      <c r="F98" s="253"/>
      <c r="G98" s="253">
        <f t="shared" si="26"/>
        <v>567</v>
      </c>
      <c r="H98" s="123"/>
      <c r="I98" s="247"/>
      <c r="J98" s="247"/>
      <c r="K98" s="247"/>
      <c r="L98" s="247"/>
    </row>
    <row r="99" spans="1:12" s="80" customFormat="1" ht="45" x14ac:dyDescent="0.25">
      <c r="A99" s="110" t="s">
        <v>406</v>
      </c>
      <c r="B99" s="79" t="s">
        <v>360</v>
      </c>
      <c r="C99" s="159">
        <v>155626</v>
      </c>
      <c r="D99" s="165">
        <v>-21017.9</v>
      </c>
      <c r="E99" s="253">
        <f t="shared" si="25"/>
        <v>134608.1</v>
      </c>
      <c r="F99" s="253">
        <v>-0.02</v>
      </c>
      <c r="G99" s="253">
        <f t="shared" si="26"/>
        <v>134608.08000000002</v>
      </c>
      <c r="H99" s="123"/>
      <c r="I99" s="247"/>
      <c r="J99" s="247"/>
      <c r="K99" s="247"/>
      <c r="L99" s="247"/>
    </row>
    <row r="100" spans="1:12" s="80" customFormat="1" ht="19.5" customHeight="1" x14ac:dyDescent="0.25">
      <c r="A100" s="110" t="s">
        <v>400</v>
      </c>
      <c r="B100" s="79" t="s">
        <v>357</v>
      </c>
      <c r="C100" s="159">
        <v>2940</v>
      </c>
      <c r="D100" s="165"/>
      <c r="E100" s="253">
        <f t="shared" si="25"/>
        <v>2940</v>
      </c>
      <c r="F100" s="253">
        <v>220.7</v>
      </c>
      <c r="G100" s="253">
        <f t="shared" si="26"/>
        <v>3160.7</v>
      </c>
      <c r="H100" s="123"/>
      <c r="I100" s="247"/>
      <c r="J100" s="247"/>
      <c r="K100" s="247"/>
      <c r="L100" s="247"/>
    </row>
    <row r="101" spans="1:12" s="80" customFormat="1" ht="45" x14ac:dyDescent="0.25">
      <c r="A101" s="110" t="s">
        <v>400</v>
      </c>
      <c r="B101" s="79" t="s">
        <v>358</v>
      </c>
      <c r="C101" s="159">
        <v>724</v>
      </c>
      <c r="D101" s="165"/>
      <c r="E101" s="253">
        <f t="shared" si="25"/>
        <v>724</v>
      </c>
      <c r="F101" s="253"/>
      <c r="G101" s="253">
        <f t="shared" si="26"/>
        <v>724</v>
      </c>
      <c r="H101" s="123"/>
      <c r="I101" s="247"/>
      <c r="J101" s="247"/>
      <c r="K101" s="247"/>
      <c r="L101" s="247"/>
    </row>
    <row r="102" spans="1:12" s="82" customFormat="1" ht="18.75" customHeight="1" x14ac:dyDescent="0.25">
      <c r="A102" s="62"/>
      <c r="B102" s="81" t="s">
        <v>599</v>
      </c>
      <c r="C102" s="158">
        <f>SUM(C103:C114)</f>
        <v>148078.79999999999</v>
      </c>
      <c r="D102" s="158">
        <f>SUM(D103:D114)</f>
        <v>20937.7</v>
      </c>
      <c r="E102" s="262">
        <f>SUM(E103:E117)</f>
        <v>169016.49999999997</v>
      </c>
      <c r="F102" s="262">
        <f t="shared" ref="F102:G102" si="27">SUM(F103:F117)</f>
        <v>114388.64705</v>
      </c>
      <c r="G102" s="262">
        <f t="shared" si="27"/>
        <v>283405.14704999997</v>
      </c>
      <c r="H102" s="123"/>
      <c r="I102" s="248"/>
      <c r="J102" s="248"/>
      <c r="K102" s="248"/>
      <c r="L102" s="248"/>
    </row>
    <row r="103" spans="1:12" s="82" customFormat="1" ht="75" x14ac:dyDescent="0.25">
      <c r="A103" s="110" t="s">
        <v>396</v>
      </c>
      <c r="B103" s="119" t="s">
        <v>361</v>
      </c>
      <c r="C103" s="129">
        <v>51100</v>
      </c>
      <c r="D103" s="165"/>
      <c r="E103" s="253">
        <f t="shared" si="25"/>
        <v>51100</v>
      </c>
      <c r="F103" s="253"/>
      <c r="G103" s="253">
        <f t="shared" si="26"/>
        <v>51100</v>
      </c>
      <c r="H103" s="123"/>
      <c r="I103" s="248"/>
      <c r="J103" s="248"/>
      <c r="K103" s="248"/>
      <c r="L103" s="248"/>
    </row>
    <row r="104" spans="1:12" s="82" customFormat="1" ht="45.75" customHeight="1" x14ac:dyDescent="0.25">
      <c r="A104" s="110" t="s">
        <v>396</v>
      </c>
      <c r="B104" s="83" t="s">
        <v>362</v>
      </c>
      <c r="C104" s="159">
        <v>6591</v>
      </c>
      <c r="D104" s="165"/>
      <c r="E104" s="253">
        <f t="shared" si="25"/>
        <v>6591</v>
      </c>
      <c r="F104" s="253"/>
      <c r="G104" s="253">
        <f t="shared" si="26"/>
        <v>6591</v>
      </c>
      <c r="H104" s="123"/>
      <c r="I104" s="248"/>
      <c r="J104" s="248"/>
      <c r="K104" s="248"/>
      <c r="L104" s="248"/>
    </row>
    <row r="105" spans="1:12" s="82" customFormat="1" ht="45" x14ac:dyDescent="0.25">
      <c r="A105" s="120" t="s">
        <v>397</v>
      </c>
      <c r="B105" s="83" t="s">
        <v>398</v>
      </c>
      <c r="C105" s="159">
        <v>40002</v>
      </c>
      <c r="D105" s="165"/>
      <c r="E105" s="253">
        <f t="shared" si="25"/>
        <v>40002</v>
      </c>
      <c r="F105" s="253">
        <v>-1</v>
      </c>
      <c r="G105" s="253">
        <f t="shared" si="26"/>
        <v>40001</v>
      </c>
      <c r="H105" s="123"/>
      <c r="I105" s="248"/>
      <c r="J105" s="248"/>
      <c r="K105" s="248"/>
      <c r="L105" s="248"/>
    </row>
    <row r="106" spans="1:12" s="82" customFormat="1" ht="45" x14ac:dyDescent="0.25">
      <c r="A106" s="120" t="s">
        <v>600</v>
      </c>
      <c r="B106" s="119" t="s">
        <v>363</v>
      </c>
      <c r="C106" s="159">
        <v>23110</v>
      </c>
      <c r="D106" s="165"/>
      <c r="E106" s="253">
        <f t="shared" si="25"/>
        <v>23110</v>
      </c>
      <c r="F106" s="253">
        <v>51827.652999999998</v>
      </c>
      <c r="G106" s="253">
        <f t="shared" si="26"/>
        <v>74937.652999999991</v>
      </c>
      <c r="H106" s="123"/>
      <c r="I106" s="248"/>
      <c r="J106" s="248"/>
      <c r="K106" s="248"/>
      <c r="L106" s="248"/>
    </row>
    <row r="107" spans="1:12" s="82" customFormat="1" ht="45" x14ac:dyDescent="0.25">
      <c r="A107" s="120" t="s">
        <v>246</v>
      </c>
      <c r="B107" s="83" t="s">
        <v>413</v>
      </c>
      <c r="C107" s="159">
        <v>1300</v>
      </c>
      <c r="D107" s="165"/>
      <c r="E107" s="253">
        <f t="shared" si="25"/>
        <v>1300</v>
      </c>
      <c r="F107" s="253">
        <v>100</v>
      </c>
      <c r="G107" s="253">
        <f t="shared" si="26"/>
        <v>1400</v>
      </c>
      <c r="H107" s="123"/>
      <c r="I107" s="248"/>
      <c r="J107" s="248"/>
      <c r="K107" s="248"/>
      <c r="L107" s="248"/>
    </row>
    <row r="108" spans="1:12" s="82" customFormat="1" ht="33" customHeight="1" x14ac:dyDescent="0.25">
      <c r="A108" s="120" t="s">
        <v>247</v>
      </c>
      <c r="B108" s="83" t="s">
        <v>399</v>
      </c>
      <c r="C108" s="129">
        <v>20291.8</v>
      </c>
      <c r="D108" s="165"/>
      <c r="E108" s="253">
        <f t="shared" si="25"/>
        <v>20291.8</v>
      </c>
      <c r="F108" s="253">
        <v>-1941.0075400000001</v>
      </c>
      <c r="G108" s="253">
        <f t="shared" si="26"/>
        <v>18350.792460000001</v>
      </c>
      <c r="H108" s="123"/>
      <c r="I108" s="248"/>
      <c r="J108" s="248"/>
      <c r="K108" s="248"/>
      <c r="L108" s="248"/>
    </row>
    <row r="109" spans="1:12" s="82" customFormat="1" ht="33" customHeight="1" x14ac:dyDescent="0.25">
      <c r="A109" s="110" t="s">
        <v>396</v>
      </c>
      <c r="B109" s="121" t="s">
        <v>601</v>
      </c>
      <c r="C109" s="159">
        <v>2444</v>
      </c>
      <c r="D109" s="165">
        <v>-1222</v>
      </c>
      <c r="E109" s="253">
        <f t="shared" si="25"/>
        <v>1222</v>
      </c>
      <c r="F109" s="253">
        <v>-101</v>
      </c>
      <c r="G109" s="253">
        <f t="shared" si="26"/>
        <v>1121</v>
      </c>
      <c r="H109" s="123"/>
      <c r="I109" s="248"/>
      <c r="J109" s="248"/>
      <c r="K109" s="248"/>
      <c r="L109" s="248"/>
    </row>
    <row r="110" spans="1:12" s="82" customFormat="1" ht="30" x14ac:dyDescent="0.25">
      <c r="A110" s="110" t="s">
        <v>396</v>
      </c>
      <c r="B110" s="121" t="s">
        <v>617</v>
      </c>
      <c r="C110" s="159">
        <v>2399</v>
      </c>
      <c r="D110" s="165">
        <v>-529.6</v>
      </c>
      <c r="E110" s="253">
        <f t="shared" si="25"/>
        <v>1869.4</v>
      </c>
      <c r="F110" s="253"/>
      <c r="G110" s="253">
        <f t="shared" si="26"/>
        <v>1869.4</v>
      </c>
      <c r="H110" s="123"/>
      <c r="I110" s="248"/>
      <c r="J110" s="248"/>
      <c r="K110" s="248"/>
      <c r="L110" s="248"/>
    </row>
    <row r="111" spans="1:12" s="82" customFormat="1" ht="60" x14ac:dyDescent="0.25">
      <c r="A111" s="162" t="s">
        <v>622</v>
      </c>
      <c r="B111" s="121" t="s">
        <v>621</v>
      </c>
      <c r="C111" s="159">
        <v>0</v>
      </c>
      <c r="D111" s="165">
        <v>955.9</v>
      </c>
      <c r="E111" s="253">
        <f t="shared" si="25"/>
        <v>955.9</v>
      </c>
      <c r="F111" s="253"/>
      <c r="G111" s="253">
        <f t="shared" si="26"/>
        <v>955.9</v>
      </c>
      <c r="H111" s="123"/>
      <c r="I111" s="248"/>
      <c r="J111" s="248"/>
      <c r="K111" s="248"/>
      <c r="L111" s="248"/>
    </row>
    <row r="112" spans="1:12" s="82" customFormat="1" ht="31.5" customHeight="1" x14ac:dyDescent="0.25">
      <c r="A112" s="162" t="s">
        <v>619</v>
      </c>
      <c r="B112" s="163" t="s">
        <v>620</v>
      </c>
      <c r="C112" s="164">
        <v>0</v>
      </c>
      <c r="D112" s="165">
        <v>20733.400000000001</v>
      </c>
      <c r="E112" s="161">
        <f t="shared" si="25"/>
        <v>20733.400000000001</v>
      </c>
      <c r="F112" s="253"/>
      <c r="G112" s="253">
        <f t="shared" si="26"/>
        <v>20733.400000000001</v>
      </c>
      <c r="H112" s="123"/>
      <c r="I112" s="248"/>
      <c r="J112" s="248"/>
      <c r="K112" s="248"/>
      <c r="L112" s="248"/>
    </row>
    <row r="113" spans="1:12" s="82" customFormat="1" ht="60" x14ac:dyDescent="0.25">
      <c r="A113" s="110" t="s">
        <v>396</v>
      </c>
      <c r="B113" s="121" t="s">
        <v>602</v>
      </c>
      <c r="C113" s="159">
        <v>830</v>
      </c>
      <c r="D113" s="165"/>
      <c r="E113" s="253">
        <f t="shared" si="25"/>
        <v>830</v>
      </c>
      <c r="F113" s="253"/>
      <c r="G113" s="253">
        <f t="shared" si="26"/>
        <v>830</v>
      </c>
      <c r="H113" s="123"/>
      <c r="I113" s="248"/>
      <c r="J113" s="248"/>
      <c r="K113" s="248"/>
      <c r="L113" s="248"/>
    </row>
    <row r="114" spans="1:12" s="82" customFormat="1" ht="30" x14ac:dyDescent="0.25">
      <c r="A114" s="120" t="s">
        <v>248</v>
      </c>
      <c r="B114" s="83" t="s">
        <v>364</v>
      </c>
      <c r="C114" s="129">
        <v>11</v>
      </c>
      <c r="D114" s="165">
        <v>1000</v>
      </c>
      <c r="E114" s="253">
        <f t="shared" si="25"/>
        <v>1011</v>
      </c>
      <c r="F114" s="253">
        <v>-0.89900000000000002</v>
      </c>
      <c r="G114" s="253">
        <f t="shared" si="26"/>
        <v>1010.101</v>
      </c>
      <c r="H114" s="123"/>
      <c r="I114" s="248"/>
      <c r="J114" s="248"/>
      <c r="K114" s="248"/>
      <c r="L114" s="248"/>
    </row>
    <row r="115" spans="1:12" s="82" customFormat="1" ht="111.75" customHeight="1" x14ac:dyDescent="0.25">
      <c r="A115" s="120" t="s">
        <v>396</v>
      </c>
      <c r="B115" s="83" t="s">
        <v>650</v>
      </c>
      <c r="C115" s="129"/>
      <c r="D115" s="165"/>
      <c r="E115" s="253">
        <v>0</v>
      </c>
      <c r="F115" s="253">
        <v>1655</v>
      </c>
      <c r="G115" s="253">
        <f t="shared" si="26"/>
        <v>1655</v>
      </c>
      <c r="H115" s="123"/>
      <c r="I115" s="248"/>
      <c r="J115" s="248"/>
      <c r="K115" s="248"/>
      <c r="L115" s="248"/>
    </row>
    <row r="116" spans="1:12" s="82" customFormat="1" ht="22.5" customHeight="1" x14ac:dyDescent="0.25">
      <c r="A116" s="120" t="s">
        <v>692</v>
      </c>
      <c r="B116" s="83" t="s">
        <v>691</v>
      </c>
      <c r="C116" s="129"/>
      <c r="D116" s="165"/>
      <c r="E116" s="253">
        <v>0</v>
      </c>
      <c r="F116" s="253">
        <v>202.0204</v>
      </c>
      <c r="G116" s="253">
        <f t="shared" si="26"/>
        <v>202.0204</v>
      </c>
      <c r="H116" s="123"/>
      <c r="I116" s="248"/>
      <c r="J116" s="248"/>
      <c r="K116" s="248"/>
      <c r="L116" s="248"/>
    </row>
    <row r="117" spans="1:12" s="82" customFormat="1" ht="35.25" customHeight="1" x14ac:dyDescent="0.25">
      <c r="A117" s="120" t="s">
        <v>689</v>
      </c>
      <c r="B117" s="83" t="s">
        <v>690</v>
      </c>
      <c r="C117" s="129"/>
      <c r="D117" s="165"/>
      <c r="E117" s="253">
        <v>0</v>
      </c>
      <c r="F117" s="253">
        <v>62647.880190000003</v>
      </c>
      <c r="G117" s="253">
        <f t="shared" si="26"/>
        <v>62647.880190000003</v>
      </c>
      <c r="H117" s="123"/>
      <c r="I117" s="248"/>
      <c r="J117" s="248"/>
      <c r="K117" s="248"/>
      <c r="L117" s="248"/>
    </row>
    <row r="118" spans="1:12" s="78" customFormat="1" ht="23.25" customHeight="1" x14ac:dyDescent="0.2">
      <c r="A118" s="62" t="s">
        <v>407</v>
      </c>
      <c r="B118" s="84" t="s">
        <v>408</v>
      </c>
      <c r="C118" s="158">
        <f>SUM(C119:C120)</f>
        <v>51200</v>
      </c>
      <c r="D118" s="158">
        <f t="shared" ref="D118" si="28">SUM(D119:D120)</f>
        <v>-720.4</v>
      </c>
      <c r="E118" s="262">
        <f>SUM(E119:E121)</f>
        <v>50479.6</v>
      </c>
      <c r="F118" s="262">
        <f t="shared" ref="F118:G118" si="29">SUM(F119:F121)</f>
        <v>1000</v>
      </c>
      <c r="G118" s="262">
        <f t="shared" si="29"/>
        <v>51479.6</v>
      </c>
      <c r="I118" s="246"/>
      <c r="J118" s="246"/>
      <c r="K118" s="246"/>
      <c r="L118" s="246"/>
    </row>
    <row r="119" spans="1:12" s="78" customFormat="1" ht="47.25" customHeight="1" x14ac:dyDescent="0.2">
      <c r="A119" s="110" t="s">
        <v>409</v>
      </c>
      <c r="B119" s="85" t="s">
        <v>410</v>
      </c>
      <c r="C119" s="159">
        <v>45716</v>
      </c>
      <c r="D119" s="167"/>
      <c r="E119" s="253">
        <f t="shared" si="25"/>
        <v>45716</v>
      </c>
      <c r="F119" s="255"/>
      <c r="G119" s="253">
        <f t="shared" si="26"/>
        <v>45716</v>
      </c>
      <c r="I119" s="246"/>
      <c r="J119" s="246"/>
      <c r="K119" s="246"/>
      <c r="L119" s="246"/>
    </row>
    <row r="120" spans="1:12" s="78" customFormat="1" ht="45" x14ac:dyDescent="0.2">
      <c r="A120" s="110" t="s">
        <v>409</v>
      </c>
      <c r="B120" s="85" t="s">
        <v>618</v>
      </c>
      <c r="C120" s="159">
        <v>5484</v>
      </c>
      <c r="D120" s="168">
        <v>-720.4</v>
      </c>
      <c r="E120" s="253">
        <f t="shared" si="25"/>
        <v>4763.6000000000004</v>
      </c>
      <c r="F120" s="255"/>
      <c r="G120" s="253">
        <f t="shared" si="26"/>
        <v>4763.6000000000004</v>
      </c>
      <c r="I120" s="246"/>
      <c r="J120" s="246"/>
      <c r="K120" s="246"/>
      <c r="L120" s="246"/>
    </row>
    <row r="121" spans="1:12" s="78" customFormat="1" ht="62.25" customHeight="1" x14ac:dyDescent="0.2">
      <c r="A121" s="110" t="s">
        <v>409</v>
      </c>
      <c r="B121" s="85" t="s">
        <v>663</v>
      </c>
      <c r="C121" s="159"/>
      <c r="D121" s="168"/>
      <c r="E121" s="253">
        <v>0</v>
      </c>
      <c r="F121" s="161">
        <v>1000</v>
      </c>
      <c r="G121" s="253">
        <f t="shared" si="26"/>
        <v>1000</v>
      </c>
      <c r="I121" s="246"/>
      <c r="J121" s="246"/>
      <c r="K121" s="246"/>
      <c r="L121" s="246"/>
    </row>
    <row r="122" spans="1:12" s="78" customFormat="1" ht="42.75" x14ac:dyDescent="0.2">
      <c r="A122" s="203" t="s">
        <v>636</v>
      </c>
      <c r="B122" s="204" t="s">
        <v>637</v>
      </c>
      <c r="C122" s="205">
        <f>C123</f>
        <v>0</v>
      </c>
      <c r="D122" s="205">
        <f t="shared" ref="D122:G122" si="30">D123</f>
        <v>-9</v>
      </c>
      <c r="E122" s="254">
        <f t="shared" si="30"/>
        <v>-9</v>
      </c>
      <c r="F122" s="254">
        <f t="shared" si="30"/>
        <v>-21.91</v>
      </c>
      <c r="G122" s="254">
        <f t="shared" si="30"/>
        <v>-30.91</v>
      </c>
      <c r="I122" s="246"/>
      <c r="J122" s="246"/>
      <c r="K122" s="246"/>
      <c r="L122" s="246"/>
    </row>
    <row r="123" spans="1:12" s="78" customFormat="1" ht="39.75" customHeight="1" x14ac:dyDescent="0.2">
      <c r="A123" s="207" t="s">
        <v>639</v>
      </c>
      <c r="B123" s="206" t="s">
        <v>638</v>
      </c>
      <c r="C123" s="67">
        <v>0</v>
      </c>
      <c r="D123" s="164">
        <v>-9</v>
      </c>
      <c r="E123" s="161">
        <f t="shared" ref="E123" si="31">C123+D123</f>
        <v>-9</v>
      </c>
      <c r="F123" s="275">
        <v>-21.91</v>
      </c>
      <c r="G123" s="253">
        <f t="shared" si="26"/>
        <v>-30.91</v>
      </c>
      <c r="I123" s="246"/>
      <c r="J123" s="246"/>
      <c r="K123" s="246"/>
      <c r="L123" s="246"/>
    </row>
    <row r="124" spans="1:12" s="64" customFormat="1" ht="17.25" customHeight="1" x14ac:dyDescent="0.2">
      <c r="A124" s="62"/>
      <c r="B124" s="72" t="s">
        <v>253</v>
      </c>
      <c r="C124" s="158">
        <f>C51+C16</f>
        <v>1852844.3000000003</v>
      </c>
      <c r="D124" s="158">
        <f>D51+D16+D122</f>
        <v>-101303.49999999999</v>
      </c>
      <c r="E124" s="262">
        <f>E51+E16+E122</f>
        <v>1751540.8000000003</v>
      </c>
      <c r="F124" s="262">
        <f>F51+F16+F122</f>
        <v>144298.38404999999</v>
      </c>
      <c r="G124" s="262">
        <f>G51+G16+G122</f>
        <v>1895839.1840500005</v>
      </c>
      <c r="I124" s="250"/>
      <c r="J124" s="250"/>
      <c r="K124" s="250"/>
      <c r="L124" s="250"/>
    </row>
    <row r="125" spans="1:12" s="127" customFormat="1" ht="15.75" x14ac:dyDescent="0.25">
      <c r="A125" s="91" t="s">
        <v>411</v>
      </c>
      <c r="B125" s="87"/>
      <c r="C125" s="125"/>
      <c r="D125" s="126"/>
      <c r="E125" s="263"/>
      <c r="F125" s="263"/>
      <c r="G125" s="263"/>
      <c r="H125" s="126"/>
      <c r="I125" s="251"/>
      <c r="J125" s="251"/>
      <c r="K125" s="251"/>
      <c r="L125" s="251"/>
    </row>
    <row r="126" spans="1:12" s="127" customFormat="1" ht="15.75" x14ac:dyDescent="0.25">
      <c r="A126" s="91" t="s">
        <v>412</v>
      </c>
      <c r="B126" s="88"/>
      <c r="C126" s="125"/>
      <c r="D126" s="126"/>
      <c r="E126" s="263"/>
      <c r="F126" s="263"/>
      <c r="G126" s="263"/>
      <c r="H126" s="126"/>
      <c r="I126" s="251"/>
      <c r="J126" s="251"/>
      <c r="K126" s="251"/>
      <c r="L126" s="251"/>
    </row>
    <row r="127" spans="1:12" s="244" customFormat="1" x14ac:dyDescent="0.25">
      <c r="A127" s="257"/>
      <c r="B127" s="258"/>
      <c r="C127" s="252"/>
      <c r="G127" s="256"/>
    </row>
    <row r="128" spans="1:12" s="244" customFormat="1" x14ac:dyDescent="0.25">
      <c r="A128" s="257"/>
      <c r="B128" s="258"/>
      <c r="C128" s="252"/>
    </row>
    <row r="129" spans="1:12" s="244" customFormat="1" x14ac:dyDescent="0.25">
      <c r="A129" s="257"/>
      <c r="B129" s="258"/>
      <c r="C129" s="252"/>
    </row>
    <row r="130" spans="1:12" s="244" customFormat="1" x14ac:dyDescent="0.25">
      <c r="A130" s="257"/>
      <c r="B130" s="258"/>
      <c r="C130" s="252"/>
    </row>
    <row r="131" spans="1:12" s="244" customFormat="1" x14ac:dyDescent="0.25">
      <c r="A131" s="257"/>
      <c r="B131" s="258"/>
      <c r="C131" s="252"/>
    </row>
    <row r="132" spans="1:12" s="244" customFormat="1" x14ac:dyDescent="0.25">
      <c r="A132" s="257"/>
      <c r="B132" s="258"/>
      <c r="C132" s="252"/>
    </row>
    <row r="133" spans="1:12" x14ac:dyDescent="0.25">
      <c r="B133" s="86"/>
    </row>
    <row r="134" spans="1:12" x14ac:dyDescent="0.25">
      <c r="B134" s="86"/>
    </row>
    <row r="135" spans="1:12" x14ac:dyDescent="0.25">
      <c r="B135" s="86"/>
    </row>
    <row r="136" spans="1:12" x14ac:dyDescent="0.25">
      <c r="B136" s="86"/>
    </row>
    <row r="137" spans="1:12" x14ac:dyDescent="0.25">
      <c r="B137" s="86"/>
    </row>
    <row r="138" spans="1:12" x14ac:dyDescent="0.25">
      <c r="B138" s="86"/>
    </row>
    <row r="139" spans="1:12" s="122" customFormat="1" x14ac:dyDescent="0.25">
      <c r="A139" s="89"/>
      <c r="B139" s="86"/>
      <c r="I139" s="252"/>
      <c r="J139" s="252"/>
      <c r="K139" s="252"/>
      <c r="L139" s="252"/>
    </row>
    <row r="140" spans="1:12" s="122" customFormat="1" x14ac:dyDescent="0.25">
      <c r="A140" s="89"/>
      <c r="B140" s="86"/>
      <c r="I140" s="252"/>
      <c r="J140" s="252"/>
      <c r="K140" s="252"/>
      <c r="L140" s="252"/>
    </row>
    <row r="141" spans="1:12" s="122" customFormat="1" x14ac:dyDescent="0.25">
      <c r="A141" s="89"/>
      <c r="B141" s="86"/>
      <c r="I141" s="252"/>
      <c r="J141" s="252"/>
      <c r="K141" s="252"/>
      <c r="L141" s="252"/>
    </row>
    <row r="142" spans="1:12" s="122" customFormat="1" x14ac:dyDescent="0.25">
      <c r="A142" s="89"/>
      <c r="B142" s="86"/>
      <c r="I142" s="252"/>
      <c r="J142" s="252"/>
      <c r="K142" s="252"/>
      <c r="L142" s="252"/>
    </row>
    <row r="143" spans="1:12" s="122" customFormat="1" x14ac:dyDescent="0.25">
      <c r="A143" s="89"/>
      <c r="B143" s="86"/>
      <c r="I143" s="252"/>
      <c r="J143" s="252"/>
      <c r="K143" s="252"/>
      <c r="L143" s="252"/>
    </row>
    <row r="144" spans="1:12" s="122" customFormat="1" x14ac:dyDescent="0.25">
      <c r="A144" s="89"/>
      <c r="B144" s="86"/>
      <c r="I144" s="252"/>
      <c r="J144" s="252"/>
      <c r="K144" s="252"/>
      <c r="L144" s="252"/>
    </row>
    <row r="145" spans="1:12" s="122" customFormat="1" x14ac:dyDescent="0.25">
      <c r="A145" s="89"/>
      <c r="B145" s="86"/>
      <c r="I145" s="252"/>
      <c r="J145" s="252"/>
      <c r="K145" s="252"/>
      <c r="L145" s="252"/>
    </row>
    <row r="146" spans="1:12" s="122" customFormat="1" x14ac:dyDescent="0.25">
      <c r="A146" s="89"/>
      <c r="B146" s="86"/>
      <c r="I146" s="252"/>
      <c r="J146" s="252"/>
      <c r="K146" s="252"/>
      <c r="L146" s="252"/>
    </row>
    <row r="147" spans="1:12" s="122" customFormat="1" x14ac:dyDescent="0.25">
      <c r="A147" s="89"/>
      <c r="B147" s="86"/>
      <c r="I147" s="252"/>
      <c r="J147" s="252"/>
      <c r="K147" s="252"/>
      <c r="L147" s="252"/>
    </row>
    <row r="148" spans="1:12" s="122" customFormat="1" x14ac:dyDescent="0.25">
      <c r="A148" s="89"/>
      <c r="B148" s="86"/>
      <c r="I148" s="252"/>
      <c r="J148" s="252"/>
      <c r="K148" s="252"/>
      <c r="L148" s="252"/>
    </row>
    <row r="149" spans="1:12" s="122" customFormat="1" x14ac:dyDescent="0.25">
      <c r="A149" s="89"/>
      <c r="B149" s="86"/>
      <c r="I149" s="252"/>
      <c r="J149" s="252"/>
      <c r="K149" s="252"/>
      <c r="L149" s="252"/>
    </row>
    <row r="150" spans="1:12" s="122" customFormat="1" x14ac:dyDescent="0.25">
      <c r="A150" s="89"/>
      <c r="B150" s="86"/>
      <c r="I150" s="252"/>
      <c r="J150" s="252"/>
      <c r="K150" s="252"/>
      <c r="L150" s="252"/>
    </row>
    <row r="151" spans="1:12" s="122" customFormat="1" x14ac:dyDescent="0.25">
      <c r="A151" s="89"/>
      <c r="B151" s="86"/>
      <c r="I151" s="252"/>
      <c r="J151" s="252"/>
      <c r="K151" s="252"/>
      <c r="L151" s="252"/>
    </row>
    <row r="152" spans="1:12" s="122" customFormat="1" x14ac:dyDescent="0.25">
      <c r="A152" s="89"/>
      <c r="B152" s="86"/>
      <c r="I152" s="252"/>
      <c r="J152" s="252"/>
      <c r="K152" s="252"/>
      <c r="L152" s="252"/>
    </row>
    <row r="153" spans="1:12" s="122" customFormat="1" x14ac:dyDescent="0.25">
      <c r="A153" s="89"/>
      <c r="B153" s="86"/>
      <c r="I153" s="252"/>
      <c r="J153" s="252"/>
      <c r="K153" s="252"/>
      <c r="L153" s="252"/>
    </row>
    <row r="154" spans="1:12" s="122" customFormat="1" x14ac:dyDescent="0.25">
      <c r="A154" s="89"/>
      <c r="B154" s="86"/>
      <c r="I154" s="252"/>
      <c r="J154" s="252"/>
      <c r="K154" s="252"/>
      <c r="L154" s="252"/>
    </row>
    <row r="155" spans="1:12" s="122" customFormat="1" x14ac:dyDescent="0.25">
      <c r="A155" s="89"/>
      <c r="B155" s="86"/>
      <c r="I155" s="252"/>
      <c r="J155" s="252"/>
      <c r="K155" s="252"/>
      <c r="L155" s="252"/>
    </row>
    <row r="156" spans="1:12" s="122" customFormat="1" x14ac:dyDescent="0.25">
      <c r="A156" s="89"/>
      <c r="B156" s="86"/>
      <c r="I156" s="252"/>
      <c r="J156" s="252"/>
      <c r="K156" s="252"/>
      <c r="L156" s="252"/>
    </row>
    <row r="157" spans="1:12" s="122" customFormat="1" x14ac:dyDescent="0.25">
      <c r="A157" s="89"/>
      <c r="B157" s="86"/>
      <c r="I157" s="252"/>
      <c r="J157" s="252"/>
      <c r="K157" s="252"/>
      <c r="L157" s="252"/>
    </row>
    <row r="158" spans="1:12" s="122" customFormat="1" x14ac:dyDescent="0.25">
      <c r="A158" s="89"/>
      <c r="B158" s="86"/>
      <c r="I158" s="252"/>
      <c r="J158" s="252"/>
      <c r="K158" s="252"/>
      <c r="L158" s="252"/>
    </row>
    <row r="159" spans="1:12" s="122" customFormat="1" x14ac:dyDescent="0.25">
      <c r="A159" s="89"/>
      <c r="B159" s="86"/>
      <c r="I159" s="252"/>
      <c r="J159" s="252"/>
      <c r="K159" s="252"/>
      <c r="L159" s="252"/>
    </row>
    <row r="160" spans="1:12" s="122" customFormat="1" x14ac:dyDescent="0.25">
      <c r="A160" s="89"/>
      <c r="B160" s="86"/>
      <c r="I160" s="252"/>
      <c r="J160" s="252"/>
      <c r="K160" s="252"/>
      <c r="L160" s="252"/>
    </row>
    <row r="161" spans="1:12" s="122" customFormat="1" x14ac:dyDescent="0.25">
      <c r="A161" s="89"/>
      <c r="B161" s="86"/>
      <c r="I161" s="252"/>
      <c r="J161" s="252"/>
      <c r="K161" s="252"/>
      <c r="L161" s="252"/>
    </row>
    <row r="162" spans="1:12" s="122" customFormat="1" x14ac:dyDescent="0.25">
      <c r="A162" s="89"/>
      <c r="B162" s="86"/>
      <c r="I162" s="252"/>
      <c r="J162" s="252"/>
      <c r="K162" s="252"/>
      <c r="L162" s="252"/>
    </row>
    <row r="163" spans="1:12" s="122" customFormat="1" x14ac:dyDescent="0.25">
      <c r="A163" s="89"/>
      <c r="B163" s="86"/>
      <c r="I163" s="252"/>
      <c r="J163" s="252"/>
      <c r="K163" s="252"/>
      <c r="L163" s="252"/>
    </row>
    <row r="164" spans="1:12" s="122" customFormat="1" x14ac:dyDescent="0.25">
      <c r="A164" s="89"/>
      <c r="B164" s="86"/>
      <c r="I164" s="252"/>
      <c r="J164" s="252"/>
      <c r="K164" s="252"/>
      <c r="L164" s="252"/>
    </row>
    <row r="165" spans="1:12" s="122" customFormat="1" x14ac:dyDescent="0.25">
      <c r="A165" s="89"/>
      <c r="B165" s="86"/>
      <c r="I165" s="252"/>
      <c r="J165" s="252"/>
      <c r="K165" s="252"/>
      <c r="L165" s="252"/>
    </row>
    <row r="166" spans="1:12" s="122" customFormat="1" x14ac:dyDescent="0.25">
      <c r="A166" s="89"/>
      <c r="B166" s="86"/>
      <c r="I166" s="252"/>
      <c r="J166" s="252"/>
      <c r="K166" s="252"/>
      <c r="L166" s="252"/>
    </row>
    <row r="167" spans="1:12" s="122" customFormat="1" x14ac:dyDescent="0.25">
      <c r="A167" s="89"/>
      <c r="B167" s="86"/>
      <c r="I167" s="252"/>
      <c r="J167" s="252"/>
      <c r="K167" s="252"/>
      <c r="L167" s="252"/>
    </row>
    <row r="168" spans="1:12" s="122" customFormat="1" x14ac:dyDescent="0.25">
      <c r="A168" s="89"/>
      <c r="B168" s="86"/>
      <c r="I168" s="252"/>
      <c r="J168" s="252"/>
      <c r="K168" s="252"/>
      <c r="L168" s="252"/>
    </row>
    <row r="169" spans="1:12" s="122" customFormat="1" x14ac:dyDescent="0.25">
      <c r="A169" s="89"/>
      <c r="B169" s="86"/>
      <c r="I169" s="252"/>
      <c r="J169" s="252"/>
      <c r="K169" s="252"/>
      <c r="L169" s="252"/>
    </row>
    <row r="170" spans="1:12" s="122" customFormat="1" x14ac:dyDescent="0.25">
      <c r="A170" s="89"/>
      <c r="B170" s="86"/>
      <c r="I170" s="252"/>
      <c r="J170" s="252"/>
      <c r="K170" s="252"/>
      <c r="L170" s="252"/>
    </row>
    <row r="171" spans="1:12" s="122" customFormat="1" x14ac:dyDescent="0.25">
      <c r="A171" s="89"/>
      <c r="B171" s="86"/>
      <c r="I171" s="252"/>
      <c r="J171" s="252"/>
      <c r="K171" s="252"/>
      <c r="L171" s="252"/>
    </row>
    <row r="172" spans="1:12" s="122" customFormat="1" x14ac:dyDescent="0.25">
      <c r="A172" s="89"/>
      <c r="B172" s="86"/>
      <c r="I172" s="252"/>
      <c r="J172" s="252"/>
      <c r="K172" s="252"/>
      <c r="L172" s="252"/>
    </row>
    <row r="173" spans="1:12" s="122" customFormat="1" x14ac:dyDescent="0.25">
      <c r="A173" s="89"/>
      <c r="B173" s="86"/>
      <c r="I173" s="252"/>
      <c r="J173" s="252"/>
      <c r="K173" s="252"/>
      <c r="L173" s="252"/>
    </row>
    <row r="174" spans="1:12" s="122" customFormat="1" x14ac:dyDescent="0.25">
      <c r="A174" s="89"/>
      <c r="B174" s="86"/>
      <c r="I174" s="252"/>
      <c r="J174" s="252"/>
      <c r="K174" s="252"/>
      <c r="L174" s="252"/>
    </row>
    <row r="175" spans="1:12" s="122" customFormat="1" x14ac:dyDescent="0.25">
      <c r="A175" s="89"/>
      <c r="B175" s="86"/>
      <c r="I175" s="252"/>
      <c r="J175" s="252"/>
      <c r="K175" s="252"/>
      <c r="L175" s="252"/>
    </row>
    <row r="176" spans="1:12" s="122" customFormat="1" x14ac:dyDescent="0.25">
      <c r="A176" s="89"/>
      <c r="B176" s="86"/>
      <c r="I176" s="252"/>
      <c r="J176" s="252"/>
      <c r="K176" s="252"/>
      <c r="L176" s="252"/>
    </row>
    <row r="177" spans="1:12" s="122" customFormat="1" x14ac:dyDescent="0.25">
      <c r="A177" s="89"/>
      <c r="B177" s="86"/>
      <c r="I177" s="252"/>
      <c r="J177" s="252"/>
      <c r="K177" s="252"/>
      <c r="L177" s="252"/>
    </row>
    <row r="178" spans="1:12" s="122" customFormat="1" x14ac:dyDescent="0.25">
      <c r="A178" s="89"/>
      <c r="B178" s="86"/>
      <c r="I178" s="252"/>
      <c r="J178" s="252"/>
      <c r="K178" s="252"/>
      <c r="L178" s="252"/>
    </row>
    <row r="179" spans="1:12" s="122" customFormat="1" x14ac:dyDescent="0.25">
      <c r="A179" s="89"/>
      <c r="B179" s="86"/>
      <c r="I179" s="252"/>
      <c r="J179" s="252"/>
      <c r="K179" s="252"/>
      <c r="L179" s="252"/>
    </row>
    <row r="180" spans="1:12" s="122" customFormat="1" x14ac:dyDescent="0.25">
      <c r="A180" s="89"/>
      <c r="B180" s="86"/>
      <c r="I180" s="252"/>
      <c r="J180" s="252"/>
      <c r="K180" s="252"/>
      <c r="L180" s="252"/>
    </row>
    <row r="181" spans="1:12" s="122" customFormat="1" x14ac:dyDescent="0.25">
      <c r="A181" s="89"/>
      <c r="B181" s="86"/>
      <c r="I181" s="252"/>
      <c r="J181" s="252"/>
      <c r="K181" s="252"/>
      <c r="L181" s="252"/>
    </row>
    <row r="182" spans="1:12" s="122" customFormat="1" x14ac:dyDescent="0.25">
      <c r="A182" s="89"/>
      <c r="B182" s="86"/>
      <c r="I182" s="252"/>
      <c r="J182" s="252"/>
      <c r="K182" s="252"/>
      <c r="L182" s="252"/>
    </row>
    <row r="183" spans="1:12" s="122" customFormat="1" x14ac:dyDescent="0.25">
      <c r="A183" s="89"/>
      <c r="B183" s="86"/>
      <c r="I183" s="252"/>
      <c r="J183" s="252"/>
      <c r="K183" s="252"/>
      <c r="L183" s="252"/>
    </row>
    <row r="184" spans="1:12" s="122" customFormat="1" x14ac:dyDescent="0.25">
      <c r="A184" s="89"/>
      <c r="B184" s="86"/>
      <c r="I184" s="252"/>
      <c r="J184" s="252"/>
      <c r="K184" s="252"/>
      <c r="L184" s="252"/>
    </row>
    <row r="185" spans="1:12" s="122" customFormat="1" x14ac:dyDescent="0.25">
      <c r="A185" s="89"/>
      <c r="B185" s="86"/>
      <c r="I185" s="252"/>
      <c r="J185" s="252"/>
      <c r="K185" s="252"/>
      <c r="L185" s="252"/>
    </row>
    <row r="186" spans="1:12" s="122" customFormat="1" x14ac:dyDescent="0.25">
      <c r="A186" s="89"/>
      <c r="B186" s="86"/>
      <c r="I186" s="252"/>
      <c r="J186" s="252"/>
      <c r="K186" s="252"/>
      <c r="L186" s="252"/>
    </row>
    <row r="187" spans="1:12" s="122" customFormat="1" x14ac:dyDescent="0.25">
      <c r="A187" s="89"/>
      <c r="B187" s="86"/>
      <c r="I187" s="252"/>
      <c r="J187" s="252"/>
      <c r="K187" s="252"/>
      <c r="L187" s="252"/>
    </row>
    <row r="188" spans="1:12" s="122" customFormat="1" x14ac:dyDescent="0.25">
      <c r="A188" s="89"/>
      <c r="B188" s="86"/>
      <c r="I188" s="252"/>
      <c r="J188" s="252"/>
      <c r="K188" s="252"/>
      <c r="L188" s="252"/>
    </row>
    <row r="189" spans="1:12" s="122" customFormat="1" x14ac:dyDescent="0.25">
      <c r="A189" s="89"/>
      <c r="B189" s="86"/>
      <c r="I189" s="252"/>
      <c r="J189" s="252"/>
      <c r="K189" s="252"/>
      <c r="L189" s="252"/>
    </row>
    <row r="190" spans="1:12" s="122" customFormat="1" x14ac:dyDescent="0.25">
      <c r="A190" s="89"/>
      <c r="B190" s="86"/>
      <c r="I190" s="252"/>
      <c r="J190" s="252"/>
      <c r="K190" s="252"/>
      <c r="L190" s="252"/>
    </row>
    <row r="191" spans="1:12" s="122" customFormat="1" x14ac:dyDescent="0.25">
      <c r="A191" s="89"/>
      <c r="B191" s="86"/>
      <c r="I191" s="252"/>
      <c r="J191" s="252"/>
      <c r="K191" s="252"/>
      <c r="L191" s="252"/>
    </row>
    <row r="192" spans="1:12" s="122" customFormat="1" x14ac:dyDescent="0.25">
      <c r="A192" s="89"/>
      <c r="B192" s="86"/>
      <c r="I192" s="252"/>
      <c r="J192" s="252"/>
      <c r="K192" s="252"/>
      <c r="L192" s="252"/>
    </row>
    <row r="193" spans="1:12" s="122" customFormat="1" x14ac:dyDescent="0.25">
      <c r="A193" s="89"/>
      <c r="B193" s="86"/>
      <c r="I193" s="252"/>
      <c r="J193" s="252"/>
      <c r="K193" s="252"/>
      <c r="L193" s="252"/>
    </row>
    <row r="194" spans="1:12" s="122" customFormat="1" x14ac:dyDescent="0.25">
      <c r="A194" s="89"/>
      <c r="B194" s="86"/>
      <c r="I194" s="252"/>
      <c r="J194" s="252"/>
      <c r="K194" s="252"/>
      <c r="L194" s="252"/>
    </row>
    <row r="195" spans="1:12" s="122" customFormat="1" x14ac:dyDescent="0.25">
      <c r="A195" s="89"/>
      <c r="B195" s="86"/>
      <c r="I195" s="252"/>
      <c r="J195" s="252"/>
      <c r="K195" s="252"/>
      <c r="L195" s="252"/>
    </row>
    <row r="196" spans="1:12" s="122" customFormat="1" x14ac:dyDescent="0.25">
      <c r="A196" s="89"/>
      <c r="B196" s="86"/>
      <c r="I196" s="252"/>
      <c r="J196" s="252"/>
      <c r="K196" s="252"/>
      <c r="L196" s="252"/>
    </row>
    <row r="197" spans="1:12" s="122" customFormat="1" x14ac:dyDescent="0.25">
      <c r="A197" s="89"/>
      <c r="B197" s="86"/>
      <c r="I197" s="252"/>
      <c r="J197" s="252"/>
      <c r="K197" s="252"/>
      <c r="L197" s="252"/>
    </row>
    <row r="198" spans="1:12" s="122" customFormat="1" x14ac:dyDescent="0.25">
      <c r="A198" s="89"/>
      <c r="B198" s="86"/>
      <c r="I198" s="252"/>
      <c r="J198" s="252"/>
      <c r="K198" s="252"/>
      <c r="L198" s="252"/>
    </row>
    <row r="199" spans="1:12" s="122" customFormat="1" x14ac:dyDescent="0.25">
      <c r="A199" s="89"/>
      <c r="B199" s="86"/>
      <c r="I199" s="252"/>
      <c r="J199" s="252"/>
      <c r="K199" s="252"/>
      <c r="L199" s="252"/>
    </row>
    <row r="200" spans="1:12" s="122" customFormat="1" x14ac:dyDescent="0.25">
      <c r="A200" s="89"/>
      <c r="B200" s="86"/>
      <c r="I200" s="252"/>
      <c r="J200" s="252"/>
      <c r="K200" s="252"/>
      <c r="L200" s="252"/>
    </row>
    <row r="201" spans="1:12" s="122" customFormat="1" x14ac:dyDescent="0.25">
      <c r="A201" s="89"/>
      <c r="B201" s="86"/>
      <c r="I201" s="252"/>
      <c r="J201" s="252"/>
      <c r="K201" s="252"/>
      <c r="L201" s="252"/>
    </row>
    <row r="202" spans="1:12" s="122" customFormat="1" x14ac:dyDescent="0.25">
      <c r="A202" s="89"/>
      <c r="B202" s="86"/>
      <c r="I202" s="252"/>
      <c r="J202" s="252"/>
      <c r="K202" s="252"/>
      <c r="L202" s="252"/>
    </row>
    <row r="203" spans="1:12" s="122" customFormat="1" x14ac:dyDescent="0.25">
      <c r="A203" s="89"/>
      <c r="B203" s="86"/>
      <c r="I203" s="252"/>
      <c r="J203" s="252"/>
      <c r="K203" s="252"/>
      <c r="L203" s="252"/>
    </row>
    <row r="204" spans="1:12" s="122" customFormat="1" x14ac:dyDescent="0.25">
      <c r="A204" s="89"/>
      <c r="B204" s="86"/>
      <c r="I204" s="252"/>
      <c r="J204" s="252"/>
      <c r="K204" s="252"/>
      <c r="L204" s="252"/>
    </row>
    <row r="205" spans="1:12" s="122" customFormat="1" x14ac:dyDescent="0.25">
      <c r="A205" s="89"/>
      <c r="B205" s="86"/>
      <c r="I205" s="252"/>
      <c r="J205" s="252"/>
      <c r="K205" s="252"/>
      <c r="L205" s="252"/>
    </row>
    <row r="206" spans="1:12" s="122" customFormat="1" x14ac:dyDescent="0.25">
      <c r="A206" s="89"/>
      <c r="B206" s="86"/>
      <c r="I206" s="252"/>
      <c r="J206" s="252"/>
      <c r="K206" s="252"/>
      <c r="L206" s="252"/>
    </row>
    <row r="207" spans="1:12" s="122" customFormat="1" x14ac:dyDescent="0.25">
      <c r="A207" s="89"/>
      <c r="B207" s="86"/>
      <c r="I207" s="252"/>
      <c r="J207" s="252"/>
      <c r="K207" s="252"/>
      <c r="L207" s="252"/>
    </row>
    <row r="208" spans="1:12" s="122" customFormat="1" x14ac:dyDescent="0.25">
      <c r="A208" s="89"/>
      <c r="B208" s="86"/>
      <c r="I208" s="252"/>
      <c r="J208" s="252"/>
      <c r="K208" s="252"/>
      <c r="L208" s="252"/>
    </row>
    <row r="209" spans="1:12" s="122" customFormat="1" x14ac:dyDescent="0.25">
      <c r="A209" s="89"/>
      <c r="B209" s="86"/>
      <c r="I209" s="252"/>
      <c r="J209" s="252"/>
      <c r="K209" s="252"/>
      <c r="L209" s="252"/>
    </row>
    <row r="210" spans="1:12" s="122" customFormat="1" x14ac:dyDescent="0.25">
      <c r="A210" s="89"/>
      <c r="B210" s="86"/>
      <c r="I210" s="252"/>
      <c r="J210" s="252"/>
      <c r="K210" s="252"/>
      <c r="L210" s="252"/>
    </row>
    <row r="211" spans="1:12" s="122" customFormat="1" x14ac:dyDescent="0.25">
      <c r="A211" s="89"/>
      <c r="B211" s="86"/>
      <c r="I211" s="252"/>
      <c r="J211" s="252"/>
      <c r="K211" s="252"/>
      <c r="L211" s="252"/>
    </row>
    <row r="212" spans="1:12" s="122" customFormat="1" x14ac:dyDescent="0.25">
      <c r="A212" s="89"/>
      <c r="B212" s="86"/>
      <c r="I212" s="252"/>
      <c r="J212" s="252"/>
      <c r="K212" s="252"/>
      <c r="L212" s="252"/>
    </row>
    <row r="213" spans="1:12" s="122" customFormat="1" x14ac:dyDescent="0.25">
      <c r="A213" s="89"/>
      <c r="B213" s="86"/>
      <c r="I213" s="252"/>
      <c r="J213" s="252"/>
      <c r="K213" s="252"/>
      <c r="L213" s="252"/>
    </row>
    <row r="214" spans="1:12" s="122" customFormat="1" x14ac:dyDescent="0.25">
      <c r="A214" s="89"/>
      <c r="B214" s="86"/>
      <c r="I214" s="252"/>
      <c r="J214" s="252"/>
      <c r="K214" s="252"/>
      <c r="L214" s="252"/>
    </row>
    <row r="215" spans="1:12" s="122" customFormat="1" x14ac:dyDescent="0.25">
      <c r="A215" s="89"/>
      <c r="B215" s="86"/>
      <c r="I215" s="252"/>
      <c r="J215" s="252"/>
      <c r="K215" s="252"/>
      <c r="L215" s="252"/>
    </row>
    <row r="216" spans="1:12" s="122" customFormat="1" x14ac:dyDescent="0.25">
      <c r="A216" s="89"/>
      <c r="B216" s="86"/>
      <c r="I216" s="252"/>
      <c r="J216" s="252"/>
      <c r="K216" s="252"/>
      <c r="L216" s="252"/>
    </row>
    <row r="217" spans="1:12" s="122" customFormat="1" x14ac:dyDescent="0.25">
      <c r="A217" s="89"/>
      <c r="B217" s="86"/>
      <c r="I217" s="252"/>
      <c r="J217" s="252"/>
      <c r="K217" s="252"/>
      <c r="L217" s="252"/>
    </row>
    <row r="218" spans="1:12" s="122" customFormat="1" x14ac:dyDescent="0.25">
      <c r="A218" s="89"/>
      <c r="B218" s="86"/>
      <c r="I218" s="252"/>
      <c r="J218" s="252"/>
      <c r="K218" s="252"/>
      <c r="L218" s="252"/>
    </row>
    <row r="219" spans="1:12" s="122" customFormat="1" x14ac:dyDescent="0.25">
      <c r="A219" s="89"/>
      <c r="B219" s="86"/>
      <c r="I219" s="252"/>
      <c r="J219" s="252"/>
      <c r="K219" s="252"/>
      <c r="L219" s="252"/>
    </row>
    <row r="220" spans="1:12" s="122" customFormat="1" x14ac:dyDescent="0.25">
      <c r="A220" s="89"/>
      <c r="B220" s="86"/>
      <c r="I220" s="252"/>
      <c r="J220" s="252"/>
      <c r="K220" s="252"/>
      <c r="L220" s="252"/>
    </row>
    <row r="221" spans="1:12" s="122" customFormat="1" x14ac:dyDescent="0.25">
      <c r="A221" s="89"/>
      <c r="B221" s="86"/>
      <c r="I221" s="252"/>
      <c r="J221" s="252"/>
      <c r="K221" s="252"/>
      <c r="L221" s="252"/>
    </row>
    <row r="222" spans="1:12" s="122" customFormat="1" x14ac:dyDescent="0.25">
      <c r="A222" s="89"/>
      <c r="B222" s="86"/>
      <c r="I222" s="252"/>
      <c r="J222" s="252"/>
      <c r="K222" s="252"/>
      <c r="L222" s="252"/>
    </row>
    <row r="223" spans="1:12" s="122" customFormat="1" x14ac:dyDescent="0.25">
      <c r="A223" s="89"/>
      <c r="B223" s="86"/>
      <c r="I223" s="252"/>
      <c r="J223" s="252"/>
      <c r="K223" s="252"/>
      <c r="L223" s="252"/>
    </row>
    <row r="224" spans="1:12" s="122" customFormat="1" x14ac:dyDescent="0.25">
      <c r="A224" s="89"/>
      <c r="B224" s="86"/>
      <c r="I224" s="252"/>
      <c r="J224" s="252"/>
      <c r="K224" s="252"/>
      <c r="L224" s="252"/>
    </row>
    <row r="225" spans="1:12" s="122" customFormat="1" x14ac:dyDescent="0.25">
      <c r="A225" s="89"/>
      <c r="B225" s="86"/>
      <c r="I225" s="252"/>
      <c r="J225" s="252"/>
      <c r="K225" s="252"/>
      <c r="L225" s="252"/>
    </row>
    <row r="226" spans="1:12" s="122" customFormat="1" x14ac:dyDescent="0.25">
      <c r="A226" s="89"/>
      <c r="B226" s="86"/>
      <c r="I226" s="252"/>
      <c r="J226" s="252"/>
      <c r="K226" s="252"/>
      <c r="L226" s="252"/>
    </row>
    <row r="227" spans="1:12" s="122" customFormat="1" x14ac:dyDescent="0.25">
      <c r="A227" s="89"/>
      <c r="B227" s="86"/>
      <c r="I227" s="252"/>
      <c r="J227" s="252"/>
      <c r="K227" s="252"/>
      <c r="L227" s="252"/>
    </row>
    <row r="228" spans="1:12" s="122" customFormat="1" x14ac:dyDescent="0.25">
      <c r="A228" s="89"/>
      <c r="B228" s="86"/>
      <c r="I228" s="252"/>
      <c r="J228" s="252"/>
      <c r="K228" s="252"/>
      <c r="L228" s="252"/>
    </row>
    <row r="229" spans="1:12" s="122" customFormat="1" x14ac:dyDescent="0.25">
      <c r="A229" s="89"/>
      <c r="B229" s="86"/>
      <c r="I229" s="252"/>
      <c r="J229" s="252"/>
      <c r="K229" s="252"/>
      <c r="L229" s="252"/>
    </row>
    <row r="230" spans="1:12" s="122" customFormat="1" x14ac:dyDescent="0.25">
      <c r="A230" s="89"/>
      <c r="B230" s="86"/>
      <c r="I230" s="252"/>
      <c r="J230" s="252"/>
      <c r="K230" s="252"/>
      <c r="L230" s="252"/>
    </row>
    <row r="231" spans="1:12" s="122" customFormat="1" x14ac:dyDescent="0.25">
      <c r="A231" s="89"/>
      <c r="B231" s="86"/>
      <c r="I231" s="252"/>
      <c r="J231" s="252"/>
      <c r="K231" s="252"/>
      <c r="L231" s="252"/>
    </row>
    <row r="232" spans="1:12" s="122" customFormat="1" x14ac:dyDescent="0.25">
      <c r="A232" s="89"/>
      <c r="B232" s="86"/>
      <c r="I232" s="252"/>
      <c r="J232" s="252"/>
      <c r="K232" s="252"/>
      <c r="L232" s="252"/>
    </row>
    <row r="233" spans="1:12" s="122" customFormat="1" x14ac:dyDescent="0.25">
      <c r="A233" s="89"/>
      <c r="B233" s="86"/>
      <c r="I233" s="252"/>
      <c r="J233" s="252"/>
      <c r="K233" s="252"/>
      <c r="L233" s="252"/>
    </row>
    <row r="234" spans="1:12" s="122" customFormat="1" x14ac:dyDescent="0.25">
      <c r="A234" s="89"/>
      <c r="B234" s="86"/>
      <c r="I234" s="252"/>
      <c r="J234" s="252"/>
      <c r="K234" s="252"/>
      <c r="L234" s="252"/>
    </row>
    <row r="235" spans="1:12" s="122" customFormat="1" x14ac:dyDescent="0.25">
      <c r="A235" s="89"/>
      <c r="B235" s="86"/>
      <c r="I235" s="252"/>
      <c r="J235" s="252"/>
      <c r="K235" s="252"/>
      <c r="L235" s="252"/>
    </row>
    <row r="236" spans="1:12" s="122" customFormat="1" x14ac:dyDescent="0.25">
      <c r="A236" s="89"/>
      <c r="B236" s="86"/>
      <c r="I236" s="252"/>
      <c r="J236" s="252"/>
      <c r="K236" s="252"/>
      <c r="L236" s="252"/>
    </row>
    <row r="237" spans="1:12" s="122" customFormat="1" x14ac:dyDescent="0.25">
      <c r="A237" s="89"/>
      <c r="B237" s="86"/>
      <c r="I237" s="252"/>
      <c r="J237" s="252"/>
      <c r="K237" s="252"/>
      <c r="L237" s="252"/>
    </row>
    <row r="238" spans="1:12" s="122" customFormat="1" x14ac:dyDescent="0.25">
      <c r="A238" s="89"/>
      <c r="B238" s="86"/>
      <c r="I238" s="252"/>
      <c r="J238" s="252"/>
      <c r="K238" s="252"/>
      <c r="L238" s="252"/>
    </row>
    <row r="239" spans="1:12" s="122" customFormat="1" x14ac:dyDescent="0.25">
      <c r="A239" s="89"/>
      <c r="B239" s="86"/>
      <c r="I239" s="252"/>
      <c r="J239" s="252"/>
      <c r="K239" s="252"/>
      <c r="L239" s="252"/>
    </row>
    <row r="240" spans="1:12" s="122" customFormat="1" x14ac:dyDescent="0.25">
      <c r="A240" s="89"/>
      <c r="B240" s="86"/>
      <c r="I240" s="252"/>
      <c r="J240" s="252"/>
      <c r="K240" s="252"/>
      <c r="L240" s="252"/>
    </row>
    <row r="241" spans="1:12" s="122" customFormat="1" x14ac:dyDescent="0.25">
      <c r="A241" s="89"/>
      <c r="B241" s="86"/>
      <c r="I241" s="252"/>
      <c r="J241" s="252"/>
      <c r="K241" s="252"/>
      <c r="L241" s="252"/>
    </row>
    <row r="242" spans="1:12" s="122" customFormat="1" x14ac:dyDescent="0.25">
      <c r="A242" s="89"/>
      <c r="B242" s="86"/>
      <c r="I242" s="252"/>
      <c r="J242" s="252"/>
      <c r="K242" s="252"/>
      <c r="L242" s="252"/>
    </row>
    <row r="243" spans="1:12" s="122" customFormat="1" x14ac:dyDescent="0.25">
      <c r="A243" s="89"/>
      <c r="B243" s="86"/>
      <c r="I243" s="252"/>
      <c r="J243" s="252"/>
      <c r="K243" s="252"/>
      <c r="L243" s="252"/>
    </row>
    <row r="244" spans="1:12" s="122" customFormat="1" x14ac:dyDescent="0.25">
      <c r="A244" s="89"/>
      <c r="B244" s="86"/>
      <c r="I244" s="252"/>
      <c r="J244" s="252"/>
      <c r="K244" s="252"/>
      <c r="L244" s="252"/>
    </row>
    <row r="245" spans="1:12" s="122" customFormat="1" x14ac:dyDescent="0.25">
      <c r="A245" s="89"/>
      <c r="B245" s="86"/>
      <c r="I245" s="252"/>
      <c r="J245" s="252"/>
      <c r="K245" s="252"/>
      <c r="L245" s="252"/>
    </row>
    <row r="246" spans="1:12" s="122" customFormat="1" x14ac:dyDescent="0.25">
      <c r="A246" s="89"/>
      <c r="B246" s="86"/>
      <c r="I246" s="252"/>
      <c r="J246" s="252"/>
      <c r="K246" s="252"/>
      <c r="L246" s="252"/>
    </row>
    <row r="247" spans="1:12" s="122" customFormat="1" x14ac:dyDescent="0.25">
      <c r="A247" s="89"/>
      <c r="B247" s="86"/>
      <c r="I247" s="252"/>
      <c r="J247" s="252"/>
      <c r="K247" s="252"/>
      <c r="L247" s="252"/>
    </row>
    <row r="248" spans="1:12" s="122" customFormat="1" x14ac:dyDescent="0.25">
      <c r="A248" s="89"/>
      <c r="B248" s="86"/>
      <c r="I248" s="252"/>
      <c r="J248" s="252"/>
      <c r="K248" s="252"/>
      <c r="L248" s="252"/>
    </row>
    <row r="249" spans="1:12" s="122" customFormat="1" x14ac:dyDescent="0.25">
      <c r="A249" s="89"/>
      <c r="B249" s="86"/>
      <c r="I249" s="252"/>
      <c r="J249" s="252"/>
      <c r="K249" s="252"/>
      <c r="L249" s="252"/>
    </row>
    <row r="250" spans="1:12" s="122" customFormat="1" x14ac:dyDescent="0.25">
      <c r="A250" s="89"/>
      <c r="B250" s="86"/>
      <c r="I250" s="252"/>
      <c r="J250" s="252"/>
      <c r="K250" s="252"/>
      <c r="L250" s="252"/>
    </row>
    <row r="251" spans="1:12" s="122" customFormat="1" x14ac:dyDescent="0.25">
      <c r="A251" s="89"/>
      <c r="B251" s="86"/>
      <c r="I251" s="252"/>
      <c r="J251" s="252"/>
      <c r="K251" s="252"/>
      <c r="L251" s="252"/>
    </row>
    <row r="252" spans="1:12" s="122" customFormat="1" x14ac:dyDescent="0.25">
      <c r="A252" s="89"/>
      <c r="B252" s="86"/>
      <c r="I252" s="252"/>
      <c r="J252" s="252"/>
      <c r="K252" s="252"/>
      <c r="L252" s="252"/>
    </row>
    <row r="253" spans="1:12" s="122" customFormat="1" x14ac:dyDescent="0.25">
      <c r="A253" s="89"/>
      <c r="B253" s="86"/>
      <c r="I253" s="252"/>
      <c r="J253" s="252"/>
      <c r="K253" s="252"/>
      <c r="L253" s="252"/>
    </row>
    <row r="254" spans="1:12" s="122" customFormat="1" x14ac:dyDescent="0.25">
      <c r="A254" s="89"/>
      <c r="B254" s="86"/>
      <c r="I254" s="252"/>
      <c r="J254" s="252"/>
      <c r="K254" s="252"/>
      <c r="L254" s="252"/>
    </row>
    <row r="255" spans="1:12" s="122" customFormat="1" x14ac:dyDescent="0.25">
      <c r="A255" s="89"/>
      <c r="B255" s="86"/>
      <c r="I255" s="252"/>
      <c r="J255" s="252"/>
      <c r="K255" s="252"/>
      <c r="L255" s="252"/>
    </row>
    <row r="256" spans="1:12" s="122" customFormat="1" x14ac:dyDescent="0.25">
      <c r="A256" s="89"/>
      <c r="B256" s="86"/>
      <c r="I256" s="252"/>
      <c r="J256" s="252"/>
      <c r="K256" s="252"/>
      <c r="L256" s="252"/>
    </row>
    <row r="257" spans="1:12" s="122" customFormat="1" x14ac:dyDescent="0.25">
      <c r="A257" s="89"/>
      <c r="B257" s="86"/>
      <c r="I257" s="252"/>
      <c r="J257" s="252"/>
      <c r="K257" s="252"/>
      <c r="L257" s="252"/>
    </row>
    <row r="258" spans="1:12" s="122" customFormat="1" x14ac:dyDescent="0.25">
      <c r="A258" s="89"/>
      <c r="B258" s="86"/>
      <c r="I258" s="252"/>
      <c r="J258" s="252"/>
      <c r="K258" s="252"/>
      <c r="L258" s="252"/>
    </row>
    <row r="259" spans="1:12" s="122" customFormat="1" x14ac:dyDescent="0.25">
      <c r="A259" s="89"/>
      <c r="B259" s="86"/>
      <c r="I259" s="252"/>
      <c r="J259" s="252"/>
      <c r="K259" s="252"/>
      <c r="L259" s="252"/>
    </row>
    <row r="260" spans="1:12" s="122" customFormat="1" x14ac:dyDescent="0.25">
      <c r="A260" s="89"/>
      <c r="B260" s="86"/>
      <c r="I260" s="252"/>
      <c r="J260" s="252"/>
      <c r="K260" s="252"/>
      <c r="L260" s="252"/>
    </row>
    <row r="261" spans="1:12" s="122" customFormat="1" x14ac:dyDescent="0.25">
      <c r="A261" s="89"/>
      <c r="B261" s="86"/>
      <c r="I261" s="252"/>
      <c r="J261" s="252"/>
      <c r="K261" s="252"/>
      <c r="L261" s="252"/>
    </row>
    <row r="262" spans="1:12" s="122" customFormat="1" x14ac:dyDescent="0.25">
      <c r="A262" s="89"/>
      <c r="B262" s="86"/>
      <c r="I262" s="252"/>
      <c r="J262" s="252"/>
      <c r="K262" s="252"/>
      <c r="L262" s="252"/>
    </row>
    <row r="263" spans="1:12" s="122" customFormat="1" x14ac:dyDescent="0.25">
      <c r="A263" s="89"/>
      <c r="B263" s="86"/>
      <c r="I263" s="252"/>
      <c r="J263" s="252"/>
      <c r="K263" s="252"/>
      <c r="L263" s="252"/>
    </row>
    <row r="264" spans="1:12" s="122" customFormat="1" x14ac:dyDescent="0.25">
      <c r="A264" s="89"/>
      <c r="B264" s="86"/>
      <c r="I264" s="252"/>
      <c r="J264" s="252"/>
      <c r="K264" s="252"/>
      <c r="L264" s="252"/>
    </row>
    <row r="265" spans="1:12" s="122" customFormat="1" x14ac:dyDescent="0.25">
      <c r="A265" s="89"/>
      <c r="B265" s="86"/>
      <c r="I265" s="252"/>
      <c r="J265" s="252"/>
      <c r="K265" s="252"/>
      <c r="L265" s="252"/>
    </row>
    <row r="266" spans="1:12" s="122" customFormat="1" x14ac:dyDescent="0.25">
      <c r="A266" s="89"/>
      <c r="B266" s="86"/>
      <c r="I266" s="252"/>
      <c r="J266" s="252"/>
      <c r="K266" s="252"/>
      <c r="L266" s="252"/>
    </row>
    <row r="267" spans="1:12" s="122" customFormat="1" x14ac:dyDescent="0.25">
      <c r="A267" s="89"/>
      <c r="B267" s="86"/>
      <c r="I267" s="252"/>
      <c r="J267" s="252"/>
      <c r="K267" s="252"/>
      <c r="L267" s="252"/>
    </row>
    <row r="268" spans="1:12" s="122" customFormat="1" x14ac:dyDescent="0.25">
      <c r="A268" s="89"/>
      <c r="B268" s="86"/>
      <c r="I268" s="252"/>
      <c r="J268" s="252"/>
      <c r="K268" s="252"/>
      <c r="L268" s="252"/>
    </row>
    <row r="269" spans="1:12" s="122" customFormat="1" x14ac:dyDescent="0.25">
      <c r="A269" s="89"/>
      <c r="B269" s="86"/>
      <c r="I269" s="252"/>
      <c r="J269" s="252"/>
      <c r="K269" s="252"/>
      <c r="L269" s="252"/>
    </row>
    <row r="270" spans="1:12" s="122" customFormat="1" x14ac:dyDescent="0.25">
      <c r="A270" s="89"/>
      <c r="B270" s="86"/>
      <c r="I270" s="252"/>
      <c r="J270" s="252"/>
      <c r="K270" s="252"/>
      <c r="L270" s="252"/>
    </row>
    <row r="271" spans="1:12" s="122" customFormat="1" x14ac:dyDescent="0.25">
      <c r="A271" s="89"/>
      <c r="B271" s="86"/>
      <c r="I271" s="252"/>
      <c r="J271" s="252"/>
      <c r="K271" s="252"/>
      <c r="L271" s="252"/>
    </row>
    <row r="272" spans="1:12" s="122" customFormat="1" x14ac:dyDescent="0.25">
      <c r="A272" s="89"/>
      <c r="B272" s="86"/>
      <c r="I272" s="252"/>
      <c r="J272" s="252"/>
      <c r="K272" s="252"/>
      <c r="L272" s="252"/>
    </row>
    <row r="273" spans="1:12" s="122" customFormat="1" x14ac:dyDescent="0.25">
      <c r="A273" s="89"/>
      <c r="B273" s="86"/>
      <c r="I273" s="252"/>
      <c r="J273" s="252"/>
      <c r="K273" s="252"/>
      <c r="L273" s="252"/>
    </row>
    <row r="274" spans="1:12" s="122" customFormat="1" x14ac:dyDescent="0.25">
      <c r="A274" s="89"/>
      <c r="B274" s="86"/>
      <c r="I274" s="252"/>
      <c r="J274" s="252"/>
      <c r="K274" s="252"/>
      <c r="L274" s="252"/>
    </row>
    <row r="275" spans="1:12" s="122" customFormat="1" x14ac:dyDescent="0.25">
      <c r="A275" s="89"/>
      <c r="B275" s="86"/>
      <c r="I275" s="252"/>
      <c r="J275" s="252"/>
      <c r="K275" s="252"/>
      <c r="L275" s="252"/>
    </row>
    <row r="276" spans="1:12" s="122" customFormat="1" x14ac:dyDescent="0.25">
      <c r="A276" s="89"/>
      <c r="B276" s="86"/>
      <c r="I276" s="252"/>
      <c r="J276" s="252"/>
      <c r="K276" s="252"/>
      <c r="L276" s="252"/>
    </row>
    <row r="277" spans="1:12" s="122" customFormat="1" x14ac:dyDescent="0.25">
      <c r="A277" s="89"/>
      <c r="B277" s="86"/>
      <c r="I277" s="252"/>
      <c r="J277" s="252"/>
      <c r="K277" s="252"/>
      <c r="L277" s="252"/>
    </row>
    <row r="278" spans="1:12" s="122" customFormat="1" x14ac:dyDescent="0.25">
      <c r="A278" s="89"/>
      <c r="B278" s="86"/>
      <c r="I278" s="252"/>
      <c r="J278" s="252"/>
      <c r="K278" s="252"/>
      <c r="L278" s="252"/>
    </row>
    <row r="279" spans="1:12" s="122" customFormat="1" x14ac:dyDescent="0.25">
      <c r="A279" s="89"/>
      <c r="B279" s="86"/>
      <c r="I279" s="252"/>
      <c r="J279" s="252"/>
      <c r="K279" s="252"/>
      <c r="L279" s="252"/>
    </row>
    <row r="280" spans="1:12" s="122" customFormat="1" x14ac:dyDescent="0.25">
      <c r="A280" s="89"/>
      <c r="B280" s="86"/>
      <c r="I280" s="252"/>
      <c r="J280" s="252"/>
      <c r="K280" s="252"/>
      <c r="L280" s="252"/>
    </row>
    <row r="281" spans="1:12" s="122" customFormat="1" x14ac:dyDescent="0.25">
      <c r="A281" s="89"/>
      <c r="B281" s="86"/>
      <c r="I281" s="252"/>
      <c r="J281" s="252"/>
      <c r="K281" s="252"/>
      <c r="L281" s="252"/>
    </row>
    <row r="282" spans="1:12" s="122" customFormat="1" x14ac:dyDescent="0.25">
      <c r="A282" s="89"/>
      <c r="B282" s="86"/>
      <c r="I282" s="252"/>
      <c r="J282" s="252"/>
      <c r="K282" s="252"/>
      <c r="L282" s="252"/>
    </row>
    <row r="283" spans="1:12" s="122" customFormat="1" x14ac:dyDescent="0.25">
      <c r="A283" s="89"/>
      <c r="B283" s="86"/>
      <c r="I283" s="252"/>
      <c r="J283" s="252"/>
      <c r="K283" s="252"/>
      <c r="L283" s="252"/>
    </row>
    <row r="284" spans="1:12" s="122" customFormat="1" x14ac:dyDescent="0.25">
      <c r="A284" s="89"/>
      <c r="B284" s="86"/>
      <c r="I284" s="252"/>
      <c r="J284" s="252"/>
      <c r="K284" s="252"/>
      <c r="L284" s="252"/>
    </row>
    <row r="285" spans="1:12" s="122" customFormat="1" x14ac:dyDescent="0.25">
      <c r="A285" s="89"/>
      <c r="B285" s="86"/>
      <c r="I285" s="252"/>
      <c r="J285" s="252"/>
      <c r="K285" s="252"/>
      <c r="L285" s="252"/>
    </row>
    <row r="286" spans="1:12" s="122" customFormat="1" x14ac:dyDescent="0.25">
      <c r="A286" s="89"/>
      <c r="B286" s="86"/>
      <c r="I286" s="252"/>
      <c r="J286" s="252"/>
      <c r="K286" s="252"/>
      <c r="L286" s="252"/>
    </row>
  </sheetData>
  <mergeCells count="12">
    <mergeCell ref="A6:G6"/>
    <mergeCell ref="A7:G7"/>
    <mergeCell ref="A10:C10"/>
    <mergeCell ref="A56:B56"/>
    <mergeCell ref="A8:G8"/>
    <mergeCell ref="A9:G9"/>
    <mergeCell ref="A12:G12"/>
    <mergeCell ref="A1:C1"/>
    <mergeCell ref="A2:G2"/>
    <mergeCell ref="B3:G3"/>
    <mergeCell ref="A4:G4"/>
    <mergeCell ref="A5:G5"/>
  </mergeCells>
  <pageMargins left="0.78740157480314965" right="0.39370078740157483" top="0.39370078740157483" bottom="0.39370078740157483" header="0.31496062992125984" footer="0.31496062992125984"/>
  <pageSetup paperSize="9" scale="71" fitToHeight="0" orientation="portrait" r:id="rId1"/>
  <rowBreaks count="1" manualBreakCount="1">
    <brk id="3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6" tint="0.59999389629810485"/>
  </sheetPr>
  <dimension ref="A1:O376"/>
  <sheetViews>
    <sheetView view="pageBreakPreview" zoomScale="80" zoomScaleNormal="75" zoomScaleSheetLayoutView="80" workbookViewId="0">
      <selection activeCell="N21" sqref="N21"/>
    </sheetView>
  </sheetViews>
  <sheetFormatPr defaultRowHeight="12.75" x14ac:dyDescent="0.25"/>
  <cols>
    <col min="1" max="1" width="49.7109375" style="3" customWidth="1"/>
    <col min="2" max="2" width="4.7109375" style="4" customWidth="1"/>
    <col min="3" max="3" width="4.5703125" style="4" customWidth="1"/>
    <col min="4" max="4" width="14.140625" style="4" customWidth="1"/>
    <col min="5" max="5" width="4.5703125" style="4" customWidth="1"/>
    <col min="6" max="6" width="12.5703125" style="34" hidden="1" customWidth="1"/>
    <col min="7" max="7" width="11.42578125" style="3" hidden="1" customWidth="1"/>
    <col min="8" max="8" width="12.85546875" style="3" customWidth="1"/>
    <col min="9" max="9" width="12.140625" style="4" customWidth="1"/>
    <col min="10" max="10" width="12" style="4" customWidth="1"/>
    <col min="11" max="12" width="9.140625" style="3"/>
    <col min="13" max="13" width="13.5703125" style="3" customWidth="1"/>
    <col min="14" max="14" width="25" style="59" customWidth="1"/>
    <col min="15" max="256" width="9.140625" style="3"/>
    <col min="257" max="257" width="49.28515625" style="3" customWidth="1"/>
    <col min="258" max="258" width="6.42578125" style="3" customWidth="1"/>
    <col min="259" max="259" width="6.5703125" style="3" customWidth="1"/>
    <col min="260" max="260" width="13.42578125" style="3" customWidth="1"/>
    <col min="261" max="261" width="7.140625" style="3" customWidth="1"/>
    <col min="262" max="262" width="14.28515625" style="3" customWidth="1"/>
    <col min="263" max="264" width="9.42578125" style="3" bestFit="1" customWidth="1"/>
    <col min="265" max="512" width="9.140625" style="3"/>
    <col min="513" max="513" width="49.28515625" style="3" customWidth="1"/>
    <col min="514" max="514" width="6.42578125" style="3" customWidth="1"/>
    <col min="515" max="515" width="6.5703125" style="3" customWidth="1"/>
    <col min="516" max="516" width="13.42578125" style="3" customWidth="1"/>
    <col min="517" max="517" width="7.140625" style="3" customWidth="1"/>
    <col min="518" max="518" width="14.28515625" style="3" customWidth="1"/>
    <col min="519" max="520" width="9.42578125" style="3" bestFit="1" customWidth="1"/>
    <col min="521" max="768" width="9.140625" style="3"/>
    <col min="769" max="769" width="49.28515625" style="3" customWidth="1"/>
    <col min="770" max="770" width="6.42578125" style="3" customWidth="1"/>
    <col min="771" max="771" width="6.5703125" style="3" customWidth="1"/>
    <col min="772" max="772" width="13.42578125" style="3" customWidth="1"/>
    <col min="773" max="773" width="7.140625" style="3" customWidth="1"/>
    <col min="774" max="774" width="14.28515625" style="3" customWidth="1"/>
    <col min="775" max="776" width="9.42578125" style="3" bestFit="1" customWidth="1"/>
    <col min="777" max="1024" width="8.85546875" style="3"/>
    <col min="1025" max="1025" width="49.28515625" style="3" customWidth="1"/>
    <col min="1026" max="1026" width="6.42578125" style="3" customWidth="1"/>
    <col min="1027" max="1027" width="6.5703125" style="3" customWidth="1"/>
    <col min="1028" max="1028" width="13.42578125" style="3" customWidth="1"/>
    <col min="1029" max="1029" width="7.140625" style="3" customWidth="1"/>
    <col min="1030" max="1030" width="14.28515625" style="3" customWidth="1"/>
    <col min="1031" max="1032" width="9.42578125" style="3" bestFit="1" customWidth="1"/>
    <col min="1033" max="1280" width="9.140625" style="3"/>
    <col min="1281" max="1281" width="49.28515625" style="3" customWidth="1"/>
    <col min="1282" max="1282" width="6.42578125" style="3" customWidth="1"/>
    <col min="1283" max="1283" width="6.5703125" style="3" customWidth="1"/>
    <col min="1284" max="1284" width="13.42578125" style="3" customWidth="1"/>
    <col min="1285" max="1285" width="7.140625" style="3" customWidth="1"/>
    <col min="1286" max="1286" width="14.28515625" style="3" customWidth="1"/>
    <col min="1287" max="1288" width="9.42578125" style="3" bestFit="1" customWidth="1"/>
    <col min="1289" max="1536" width="9.140625" style="3"/>
    <col min="1537" max="1537" width="49.28515625" style="3" customWidth="1"/>
    <col min="1538" max="1538" width="6.42578125" style="3" customWidth="1"/>
    <col min="1539" max="1539" width="6.5703125" style="3" customWidth="1"/>
    <col min="1540" max="1540" width="13.42578125" style="3" customWidth="1"/>
    <col min="1541" max="1541" width="7.140625" style="3" customWidth="1"/>
    <col min="1542" max="1542" width="14.28515625" style="3" customWidth="1"/>
    <col min="1543" max="1544" width="9.42578125" style="3" bestFit="1" customWidth="1"/>
    <col min="1545" max="1792" width="9.140625" style="3"/>
    <col min="1793" max="1793" width="49.28515625" style="3" customWidth="1"/>
    <col min="1794" max="1794" width="6.42578125" style="3" customWidth="1"/>
    <col min="1795" max="1795" width="6.5703125" style="3" customWidth="1"/>
    <col min="1796" max="1796" width="13.42578125" style="3" customWidth="1"/>
    <col min="1797" max="1797" width="7.140625" style="3" customWidth="1"/>
    <col min="1798" max="1798" width="14.28515625" style="3" customWidth="1"/>
    <col min="1799" max="1800" width="9.42578125" style="3" bestFit="1" customWidth="1"/>
    <col min="1801" max="2048" width="8.85546875" style="3"/>
    <col min="2049" max="2049" width="49.28515625" style="3" customWidth="1"/>
    <col min="2050" max="2050" width="6.42578125" style="3" customWidth="1"/>
    <col min="2051" max="2051" width="6.5703125" style="3" customWidth="1"/>
    <col min="2052" max="2052" width="13.42578125" style="3" customWidth="1"/>
    <col min="2053" max="2053" width="7.140625" style="3" customWidth="1"/>
    <col min="2054" max="2054" width="14.28515625" style="3" customWidth="1"/>
    <col min="2055" max="2056" width="9.42578125" style="3" bestFit="1" customWidth="1"/>
    <col min="2057" max="2304" width="9.140625" style="3"/>
    <col min="2305" max="2305" width="49.28515625" style="3" customWidth="1"/>
    <col min="2306" max="2306" width="6.42578125" style="3" customWidth="1"/>
    <col min="2307" max="2307" width="6.5703125" style="3" customWidth="1"/>
    <col min="2308" max="2308" width="13.42578125" style="3" customWidth="1"/>
    <col min="2309" max="2309" width="7.140625" style="3" customWidth="1"/>
    <col min="2310" max="2310" width="14.28515625" style="3" customWidth="1"/>
    <col min="2311" max="2312" width="9.42578125" style="3" bestFit="1" customWidth="1"/>
    <col min="2313" max="2560" width="9.140625" style="3"/>
    <col min="2561" max="2561" width="49.28515625" style="3" customWidth="1"/>
    <col min="2562" max="2562" width="6.42578125" style="3" customWidth="1"/>
    <col min="2563" max="2563" width="6.5703125" style="3" customWidth="1"/>
    <col min="2564" max="2564" width="13.42578125" style="3" customWidth="1"/>
    <col min="2565" max="2565" width="7.140625" style="3" customWidth="1"/>
    <col min="2566" max="2566" width="14.28515625" style="3" customWidth="1"/>
    <col min="2567" max="2568" width="9.42578125" style="3" bestFit="1" customWidth="1"/>
    <col min="2569" max="2816" width="9.140625" style="3"/>
    <col min="2817" max="2817" width="49.28515625" style="3" customWidth="1"/>
    <col min="2818" max="2818" width="6.42578125" style="3" customWidth="1"/>
    <col min="2819" max="2819" width="6.5703125" style="3" customWidth="1"/>
    <col min="2820" max="2820" width="13.42578125" style="3" customWidth="1"/>
    <col min="2821" max="2821" width="7.140625" style="3" customWidth="1"/>
    <col min="2822" max="2822" width="14.28515625" style="3" customWidth="1"/>
    <col min="2823" max="2824" width="9.42578125" style="3" bestFit="1" customWidth="1"/>
    <col min="2825" max="3072" width="8.85546875" style="3"/>
    <col min="3073" max="3073" width="49.28515625" style="3" customWidth="1"/>
    <col min="3074" max="3074" width="6.42578125" style="3" customWidth="1"/>
    <col min="3075" max="3075" width="6.5703125" style="3" customWidth="1"/>
    <col min="3076" max="3076" width="13.42578125" style="3" customWidth="1"/>
    <col min="3077" max="3077" width="7.140625" style="3" customWidth="1"/>
    <col min="3078" max="3078" width="14.28515625" style="3" customWidth="1"/>
    <col min="3079" max="3080" width="9.42578125" style="3" bestFit="1" customWidth="1"/>
    <col min="3081" max="3328" width="9.140625" style="3"/>
    <col min="3329" max="3329" width="49.28515625" style="3" customWidth="1"/>
    <col min="3330" max="3330" width="6.42578125" style="3" customWidth="1"/>
    <col min="3331" max="3331" width="6.5703125" style="3" customWidth="1"/>
    <col min="3332" max="3332" width="13.42578125" style="3" customWidth="1"/>
    <col min="3333" max="3333" width="7.140625" style="3" customWidth="1"/>
    <col min="3334" max="3334" width="14.28515625" style="3" customWidth="1"/>
    <col min="3335" max="3336" width="9.42578125" style="3" bestFit="1" customWidth="1"/>
    <col min="3337" max="3584" width="9.140625" style="3"/>
    <col min="3585" max="3585" width="49.28515625" style="3" customWidth="1"/>
    <col min="3586" max="3586" width="6.42578125" style="3" customWidth="1"/>
    <col min="3587" max="3587" width="6.5703125" style="3" customWidth="1"/>
    <col min="3588" max="3588" width="13.42578125" style="3" customWidth="1"/>
    <col min="3589" max="3589" width="7.140625" style="3" customWidth="1"/>
    <col min="3590" max="3590" width="14.28515625" style="3" customWidth="1"/>
    <col min="3591" max="3592" width="9.42578125" style="3" bestFit="1" customWidth="1"/>
    <col min="3593" max="3840" width="9.140625" style="3"/>
    <col min="3841" max="3841" width="49.28515625" style="3" customWidth="1"/>
    <col min="3842" max="3842" width="6.42578125" style="3" customWidth="1"/>
    <col min="3843" max="3843" width="6.5703125" style="3" customWidth="1"/>
    <col min="3844" max="3844" width="13.42578125" style="3" customWidth="1"/>
    <col min="3845" max="3845" width="7.140625" style="3" customWidth="1"/>
    <col min="3846" max="3846" width="14.28515625" style="3" customWidth="1"/>
    <col min="3847" max="3848" width="9.42578125" style="3" bestFit="1" customWidth="1"/>
    <col min="3849" max="4096" width="8.85546875" style="3"/>
    <col min="4097" max="4097" width="49.28515625" style="3" customWidth="1"/>
    <col min="4098" max="4098" width="6.42578125" style="3" customWidth="1"/>
    <col min="4099" max="4099" width="6.5703125" style="3" customWidth="1"/>
    <col min="4100" max="4100" width="13.42578125" style="3" customWidth="1"/>
    <col min="4101" max="4101" width="7.140625" style="3" customWidth="1"/>
    <col min="4102" max="4102" width="14.28515625" style="3" customWidth="1"/>
    <col min="4103" max="4104" width="9.42578125" style="3" bestFit="1" customWidth="1"/>
    <col min="4105" max="4352" width="9.140625" style="3"/>
    <col min="4353" max="4353" width="49.28515625" style="3" customWidth="1"/>
    <col min="4354" max="4354" width="6.42578125" style="3" customWidth="1"/>
    <col min="4355" max="4355" width="6.5703125" style="3" customWidth="1"/>
    <col min="4356" max="4356" width="13.42578125" style="3" customWidth="1"/>
    <col min="4357" max="4357" width="7.140625" style="3" customWidth="1"/>
    <col min="4358" max="4358" width="14.28515625" style="3" customWidth="1"/>
    <col min="4359" max="4360" width="9.42578125" style="3" bestFit="1" customWidth="1"/>
    <col min="4361" max="4608" width="9.140625" style="3"/>
    <col min="4609" max="4609" width="49.28515625" style="3" customWidth="1"/>
    <col min="4610" max="4610" width="6.42578125" style="3" customWidth="1"/>
    <col min="4611" max="4611" width="6.5703125" style="3" customWidth="1"/>
    <col min="4612" max="4612" width="13.42578125" style="3" customWidth="1"/>
    <col min="4613" max="4613" width="7.140625" style="3" customWidth="1"/>
    <col min="4614" max="4614" width="14.28515625" style="3" customWidth="1"/>
    <col min="4615" max="4616" width="9.42578125" style="3" bestFit="1" customWidth="1"/>
    <col min="4617" max="4864" width="9.140625" style="3"/>
    <col min="4865" max="4865" width="49.28515625" style="3" customWidth="1"/>
    <col min="4866" max="4866" width="6.42578125" style="3" customWidth="1"/>
    <col min="4867" max="4867" width="6.5703125" style="3" customWidth="1"/>
    <col min="4868" max="4868" width="13.42578125" style="3" customWidth="1"/>
    <col min="4869" max="4869" width="7.140625" style="3" customWidth="1"/>
    <col min="4870" max="4870" width="14.28515625" style="3" customWidth="1"/>
    <col min="4871" max="4872" width="9.42578125" style="3" bestFit="1" customWidth="1"/>
    <col min="4873" max="5120" width="8.85546875" style="3"/>
    <col min="5121" max="5121" width="49.28515625" style="3" customWidth="1"/>
    <col min="5122" max="5122" width="6.42578125" style="3" customWidth="1"/>
    <col min="5123" max="5123" width="6.5703125" style="3" customWidth="1"/>
    <col min="5124" max="5124" width="13.42578125" style="3" customWidth="1"/>
    <col min="5125" max="5125" width="7.140625" style="3" customWidth="1"/>
    <col min="5126" max="5126" width="14.28515625" style="3" customWidth="1"/>
    <col min="5127" max="5128" width="9.42578125" style="3" bestFit="1" customWidth="1"/>
    <col min="5129" max="5376" width="9.140625" style="3"/>
    <col min="5377" max="5377" width="49.28515625" style="3" customWidth="1"/>
    <col min="5378" max="5378" width="6.42578125" style="3" customWidth="1"/>
    <col min="5379" max="5379" width="6.5703125" style="3" customWidth="1"/>
    <col min="5380" max="5380" width="13.42578125" style="3" customWidth="1"/>
    <col min="5381" max="5381" width="7.140625" style="3" customWidth="1"/>
    <col min="5382" max="5382" width="14.28515625" style="3" customWidth="1"/>
    <col min="5383" max="5384" width="9.42578125" style="3" bestFit="1" customWidth="1"/>
    <col min="5385" max="5632" width="9.140625" style="3"/>
    <col min="5633" max="5633" width="49.28515625" style="3" customWidth="1"/>
    <col min="5634" max="5634" width="6.42578125" style="3" customWidth="1"/>
    <col min="5635" max="5635" width="6.5703125" style="3" customWidth="1"/>
    <col min="5636" max="5636" width="13.42578125" style="3" customWidth="1"/>
    <col min="5637" max="5637" width="7.140625" style="3" customWidth="1"/>
    <col min="5638" max="5638" width="14.28515625" style="3" customWidth="1"/>
    <col min="5639" max="5640" width="9.42578125" style="3" bestFit="1" customWidth="1"/>
    <col min="5641" max="5888" width="9.140625" style="3"/>
    <col min="5889" max="5889" width="49.28515625" style="3" customWidth="1"/>
    <col min="5890" max="5890" width="6.42578125" style="3" customWidth="1"/>
    <col min="5891" max="5891" width="6.5703125" style="3" customWidth="1"/>
    <col min="5892" max="5892" width="13.42578125" style="3" customWidth="1"/>
    <col min="5893" max="5893" width="7.140625" style="3" customWidth="1"/>
    <col min="5894" max="5894" width="14.28515625" style="3" customWidth="1"/>
    <col min="5895" max="5896" width="9.42578125" style="3" bestFit="1" customWidth="1"/>
    <col min="5897" max="6144" width="8.85546875" style="3"/>
    <col min="6145" max="6145" width="49.28515625" style="3" customWidth="1"/>
    <col min="6146" max="6146" width="6.42578125" style="3" customWidth="1"/>
    <col min="6147" max="6147" width="6.5703125" style="3" customWidth="1"/>
    <col min="6148" max="6148" width="13.42578125" style="3" customWidth="1"/>
    <col min="6149" max="6149" width="7.140625" style="3" customWidth="1"/>
    <col min="6150" max="6150" width="14.28515625" style="3" customWidth="1"/>
    <col min="6151" max="6152" width="9.42578125" style="3" bestFit="1" customWidth="1"/>
    <col min="6153" max="6400" width="9.140625" style="3"/>
    <col min="6401" max="6401" width="49.28515625" style="3" customWidth="1"/>
    <col min="6402" max="6402" width="6.42578125" style="3" customWidth="1"/>
    <col min="6403" max="6403" width="6.5703125" style="3" customWidth="1"/>
    <col min="6404" max="6404" width="13.42578125" style="3" customWidth="1"/>
    <col min="6405" max="6405" width="7.140625" style="3" customWidth="1"/>
    <col min="6406" max="6406" width="14.28515625" style="3" customWidth="1"/>
    <col min="6407" max="6408" width="9.42578125" style="3" bestFit="1" customWidth="1"/>
    <col min="6409" max="6656" width="9.140625" style="3"/>
    <col min="6657" max="6657" width="49.28515625" style="3" customWidth="1"/>
    <col min="6658" max="6658" width="6.42578125" style="3" customWidth="1"/>
    <col min="6659" max="6659" width="6.5703125" style="3" customWidth="1"/>
    <col min="6660" max="6660" width="13.42578125" style="3" customWidth="1"/>
    <col min="6661" max="6661" width="7.140625" style="3" customWidth="1"/>
    <col min="6662" max="6662" width="14.28515625" style="3" customWidth="1"/>
    <col min="6663" max="6664" width="9.42578125" style="3" bestFit="1" customWidth="1"/>
    <col min="6665" max="6912" width="9.140625" style="3"/>
    <col min="6913" max="6913" width="49.28515625" style="3" customWidth="1"/>
    <col min="6914" max="6914" width="6.42578125" style="3" customWidth="1"/>
    <col min="6915" max="6915" width="6.5703125" style="3" customWidth="1"/>
    <col min="6916" max="6916" width="13.42578125" style="3" customWidth="1"/>
    <col min="6917" max="6917" width="7.140625" style="3" customWidth="1"/>
    <col min="6918" max="6918" width="14.28515625" style="3" customWidth="1"/>
    <col min="6919" max="6920" width="9.42578125" style="3" bestFit="1" customWidth="1"/>
    <col min="6921" max="7168" width="8.85546875" style="3"/>
    <col min="7169" max="7169" width="49.28515625" style="3" customWidth="1"/>
    <col min="7170" max="7170" width="6.42578125" style="3" customWidth="1"/>
    <col min="7171" max="7171" width="6.5703125" style="3" customWidth="1"/>
    <col min="7172" max="7172" width="13.42578125" style="3" customWidth="1"/>
    <col min="7173" max="7173" width="7.140625" style="3" customWidth="1"/>
    <col min="7174" max="7174" width="14.28515625" style="3" customWidth="1"/>
    <col min="7175" max="7176" width="9.42578125" style="3" bestFit="1" customWidth="1"/>
    <col min="7177" max="7424" width="9.140625" style="3"/>
    <col min="7425" max="7425" width="49.28515625" style="3" customWidth="1"/>
    <col min="7426" max="7426" width="6.42578125" style="3" customWidth="1"/>
    <col min="7427" max="7427" width="6.5703125" style="3" customWidth="1"/>
    <col min="7428" max="7428" width="13.42578125" style="3" customWidth="1"/>
    <col min="7429" max="7429" width="7.140625" style="3" customWidth="1"/>
    <col min="7430" max="7430" width="14.28515625" style="3" customWidth="1"/>
    <col min="7431" max="7432" width="9.42578125" style="3" bestFit="1" customWidth="1"/>
    <col min="7433" max="7680" width="9.140625" style="3"/>
    <col min="7681" max="7681" width="49.28515625" style="3" customWidth="1"/>
    <col min="7682" max="7682" width="6.42578125" style="3" customWidth="1"/>
    <col min="7683" max="7683" width="6.5703125" style="3" customWidth="1"/>
    <col min="7684" max="7684" width="13.42578125" style="3" customWidth="1"/>
    <col min="7685" max="7685" width="7.140625" style="3" customWidth="1"/>
    <col min="7686" max="7686" width="14.28515625" style="3" customWidth="1"/>
    <col min="7687" max="7688" width="9.42578125" style="3" bestFit="1" customWidth="1"/>
    <col min="7689" max="7936" width="9.140625" style="3"/>
    <col min="7937" max="7937" width="49.28515625" style="3" customWidth="1"/>
    <col min="7938" max="7938" width="6.42578125" style="3" customWidth="1"/>
    <col min="7939" max="7939" width="6.5703125" style="3" customWidth="1"/>
    <col min="7940" max="7940" width="13.42578125" style="3" customWidth="1"/>
    <col min="7941" max="7941" width="7.140625" style="3" customWidth="1"/>
    <col min="7942" max="7942" width="14.28515625" style="3" customWidth="1"/>
    <col min="7943" max="7944" width="9.42578125" style="3" bestFit="1" customWidth="1"/>
    <col min="7945" max="8192" width="8.85546875" style="3"/>
    <col min="8193" max="8193" width="49.28515625" style="3" customWidth="1"/>
    <col min="8194" max="8194" width="6.42578125" style="3" customWidth="1"/>
    <col min="8195" max="8195" width="6.5703125" style="3" customWidth="1"/>
    <col min="8196" max="8196" width="13.42578125" style="3" customWidth="1"/>
    <col min="8197" max="8197" width="7.140625" style="3" customWidth="1"/>
    <col min="8198" max="8198" width="14.28515625" style="3" customWidth="1"/>
    <col min="8199" max="8200" width="9.42578125" style="3" bestFit="1" customWidth="1"/>
    <col min="8201" max="8448" width="9.140625" style="3"/>
    <col min="8449" max="8449" width="49.28515625" style="3" customWidth="1"/>
    <col min="8450" max="8450" width="6.42578125" style="3" customWidth="1"/>
    <col min="8451" max="8451" width="6.5703125" style="3" customWidth="1"/>
    <col min="8452" max="8452" width="13.42578125" style="3" customWidth="1"/>
    <col min="8453" max="8453" width="7.140625" style="3" customWidth="1"/>
    <col min="8454" max="8454" width="14.28515625" style="3" customWidth="1"/>
    <col min="8455" max="8456" width="9.42578125" style="3" bestFit="1" customWidth="1"/>
    <col min="8457" max="8704" width="9.140625" style="3"/>
    <col min="8705" max="8705" width="49.28515625" style="3" customWidth="1"/>
    <col min="8706" max="8706" width="6.42578125" style="3" customWidth="1"/>
    <col min="8707" max="8707" width="6.5703125" style="3" customWidth="1"/>
    <col min="8708" max="8708" width="13.42578125" style="3" customWidth="1"/>
    <col min="8709" max="8709" width="7.140625" style="3" customWidth="1"/>
    <col min="8710" max="8710" width="14.28515625" style="3" customWidth="1"/>
    <col min="8711" max="8712" width="9.42578125" style="3" bestFit="1" customWidth="1"/>
    <col min="8713" max="8960" width="9.140625" style="3"/>
    <col min="8961" max="8961" width="49.28515625" style="3" customWidth="1"/>
    <col min="8962" max="8962" width="6.42578125" style="3" customWidth="1"/>
    <col min="8963" max="8963" width="6.5703125" style="3" customWidth="1"/>
    <col min="8964" max="8964" width="13.42578125" style="3" customWidth="1"/>
    <col min="8965" max="8965" width="7.140625" style="3" customWidth="1"/>
    <col min="8966" max="8966" width="14.28515625" style="3" customWidth="1"/>
    <col min="8967" max="8968" width="9.42578125" style="3" bestFit="1" customWidth="1"/>
    <col min="8969" max="9216" width="8.85546875" style="3"/>
    <col min="9217" max="9217" width="49.28515625" style="3" customWidth="1"/>
    <col min="9218" max="9218" width="6.42578125" style="3" customWidth="1"/>
    <col min="9219" max="9219" width="6.5703125" style="3" customWidth="1"/>
    <col min="9220" max="9220" width="13.42578125" style="3" customWidth="1"/>
    <col min="9221" max="9221" width="7.140625" style="3" customWidth="1"/>
    <col min="9222" max="9222" width="14.28515625" style="3" customWidth="1"/>
    <col min="9223" max="9224" width="9.42578125" style="3" bestFit="1" customWidth="1"/>
    <col min="9225" max="9472" width="9.140625" style="3"/>
    <col min="9473" max="9473" width="49.28515625" style="3" customWidth="1"/>
    <col min="9474" max="9474" width="6.42578125" style="3" customWidth="1"/>
    <col min="9475" max="9475" width="6.5703125" style="3" customWidth="1"/>
    <col min="9476" max="9476" width="13.42578125" style="3" customWidth="1"/>
    <col min="9477" max="9477" width="7.140625" style="3" customWidth="1"/>
    <col min="9478" max="9478" width="14.28515625" style="3" customWidth="1"/>
    <col min="9479" max="9480" width="9.42578125" style="3" bestFit="1" customWidth="1"/>
    <col min="9481" max="9728" width="9.140625" style="3"/>
    <col min="9729" max="9729" width="49.28515625" style="3" customWidth="1"/>
    <col min="9730" max="9730" width="6.42578125" style="3" customWidth="1"/>
    <col min="9731" max="9731" width="6.5703125" style="3" customWidth="1"/>
    <col min="9732" max="9732" width="13.42578125" style="3" customWidth="1"/>
    <col min="9733" max="9733" width="7.140625" style="3" customWidth="1"/>
    <col min="9734" max="9734" width="14.28515625" style="3" customWidth="1"/>
    <col min="9735" max="9736" width="9.42578125" style="3" bestFit="1" customWidth="1"/>
    <col min="9737" max="9984" width="9.140625" style="3"/>
    <col min="9985" max="9985" width="49.28515625" style="3" customWidth="1"/>
    <col min="9986" max="9986" width="6.42578125" style="3" customWidth="1"/>
    <col min="9987" max="9987" width="6.5703125" style="3" customWidth="1"/>
    <col min="9988" max="9988" width="13.42578125" style="3" customWidth="1"/>
    <col min="9989" max="9989" width="7.140625" style="3" customWidth="1"/>
    <col min="9990" max="9990" width="14.28515625" style="3" customWidth="1"/>
    <col min="9991" max="9992" width="9.42578125" style="3" bestFit="1" customWidth="1"/>
    <col min="9993" max="10240" width="8.85546875" style="3"/>
    <col min="10241" max="10241" width="49.28515625" style="3" customWidth="1"/>
    <col min="10242" max="10242" width="6.42578125" style="3" customWidth="1"/>
    <col min="10243" max="10243" width="6.5703125" style="3" customWidth="1"/>
    <col min="10244" max="10244" width="13.42578125" style="3" customWidth="1"/>
    <col min="10245" max="10245" width="7.140625" style="3" customWidth="1"/>
    <col min="10246" max="10246" width="14.28515625" style="3" customWidth="1"/>
    <col min="10247" max="10248" width="9.42578125" style="3" bestFit="1" customWidth="1"/>
    <col min="10249" max="10496" width="9.140625" style="3"/>
    <col min="10497" max="10497" width="49.28515625" style="3" customWidth="1"/>
    <col min="10498" max="10498" width="6.42578125" style="3" customWidth="1"/>
    <col min="10499" max="10499" width="6.5703125" style="3" customWidth="1"/>
    <col min="10500" max="10500" width="13.42578125" style="3" customWidth="1"/>
    <col min="10501" max="10501" width="7.140625" style="3" customWidth="1"/>
    <col min="10502" max="10502" width="14.28515625" style="3" customWidth="1"/>
    <col min="10503" max="10504" width="9.42578125" style="3" bestFit="1" customWidth="1"/>
    <col min="10505" max="10752" width="9.140625" style="3"/>
    <col min="10753" max="10753" width="49.28515625" style="3" customWidth="1"/>
    <col min="10754" max="10754" width="6.42578125" style="3" customWidth="1"/>
    <col min="10755" max="10755" width="6.5703125" style="3" customWidth="1"/>
    <col min="10756" max="10756" width="13.42578125" style="3" customWidth="1"/>
    <col min="10757" max="10757" width="7.140625" style="3" customWidth="1"/>
    <col min="10758" max="10758" width="14.28515625" style="3" customWidth="1"/>
    <col min="10759" max="10760" width="9.42578125" style="3" bestFit="1" customWidth="1"/>
    <col min="10761" max="11008" width="9.140625" style="3"/>
    <col min="11009" max="11009" width="49.28515625" style="3" customWidth="1"/>
    <col min="11010" max="11010" width="6.42578125" style="3" customWidth="1"/>
    <col min="11011" max="11011" width="6.5703125" style="3" customWidth="1"/>
    <col min="11012" max="11012" width="13.42578125" style="3" customWidth="1"/>
    <col min="11013" max="11013" width="7.140625" style="3" customWidth="1"/>
    <col min="11014" max="11014" width="14.28515625" style="3" customWidth="1"/>
    <col min="11015" max="11016" width="9.42578125" style="3" bestFit="1" customWidth="1"/>
    <col min="11017" max="11264" width="8.85546875" style="3"/>
    <col min="11265" max="11265" width="49.28515625" style="3" customWidth="1"/>
    <col min="11266" max="11266" width="6.42578125" style="3" customWidth="1"/>
    <col min="11267" max="11267" width="6.5703125" style="3" customWidth="1"/>
    <col min="11268" max="11268" width="13.42578125" style="3" customWidth="1"/>
    <col min="11269" max="11269" width="7.140625" style="3" customWidth="1"/>
    <col min="11270" max="11270" width="14.28515625" style="3" customWidth="1"/>
    <col min="11271" max="11272" width="9.42578125" style="3" bestFit="1" customWidth="1"/>
    <col min="11273" max="11520" width="9.140625" style="3"/>
    <col min="11521" max="11521" width="49.28515625" style="3" customWidth="1"/>
    <col min="11522" max="11522" width="6.42578125" style="3" customWidth="1"/>
    <col min="11523" max="11523" width="6.5703125" style="3" customWidth="1"/>
    <col min="11524" max="11524" width="13.42578125" style="3" customWidth="1"/>
    <col min="11525" max="11525" width="7.140625" style="3" customWidth="1"/>
    <col min="11526" max="11526" width="14.28515625" style="3" customWidth="1"/>
    <col min="11527" max="11528" width="9.42578125" style="3" bestFit="1" customWidth="1"/>
    <col min="11529" max="11776" width="9.140625" style="3"/>
    <col min="11777" max="11777" width="49.28515625" style="3" customWidth="1"/>
    <col min="11778" max="11778" width="6.42578125" style="3" customWidth="1"/>
    <col min="11779" max="11779" width="6.5703125" style="3" customWidth="1"/>
    <col min="11780" max="11780" width="13.42578125" style="3" customWidth="1"/>
    <col min="11781" max="11781" width="7.140625" style="3" customWidth="1"/>
    <col min="11782" max="11782" width="14.28515625" style="3" customWidth="1"/>
    <col min="11783" max="11784" width="9.42578125" style="3" bestFit="1" customWidth="1"/>
    <col min="11785" max="12032" width="9.140625" style="3"/>
    <col min="12033" max="12033" width="49.28515625" style="3" customWidth="1"/>
    <col min="12034" max="12034" width="6.42578125" style="3" customWidth="1"/>
    <col min="12035" max="12035" width="6.5703125" style="3" customWidth="1"/>
    <col min="12036" max="12036" width="13.42578125" style="3" customWidth="1"/>
    <col min="12037" max="12037" width="7.140625" style="3" customWidth="1"/>
    <col min="12038" max="12038" width="14.28515625" style="3" customWidth="1"/>
    <col min="12039" max="12040" width="9.42578125" style="3" bestFit="1" customWidth="1"/>
    <col min="12041" max="12288" width="8.85546875" style="3"/>
    <col min="12289" max="12289" width="49.28515625" style="3" customWidth="1"/>
    <col min="12290" max="12290" width="6.42578125" style="3" customWidth="1"/>
    <col min="12291" max="12291" width="6.5703125" style="3" customWidth="1"/>
    <col min="12292" max="12292" width="13.42578125" style="3" customWidth="1"/>
    <col min="12293" max="12293" width="7.140625" style="3" customWidth="1"/>
    <col min="12294" max="12294" width="14.28515625" style="3" customWidth="1"/>
    <col min="12295" max="12296" width="9.42578125" style="3" bestFit="1" customWidth="1"/>
    <col min="12297" max="12544" width="9.140625" style="3"/>
    <col min="12545" max="12545" width="49.28515625" style="3" customWidth="1"/>
    <col min="12546" max="12546" width="6.42578125" style="3" customWidth="1"/>
    <col min="12547" max="12547" width="6.5703125" style="3" customWidth="1"/>
    <col min="12548" max="12548" width="13.42578125" style="3" customWidth="1"/>
    <col min="12549" max="12549" width="7.140625" style="3" customWidth="1"/>
    <col min="12550" max="12550" width="14.28515625" style="3" customWidth="1"/>
    <col min="12551" max="12552" width="9.42578125" style="3" bestFit="1" customWidth="1"/>
    <col min="12553" max="12800" width="9.140625" style="3"/>
    <col min="12801" max="12801" width="49.28515625" style="3" customWidth="1"/>
    <col min="12802" max="12802" width="6.42578125" style="3" customWidth="1"/>
    <col min="12803" max="12803" width="6.5703125" style="3" customWidth="1"/>
    <col min="12804" max="12804" width="13.42578125" style="3" customWidth="1"/>
    <col min="12805" max="12805" width="7.140625" style="3" customWidth="1"/>
    <col min="12806" max="12806" width="14.28515625" style="3" customWidth="1"/>
    <col min="12807" max="12808" width="9.42578125" style="3" bestFit="1" customWidth="1"/>
    <col min="12809" max="13056" width="9.140625" style="3"/>
    <col min="13057" max="13057" width="49.28515625" style="3" customWidth="1"/>
    <col min="13058" max="13058" width="6.42578125" style="3" customWidth="1"/>
    <col min="13059" max="13059" width="6.5703125" style="3" customWidth="1"/>
    <col min="13060" max="13060" width="13.42578125" style="3" customWidth="1"/>
    <col min="13061" max="13061" width="7.140625" style="3" customWidth="1"/>
    <col min="13062" max="13062" width="14.28515625" style="3" customWidth="1"/>
    <col min="13063" max="13064" width="9.42578125" style="3" bestFit="1" customWidth="1"/>
    <col min="13065" max="13312" width="8.85546875" style="3"/>
    <col min="13313" max="13313" width="49.28515625" style="3" customWidth="1"/>
    <col min="13314" max="13314" width="6.42578125" style="3" customWidth="1"/>
    <col min="13315" max="13315" width="6.5703125" style="3" customWidth="1"/>
    <col min="13316" max="13316" width="13.42578125" style="3" customWidth="1"/>
    <col min="13317" max="13317" width="7.140625" style="3" customWidth="1"/>
    <col min="13318" max="13318" width="14.28515625" style="3" customWidth="1"/>
    <col min="13319" max="13320" width="9.42578125" style="3" bestFit="1" customWidth="1"/>
    <col min="13321" max="13568" width="9.140625" style="3"/>
    <col min="13569" max="13569" width="49.28515625" style="3" customWidth="1"/>
    <col min="13570" max="13570" width="6.42578125" style="3" customWidth="1"/>
    <col min="13571" max="13571" width="6.5703125" style="3" customWidth="1"/>
    <col min="13572" max="13572" width="13.42578125" style="3" customWidth="1"/>
    <col min="13573" max="13573" width="7.140625" style="3" customWidth="1"/>
    <col min="13574" max="13574" width="14.28515625" style="3" customWidth="1"/>
    <col min="13575" max="13576" width="9.42578125" style="3" bestFit="1" customWidth="1"/>
    <col min="13577" max="13824" width="9.140625" style="3"/>
    <col min="13825" max="13825" width="49.28515625" style="3" customWidth="1"/>
    <col min="13826" max="13826" width="6.42578125" style="3" customWidth="1"/>
    <col min="13827" max="13827" width="6.5703125" style="3" customWidth="1"/>
    <col min="13828" max="13828" width="13.42578125" style="3" customWidth="1"/>
    <col min="13829" max="13829" width="7.140625" style="3" customWidth="1"/>
    <col min="13830" max="13830" width="14.28515625" style="3" customWidth="1"/>
    <col min="13831" max="13832" width="9.42578125" style="3" bestFit="1" customWidth="1"/>
    <col min="13833" max="14080" width="9.140625" style="3"/>
    <col min="14081" max="14081" width="49.28515625" style="3" customWidth="1"/>
    <col min="14082" max="14082" width="6.42578125" style="3" customWidth="1"/>
    <col min="14083" max="14083" width="6.5703125" style="3" customWidth="1"/>
    <col min="14084" max="14084" width="13.42578125" style="3" customWidth="1"/>
    <col min="14085" max="14085" width="7.140625" style="3" customWidth="1"/>
    <col min="14086" max="14086" width="14.28515625" style="3" customWidth="1"/>
    <col min="14087" max="14088" width="9.42578125" style="3" bestFit="1" customWidth="1"/>
    <col min="14089" max="14336" width="8.85546875" style="3"/>
    <col min="14337" max="14337" width="49.28515625" style="3" customWidth="1"/>
    <col min="14338" max="14338" width="6.42578125" style="3" customWidth="1"/>
    <col min="14339" max="14339" width="6.5703125" style="3" customWidth="1"/>
    <col min="14340" max="14340" width="13.42578125" style="3" customWidth="1"/>
    <col min="14341" max="14341" width="7.140625" style="3" customWidth="1"/>
    <col min="14342" max="14342" width="14.28515625" style="3" customWidth="1"/>
    <col min="14343" max="14344" width="9.42578125" style="3" bestFit="1" customWidth="1"/>
    <col min="14345" max="14592" width="9.140625" style="3"/>
    <col min="14593" max="14593" width="49.28515625" style="3" customWidth="1"/>
    <col min="14594" max="14594" width="6.42578125" style="3" customWidth="1"/>
    <col min="14595" max="14595" width="6.5703125" style="3" customWidth="1"/>
    <col min="14596" max="14596" width="13.42578125" style="3" customWidth="1"/>
    <col min="14597" max="14597" width="7.140625" style="3" customWidth="1"/>
    <col min="14598" max="14598" width="14.28515625" style="3" customWidth="1"/>
    <col min="14599" max="14600" width="9.42578125" style="3" bestFit="1" customWidth="1"/>
    <col min="14601" max="14848" width="9.140625" style="3"/>
    <col min="14849" max="14849" width="49.28515625" style="3" customWidth="1"/>
    <col min="14850" max="14850" width="6.42578125" style="3" customWidth="1"/>
    <col min="14851" max="14851" width="6.5703125" style="3" customWidth="1"/>
    <col min="14852" max="14852" width="13.42578125" style="3" customWidth="1"/>
    <col min="14853" max="14853" width="7.140625" style="3" customWidth="1"/>
    <col min="14854" max="14854" width="14.28515625" style="3" customWidth="1"/>
    <col min="14855" max="14856" width="9.42578125" style="3" bestFit="1" customWidth="1"/>
    <col min="14857" max="15104" width="9.140625" style="3"/>
    <col min="15105" max="15105" width="49.28515625" style="3" customWidth="1"/>
    <col min="15106" max="15106" width="6.42578125" style="3" customWidth="1"/>
    <col min="15107" max="15107" width="6.5703125" style="3" customWidth="1"/>
    <col min="15108" max="15108" width="13.42578125" style="3" customWidth="1"/>
    <col min="15109" max="15109" width="7.140625" style="3" customWidth="1"/>
    <col min="15110" max="15110" width="14.28515625" style="3" customWidth="1"/>
    <col min="15111" max="15112" width="9.42578125" style="3" bestFit="1" customWidth="1"/>
    <col min="15113" max="15360" width="8.85546875" style="3"/>
    <col min="15361" max="15361" width="49.28515625" style="3" customWidth="1"/>
    <col min="15362" max="15362" width="6.42578125" style="3" customWidth="1"/>
    <col min="15363" max="15363" width="6.5703125" style="3" customWidth="1"/>
    <col min="15364" max="15364" width="13.42578125" style="3" customWidth="1"/>
    <col min="15365" max="15365" width="7.140625" style="3" customWidth="1"/>
    <col min="15366" max="15366" width="14.28515625" style="3" customWidth="1"/>
    <col min="15367" max="15368" width="9.42578125" style="3" bestFit="1" customWidth="1"/>
    <col min="15369" max="15616" width="9.140625" style="3"/>
    <col min="15617" max="15617" width="49.28515625" style="3" customWidth="1"/>
    <col min="15618" max="15618" width="6.42578125" style="3" customWidth="1"/>
    <col min="15619" max="15619" width="6.5703125" style="3" customWidth="1"/>
    <col min="15620" max="15620" width="13.42578125" style="3" customWidth="1"/>
    <col min="15621" max="15621" width="7.140625" style="3" customWidth="1"/>
    <col min="15622" max="15622" width="14.28515625" style="3" customWidth="1"/>
    <col min="15623" max="15624" width="9.42578125" style="3" bestFit="1" customWidth="1"/>
    <col min="15625" max="15872" width="9.140625" style="3"/>
    <col min="15873" max="15873" width="49.28515625" style="3" customWidth="1"/>
    <col min="15874" max="15874" width="6.42578125" style="3" customWidth="1"/>
    <col min="15875" max="15875" width="6.5703125" style="3" customWidth="1"/>
    <col min="15876" max="15876" width="13.42578125" style="3" customWidth="1"/>
    <col min="15877" max="15877" width="7.140625" style="3" customWidth="1"/>
    <col min="15878" max="15878" width="14.28515625" style="3" customWidth="1"/>
    <col min="15879" max="15880" width="9.42578125" style="3" bestFit="1" customWidth="1"/>
    <col min="15881" max="16128" width="9.140625" style="3"/>
    <col min="16129" max="16129" width="49.28515625" style="3" customWidth="1"/>
    <col min="16130" max="16130" width="6.42578125" style="3" customWidth="1"/>
    <col min="16131" max="16131" width="6.5703125" style="3" customWidth="1"/>
    <col min="16132" max="16132" width="13.42578125" style="3" customWidth="1"/>
    <col min="16133" max="16133" width="7.140625" style="3" customWidth="1"/>
    <col min="16134" max="16134" width="14.28515625" style="3" customWidth="1"/>
    <col min="16135" max="16136" width="9.42578125" style="3" bestFit="1" customWidth="1"/>
    <col min="16137" max="16384" width="8.85546875" style="3"/>
  </cols>
  <sheetData>
    <row r="1" spans="1:10" ht="23.25" customHeight="1" x14ac:dyDescent="0.25">
      <c r="F1" s="271"/>
    </row>
    <row r="2" spans="1:10" ht="15.75" x14ac:dyDescent="0.25">
      <c r="A2" s="269"/>
      <c r="B2" s="269"/>
      <c r="C2" s="269"/>
      <c r="D2" s="288" t="s">
        <v>254</v>
      </c>
      <c r="E2" s="288"/>
      <c r="F2" s="288"/>
      <c r="G2" s="288"/>
      <c r="H2" s="288"/>
      <c r="I2" s="288"/>
      <c r="J2" s="288"/>
    </row>
    <row r="3" spans="1:10" ht="15.75" x14ac:dyDescent="0.25">
      <c r="A3" s="269"/>
      <c r="B3" s="269"/>
      <c r="C3" s="269"/>
      <c r="D3" s="269"/>
      <c r="E3" s="269"/>
      <c r="F3" s="269"/>
      <c r="G3" s="288" t="s">
        <v>604</v>
      </c>
      <c r="H3" s="288"/>
      <c r="I3" s="288"/>
      <c r="J3" s="288"/>
    </row>
    <row r="4" spans="1:10" ht="15.75" x14ac:dyDescent="0.25">
      <c r="A4" s="288" t="s">
        <v>623</v>
      </c>
      <c r="B4" s="288"/>
      <c r="C4" s="288"/>
      <c r="D4" s="288"/>
      <c r="E4" s="288"/>
      <c r="F4" s="288"/>
      <c r="G4" s="288"/>
      <c r="H4" s="288"/>
      <c r="I4" s="288"/>
      <c r="J4" s="288"/>
    </row>
    <row r="5" spans="1:10" ht="15.75" x14ac:dyDescent="0.25">
      <c r="A5" s="288" t="s">
        <v>13</v>
      </c>
      <c r="B5" s="288"/>
      <c r="C5" s="288"/>
      <c r="D5" s="288"/>
      <c r="E5" s="288"/>
      <c r="F5" s="288"/>
      <c r="G5" s="288"/>
      <c r="H5" s="288"/>
      <c r="I5" s="288"/>
      <c r="J5" s="288"/>
    </row>
    <row r="6" spans="1:10" ht="15.75" x14ac:dyDescent="0.25">
      <c r="A6" s="288" t="s">
        <v>32</v>
      </c>
      <c r="B6" s="288"/>
      <c r="C6" s="288"/>
      <c r="D6" s="288"/>
      <c r="E6" s="288"/>
      <c r="F6" s="288"/>
      <c r="G6" s="288"/>
      <c r="H6" s="288"/>
      <c r="I6" s="288"/>
      <c r="J6" s="288"/>
    </row>
    <row r="7" spans="1:10" ht="15.75" x14ac:dyDescent="0.25">
      <c r="A7" s="288" t="s">
        <v>440</v>
      </c>
      <c r="B7" s="288"/>
      <c r="C7" s="288"/>
      <c r="D7" s="288"/>
      <c r="E7" s="288"/>
      <c r="F7" s="288"/>
      <c r="G7" s="288"/>
      <c r="H7" s="288"/>
      <c r="I7" s="288"/>
      <c r="J7" s="288"/>
    </row>
    <row r="8" spans="1:10" ht="15.75" x14ac:dyDescent="0.25">
      <c r="A8" s="288" t="s">
        <v>695</v>
      </c>
      <c r="B8" s="288"/>
      <c r="C8" s="288"/>
      <c r="D8" s="288"/>
      <c r="E8" s="288"/>
      <c r="F8" s="288"/>
      <c r="G8" s="288"/>
      <c r="H8" s="288"/>
      <c r="I8" s="288"/>
      <c r="J8" s="288"/>
    </row>
    <row r="9" spans="1:10" hidden="1" x14ac:dyDescent="0.25">
      <c r="A9" s="271"/>
      <c r="B9" s="271"/>
      <c r="C9" s="271"/>
      <c r="D9" s="292" t="s">
        <v>558</v>
      </c>
      <c r="E9" s="292"/>
      <c r="F9" s="292"/>
      <c r="G9" s="271"/>
      <c r="H9" s="271"/>
      <c r="I9" s="271"/>
      <c r="J9" s="271"/>
    </row>
    <row r="10" spans="1:10" ht="15" customHeight="1" x14ac:dyDescent="0.25">
      <c r="A10" s="271"/>
      <c r="B10" s="271"/>
      <c r="C10" s="271"/>
      <c r="D10" s="289" t="s">
        <v>698</v>
      </c>
      <c r="E10" s="289"/>
      <c r="F10" s="289"/>
      <c r="G10" s="289"/>
      <c r="H10" s="289"/>
      <c r="I10" s="289"/>
      <c r="J10" s="289"/>
    </row>
    <row r="11" spans="1:10" ht="15" hidden="1" customHeight="1" x14ac:dyDescent="0.25">
      <c r="A11" s="271"/>
      <c r="B11" s="271"/>
      <c r="C11" s="271"/>
      <c r="D11" s="270"/>
      <c r="E11" s="270"/>
      <c r="F11" s="270"/>
      <c r="G11" s="270"/>
      <c r="H11" s="289" t="s">
        <v>646</v>
      </c>
      <c r="I11" s="289"/>
      <c r="J11" s="289"/>
    </row>
    <row r="12" spans="1:10" ht="15" customHeight="1" x14ac:dyDescent="0.25">
      <c r="A12" s="271"/>
      <c r="B12" s="271"/>
      <c r="C12" s="271"/>
      <c r="D12" s="270"/>
      <c r="E12" s="270"/>
      <c r="F12" s="270"/>
      <c r="G12" s="270"/>
      <c r="H12" s="270"/>
    </row>
    <row r="13" spans="1:10" ht="48" customHeight="1" x14ac:dyDescent="0.25">
      <c r="A13" s="290" t="s">
        <v>441</v>
      </c>
      <c r="B13" s="290"/>
      <c r="C13" s="290"/>
      <c r="D13" s="290"/>
      <c r="E13" s="290"/>
      <c r="F13" s="290"/>
      <c r="G13" s="290"/>
      <c r="H13" s="290"/>
      <c r="I13" s="290"/>
      <c r="J13" s="290"/>
    </row>
    <row r="14" spans="1:10" ht="12.75" customHeight="1" x14ac:dyDescent="0.25">
      <c r="A14" s="103"/>
      <c r="B14" s="103"/>
      <c r="C14" s="103"/>
      <c r="D14" s="103"/>
      <c r="G14" s="291" t="s">
        <v>5</v>
      </c>
      <c r="H14" s="291"/>
      <c r="I14" s="291"/>
      <c r="J14" s="291"/>
    </row>
    <row r="15" spans="1:10" ht="45.75" customHeight="1" x14ac:dyDescent="0.25">
      <c r="A15" s="104" t="s">
        <v>7</v>
      </c>
      <c r="B15" s="104" t="s">
        <v>33</v>
      </c>
      <c r="C15" s="104" t="s">
        <v>34</v>
      </c>
      <c r="D15" s="104" t="s">
        <v>35</v>
      </c>
      <c r="E15" s="104" t="s">
        <v>36</v>
      </c>
      <c r="F15" s="169" t="s">
        <v>37</v>
      </c>
      <c r="G15" s="176" t="s">
        <v>606</v>
      </c>
      <c r="H15" s="237" t="s">
        <v>8</v>
      </c>
      <c r="I15" s="237" t="s">
        <v>697</v>
      </c>
      <c r="J15" s="237" t="s">
        <v>607</v>
      </c>
    </row>
    <row r="16" spans="1:10" x14ac:dyDescent="0.25">
      <c r="A16" s="49">
        <v>1</v>
      </c>
      <c r="B16" s="49">
        <v>2</v>
      </c>
      <c r="C16" s="49">
        <v>3</v>
      </c>
      <c r="D16" s="49">
        <v>4</v>
      </c>
      <c r="E16" s="49">
        <v>5</v>
      </c>
      <c r="F16" s="170">
        <v>6</v>
      </c>
      <c r="G16" s="49">
        <v>7</v>
      </c>
      <c r="H16" s="170">
        <v>6</v>
      </c>
      <c r="I16" s="40">
        <v>7</v>
      </c>
      <c r="J16" s="40">
        <v>8</v>
      </c>
    </row>
    <row r="17" spans="1:13" ht="18.75" customHeight="1" x14ac:dyDescent="0.25">
      <c r="A17" s="175" t="s">
        <v>515</v>
      </c>
      <c r="B17" s="18">
        <v>1</v>
      </c>
      <c r="C17" s="18"/>
      <c r="D17" s="19"/>
      <c r="E17" s="20"/>
      <c r="F17" s="171">
        <f>+F18+F22+F38+F48+F51+F68+F70+F66</f>
        <v>48169.25</v>
      </c>
      <c r="G17" s="171">
        <f>+G18+G22+G38+G48+G51+G68+G70+G66</f>
        <v>3521.6</v>
      </c>
      <c r="H17" s="171">
        <f t="shared" ref="H17:J17" si="0">+H18+H22+H38+H48+H51+H68+H70+H66</f>
        <v>51690.85</v>
      </c>
      <c r="I17" s="171">
        <f t="shared" si="0"/>
        <v>7941.6643000000022</v>
      </c>
      <c r="J17" s="171">
        <f t="shared" si="0"/>
        <v>59632.514299999995</v>
      </c>
      <c r="M17" s="102"/>
    </row>
    <row r="18" spans="1:13" ht="45" customHeight="1" x14ac:dyDescent="0.25">
      <c r="A18" s="176" t="s">
        <v>39</v>
      </c>
      <c r="B18" s="18">
        <v>1</v>
      </c>
      <c r="C18" s="18">
        <v>2</v>
      </c>
      <c r="D18" s="19"/>
      <c r="E18" s="20"/>
      <c r="F18" s="171">
        <f>+F19+F21</f>
        <v>1240.9000000000001</v>
      </c>
      <c r="G18" s="171">
        <f t="shared" ref="G18" si="1">+G19+G21</f>
        <v>0</v>
      </c>
      <c r="H18" s="171">
        <f>H19+H20+H21</f>
        <v>1240.9000000000001</v>
      </c>
      <c r="I18" s="171">
        <f t="shared" ref="I18:J18" si="2">I19+I20+I21</f>
        <v>79.5</v>
      </c>
      <c r="J18" s="171">
        <f t="shared" si="2"/>
        <v>1320.4</v>
      </c>
      <c r="M18" s="59"/>
    </row>
    <row r="19" spans="1:13" ht="29.25" customHeight="1" x14ac:dyDescent="0.25">
      <c r="A19" s="177" t="s">
        <v>40</v>
      </c>
      <c r="B19" s="21">
        <v>1</v>
      </c>
      <c r="C19" s="21">
        <v>2</v>
      </c>
      <c r="D19" s="22" t="s">
        <v>41</v>
      </c>
      <c r="E19" s="23">
        <v>121</v>
      </c>
      <c r="F19" s="172">
        <v>953.2</v>
      </c>
      <c r="G19" s="40"/>
      <c r="H19" s="194">
        <f>F19+G19</f>
        <v>953.2</v>
      </c>
      <c r="I19" s="194"/>
      <c r="J19" s="171">
        <f t="shared" ref="J19:J21" si="3">H19+I19</f>
        <v>953.2</v>
      </c>
    </row>
    <row r="20" spans="1:13" ht="29.25" customHeight="1" x14ac:dyDescent="0.25">
      <c r="A20" s="177" t="s">
        <v>655</v>
      </c>
      <c r="B20" s="21">
        <v>1</v>
      </c>
      <c r="C20" s="21">
        <v>2</v>
      </c>
      <c r="D20" s="22" t="s">
        <v>41</v>
      </c>
      <c r="E20" s="23">
        <v>122</v>
      </c>
      <c r="F20" s="172"/>
      <c r="G20" s="40"/>
      <c r="H20" s="194">
        <v>0</v>
      </c>
      <c r="I20" s="194">
        <v>79.5</v>
      </c>
      <c r="J20" s="171">
        <f t="shared" si="3"/>
        <v>79.5</v>
      </c>
    </row>
    <row r="21" spans="1:13" ht="42.75" customHeight="1" x14ac:dyDescent="0.25">
      <c r="A21" s="178" t="s">
        <v>43</v>
      </c>
      <c r="B21" s="21">
        <v>1</v>
      </c>
      <c r="C21" s="21">
        <v>2</v>
      </c>
      <c r="D21" s="22" t="s">
        <v>41</v>
      </c>
      <c r="E21" s="23">
        <v>129</v>
      </c>
      <c r="F21" s="172">
        <v>287.7</v>
      </c>
      <c r="G21" s="40"/>
      <c r="H21" s="194">
        <f>F21+G21</f>
        <v>287.7</v>
      </c>
      <c r="I21" s="194"/>
      <c r="J21" s="171">
        <f t="shared" si="3"/>
        <v>287.7</v>
      </c>
    </row>
    <row r="22" spans="1:13" ht="52.5" customHeight="1" x14ac:dyDescent="0.25">
      <c r="A22" s="176" t="s">
        <v>44</v>
      </c>
      <c r="B22" s="18">
        <v>1</v>
      </c>
      <c r="C22" s="18">
        <v>3</v>
      </c>
      <c r="D22" s="19"/>
      <c r="E22" s="20"/>
      <c r="F22" s="171">
        <f>+F23+F26+F29</f>
        <v>4902.3999999999996</v>
      </c>
      <c r="G22" s="171">
        <f t="shared" ref="G22:J22" si="4">+G23+G26+G29</f>
        <v>0</v>
      </c>
      <c r="H22" s="171">
        <f t="shared" si="4"/>
        <v>4902.3999999999996</v>
      </c>
      <c r="I22" s="171">
        <f t="shared" si="4"/>
        <v>0</v>
      </c>
      <c r="J22" s="171">
        <f t="shared" si="4"/>
        <v>4902.3999999999996</v>
      </c>
      <c r="M22" s="59"/>
    </row>
    <row r="23" spans="1:13" ht="77.25" customHeight="1" x14ac:dyDescent="0.25">
      <c r="A23" s="179" t="s">
        <v>45</v>
      </c>
      <c r="B23" s="18">
        <v>1</v>
      </c>
      <c r="C23" s="18">
        <v>3</v>
      </c>
      <c r="D23" s="19">
        <v>7701020000</v>
      </c>
      <c r="E23" s="20">
        <v>0</v>
      </c>
      <c r="F23" s="171">
        <f>+F24+F25</f>
        <v>1301.5</v>
      </c>
      <c r="G23" s="171">
        <f t="shared" ref="G23:J23" si="5">+G24+G25</f>
        <v>0</v>
      </c>
      <c r="H23" s="171">
        <f t="shared" si="5"/>
        <v>1301.5</v>
      </c>
      <c r="I23" s="171">
        <f t="shared" si="5"/>
        <v>0</v>
      </c>
      <c r="J23" s="171">
        <f t="shared" si="5"/>
        <v>1301.5</v>
      </c>
    </row>
    <row r="24" spans="1:13" ht="28.5" customHeight="1" x14ac:dyDescent="0.25">
      <c r="A24" s="177" t="s">
        <v>40</v>
      </c>
      <c r="B24" s="21">
        <v>1</v>
      </c>
      <c r="C24" s="21">
        <v>3</v>
      </c>
      <c r="D24" s="22" t="s">
        <v>46</v>
      </c>
      <c r="E24" s="23">
        <v>121</v>
      </c>
      <c r="F24" s="172">
        <v>999.6</v>
      </c>
      <c r="G24" s="40"/>
      <c r="H24" s="194">
        <f t="shared" ref="H24:H25" si="6">F24+G24</f>
        <v>999.6</v>
      </c>
      <c r="I24" s="194"/>
      <c r="J24" s="194">
        <f>H24+I24</f>
        <v>999.6</v>
      </c>
    </row>
    <row r="25" spans="1:13" ht="47.25" customHeight="1" x14ac:dyDescent="0.25">
      <c r="A25" s="178" t="s">
        <v>43</v>
      </c>
      <c r="B25" s="21">
        <v>1</v>
      </c>
      <c r="C25" s="21">
        <v>3</v>
      </c>
      <c r="D25" s="22" t="s">
        <v>46</v>
      </c>
      <c r="E25" s="23">
        <v>129</v>
      </c>
      <c r="F25" s="172">
        <v>301.89999999999998</v>
      </c>
      <c r="G25" s="40"/>
      <c r="H25" s="194">
        <f t="shared" si="6"/>
        <v>301.89999999999998</v>
      </c>
      <c r="I25" s="194"/>
      <c r="J25" s="194">
        <f>H25+I25</f>
        <v>301.89999999999998</v>
      </c>
    </row>
    <row r="26" spans="1:13" ht="74.25" customHeight="1" x14ac:dyDescent="0.25">
      <c r="A26" s="179" t="s">
        <v>47</v>
      </c>
      <c r="B26" s="18">
        <v>1</v>
      </c>
      <c r="C26" s="18">
        <v>3</v>
      </c>
      <c r="D26" s="19">
        <v>7701030000</v>
      </c>
      <c r="E26" s="20">
        <v>0</v>
      </c>
      <c r="F26" s="171">
        <f>+F27+F28</f>
        <v>1113.0999999999999</v>
      </c>
      <c r="G26" s="171">
        <f t="shared" ref="G26:J26" si="7">+G27+G28</f>
        <v>0</v>
      </c>
      <c r="H26" s="171">
        <f t="shared" si="7"/>
        <v>1113.0999999999999</v>
      </c>
      <c r="I26" s="171">
        <f t="shared" si="7"/>
        <v>0</v>
      </c>
      <c r="J26" s="171">
        <f t="shared" si="7"/>
        <v>1113.0999999999999</v>
      </c>
    </row>
    <row r="27" spans="1:13" ht="32.25" customHeight="1" x14ac:dyDescent="0.25">
      <c r="A27" s="177" t="s">
        <v>40</v>
      </c>
      <c r="B27" s="21">
        <v>1</v>
      </c>
      <c r="C27" s="21">
        <v>3</v>
      </c>
      <c r="D27" s="22" t="s">
        <v>48</v>
      </c>
      <c r="E27" s="23">
        <v>121</v>
      </c>
      <c r="F27" s="172">
        <v>854.9</v>
      </c>
      <c r="G27" s="40"/>
      <c r="H27" s="194">
        <f t="shared" ref="H27:H28" si="8">F27+G27</f>
        <v>854.9</v>
      </c>
      <c r="I27" s="194"/>
      <c r="J27" s="194">
        <f>H27+I27</f>
        <v>854.9</v>
      </c>
    </row>
    <row r="28" spans="1:13" ht="45" customHeight="1" x14ac:dyDescent="0.25">
      <c r="A28" s="178" t="s">
        <v>43</v>
      </c>
      <c r="B28" s="21">
        <v>1</v>
      </c>
      <c r="C28" s="21">
        <v>3</v>
      </c>
      <c r="D28" s="22" t="s">
        <v>48</v>
      </c>
      <c r="E28" s="23">
        <v>129</v>
      </c>
      <c r="F28" s="172">
        <v>258.2</v>
      </c>
      <c r="G28" s="40"/>
      <c r="H28" s="194">
        <f t="shared" si="8"/>
        <v>258.2</v>
      </c>
      <c r="I28" s="194"/>
      <c r="J28" s="194">
        <f>H28+I28</f>
        <v>258.2</v>
      </c>
    </row>
    <row r="29" spans="1:13" ht="60.75" customHeight="1" x14ac:dyDescent="0.25">
      <c r="A29" s="176" t="s">
        <v>49</v>
      </c>
      <c r="B29" s="18">
        <v>1</v>
      </c>
      <c r="C29" s="18">
        <v>3</v>
      </c>
      <c r="D29" s="19">
        <v>7701050000</v>
      </c>
      <c r="E29" s="20">
        <v>0</v>
      </c>
      <c r="F29" s="171">
        <f>SUM(F30:F37)</f>
        <v>2487.8000000000002</v>
      </c>
      <c r="G29" s="171">
        <f>SUM(G30:G37)</f>
        <v>0</v>
      </c>
      <c r="H29" s="171">
        <f>SUM(H30:H37)</f>
        <v>2487.8000000000002</v>
      </c>
      <c r="I29" s="171">
        <f t="shared" ref="I29:J29" si="9">SUM(I30:I37)</f>
        <v>0</v>
      </c>
      <c r="J29" s="171">
        <f t="shared" si="9"/>
        <v>2487.8000000000002</v>
      </c>
    </row>
    <row r="30" spans="1:13" ht="37.5" customHeight="1" x14ac:dyDescent="0.25">
      <c r="A30" s="95" t="s">
        <v>289</v>
      </c>
      <c r="B30" s="21">
        <v>1</v>
      </c>
      <c r="C30" s="21">
        <v>3</v>
      </c>
      <c r="D30" s="22" t="s">
        <v>50</v>
      </c>
      <c r="E30" s="23">
        <v>112</v>
      </c>
      <c r="F30" s="172">
        <v>375.3</v>
      </c>
      <c r="G30" s="40"/>
      <c r="H30" s="194">
        <f t="shared" ref="H30:H37" si="10">F30+G30</f>
        <v>375.3</v>
      </c>
      <c r="I30" s="194"/>
      <c r="J30" s="194">
        <f>H30+I30</f>
        <v>375.3</v>
      </c>
    </row>
    <row r="31" spans="1:13" ht="36" customHeight="1" x14ac:dyDescent="0.25">
      <c r="A31" s="177" t="s">
        <v>40</v>
      </c>
      <c r="B31" s="21">
        <v>1</v>
      </c>
      <c r="C31" s="21">
        <v>3</v>
      </c>
      <c r="D31" s="22" t="s">
        <v>50</v>
      </c>
      <c r="E31" s="23">
        <v>121</v>
      </c>
      <c r="F31" s="172">
        <v>1005.7</v>
      </c>
      <c r="G31" s="40"/>
      <c r="H31" s="194">
        <f t="shared" si="10"/>
        <v>1005.7</v>
      </c>
      <c r="I31" s="194"/>
      <c r="J31" s="194">
        <f t="shared" ref="J31:J37" si="11">H31+I31</f>
        <v>1005.7</v>
      </c>
    </row>
    <row r="32" spans="1:13" ht="45.75" customHeight="1" x14ac:dyDescent="0.25">
      <c r="A32" s="178" t="s">
        <v>43</v>
      </c>
      <c r="B32" s="21">
        <v>1</v>
      </c>
      <c r="C32" s="21">
        <v>3</v>
      </c>
      <c r="D32" s="22" t="s">
        <v>50</v>
      </c>
      <c r="E32" s="23">
        <v>129</v>
      </c>
      <c r="F32" s="172">
        <v>303.8</v>
      </c>
      <c r="G32" s="40"/>
      <c r="H32" s="194">
        <f t="shared" si="10"/>
        <v>303.8</v>
      </c>
      <c r="I32" s="194"/>
      <c r="J32" s="194">
        <f t="shared" si="11"/>
        <v>303.8</v>
      </c>
    </row>
    <row r="33" spans="1:14" ht="33.75" customHeight="1" x14ac:dyDescent="0.25">
      <c r="A33" s="178" t="s">
        <v>53</v>
      </c>
      <c r="B33" s="21">
        <v>1</v>
      </c>
      <c r="C33" s="21">
        <v>3</v>
      </c>
      <c r="D33" s="22" t="s">
        <v>52</v>
      </c>
      <c r="E33" s="23">
        <v>242</v>
      </c>
      <c r="F33" s="172">
        <v>215</v>
      </c>
      <c r="G33" s="40"/>
      <c r="H33" s="194">
        <f t="shared" si="10"/>
        <v>215</v>
      </c>
      <c r="I33" s="194"/>
      <c r="J33" s="194">
        <f t="shared" si="11"/>
        <v>215</v>
      </c>
    </row>
    <row r="34" spans="1:14" ht="32.25" customHeight="1" x14ac:dyDescent="0.25">
      <c r="A34" s="95" t="s">
        <v>54</v>
      </c>
      <c r="B34" s="21">
        <v>1</v>
      </c>
      <c r="C34" s="21">
        <v>3</v>
      </c>
      <c r="D34" s="22" t="s">
        <v>52</v>
      </c>
      <c r="E34" s="23" t="s">
        <v>55</v>
      </c>
      <c r="F34" s="172">
        <v>572</v>
      </c>
      <c r="G34" s="40"/>
      <c r="H34" s="194">
        <f t="shared" si="10"/>
        <v>572</v>
      </c>
      <c r="I34" s="194"/>
      <c r="J34" s="194">
        <f t="shared" si="11"/>
        <v>572</v>
      </c>
    </row>
    <row r="35" spans="1:14" ht="22.5" customHeight="1" x14ac:dyDescent="0.25">
      <c r="A35" s="95" t="s">
        <v>445</v>
      </c>
      <c r="B35" s="21">
        <v>1</v>
      </c>
      <c r="C35" s="21">
        <v>3</v>
      </c>
      <c r="D35" s="22" t="s">
        <v>52</v>
      </c>
      <c r="E35" s="23">
        <v>350</v>
      </c>
      <c r="F35" s="172">
        <v>10</v>
      </c>
      <c r="G35" s="40"/>
      <c r="H35" s="194">
        <f t="shared" si="10"/>
        <v>10</v>
      </c>
      <c r="I35" s="194"/>
      <c r="J35" s="194">
        <f t="shared" si="11"/>
        <v>10</v>
      </c>
    </row>
    <row r="36" spans="1:14" ht="17.25" customHeight="1" x14ac:dyDescent="0.25">
      <c r="A36" s="177" t="s">
        <v>57</v>
      </c>
      <c r="B36" s="21">
        <v>1</v>
      </c>
      <c r="C36" s="21">
        <v>3</v>
      </c>
      <c r="D36" s="22" t="s">
        <v>52</v>
      </c>
      <c r="E36" s="23" t="s">
        <v>58</v>
      </c>
      <c r="F36" s="172">
        <v>4</v>
      </c>
      <c r="G36" s="40"/>
      <c r="H36" s="194">
        <f t="shared" si="10"/>
        <v>4</v>
      </c>
      <c r="I36" s="194"/>
      <c r="J36" s="194">
        <f t="shared" si="11"/>
        <v>4</v>
      </c>
    </row>
    <row r="37" spans="1:14" ht="21.75" customHeight="1" x14ac:dyDescent="0.25">
      <c r="A37" s="177" t="s">
        <v>59</v>
      </c>
      <c r="B37" s="21">
        <v>1</v>
      </c>
      <c r="C37" s="21">
        <v>3</v>
      </c>
      <c r="D37" s="22" t="s">
        <v>52</v>
      </c>
      <c r="E37" s="23">
        <v>853</v>
      </c>
      <c r="F37" s="172">
        <v>2</v>
      </c>
      <c r="G37" s="40"/>
      <c r="H37" s="194">
        <f t="shared" si="10"/>
        <v>2</v>
      </c>
      <c r="I37" s="194"/>
      <c r="J37" s="194">
        <f t="shared" si="11"/>
        <v>2</v>
      </c>
    </row>
    <row r="38" spans="1:14" ht="51.75" customHeight="1" x14ac:dyDescent="0.25">
      <c r="A38" s="176" t="s">
        <v>60</v>
      </c>
      <c r="B38" s="18">
        <v>1</v>
      </c>
      <c r="C38" s="18">
        <v>4</v>
      </c>
      <c r="D38" s="19"/>
      <c r="E38" s="20"/>
      <c r="F38" s="171">
        <f>SUM(F39:F47)</f>
        <v>24324.35</v>
      </c>
      <c r="G38" s="171">
        <f t="shared" ref="G38:J38" si="12">SUM(G39:G47)</f>
        <v>0</v>
      </c>
      <c r="H38" s="171">
        <f t="shared" si="12"/>
        <v>24324.35</v>
      </c>
      <c r="I38" s="171">
        <f t="shared" si="12"/>
        <v>-2403.0500000000002</v>
      </c>
      <c r="J38" s="171">
        <f t="shared" si="12"/>
        <v>21921.3</v>
      </c>
      <c r="M38" s="59"/>
      <c r="N38" s="59">
        <v>22975.78369</v>
      </c>
    </row>
    <row r="39" spans="1:14" ht="30.75" customHeight="1" x14ac:dyDescent="0.25">
      <c r="A39" s="177" t="s">
        <v>40</v>
      </c>
      <c r="B39" s="21">
        <v>1</v>
      </c>
      <c r="C39" s="21">
        <v>4</v>
      </c>
      <c r="D39" s="22" t="s">
        <v>61</v>
      </c>
      <c r="E39" s="23">
        <v>121</v>
      </c>
      <c r="F39" s="172">
        <v>13764.6</v>
      </c>
      <c r="G39" s="40"/>
      <c r="H39" s="194">
        <f t="shared" ref="H39:H47" si="13">F39+G39</f>
        <v>13764.6</v>
      </c>
      <c r="I39" s="194">
        <v>-480</v>
      </c>
      <c r="J39" s="194">
        <f>H39+I39</f>
        <v>13284.6</v>
      </c>
      <c r="M39" s="102"/>
      <c r="N39" s="59">
        <f>J38-N38</f>
        <v>-1054.4836900000009</v>
      </c>
    </row>
    <row r="40" spans="1:14" ht="47.25" customHeight="1" x14ac:dyDescent="0.25">
      <c r="A40" s="178" t="s">
        <v>43</v>
      </c>
      <c r="B40" s="21">
        <v>1</v>
      </c>
      <c r="C40" s="21">
        <v>4</v>
      </c>
      <c r="D40" s="22" t="s">
        <v>61</v>
      </c>
      <c r="E40" s="23">
        <v>129</v>
      </c>
      <c r="F40" s="172">
        <v>4156.8999999999996</v>
      </c>
      <c r="G40" s="40"/>
      <c r="H40" s="194">
        <f t="shared" si="13"/>
        <v>4156.8999999999996</v>
      </c>
      <c r="I40" s="194">
        <v>-150</v>
      </c>
      <c r="J40" s="194">
        <f t="shared" ref="J40:J110" si="14">H40+I40</f>
        <v>4006.8999999999996</v>
      </c>
      <c r="M40" s="102"/>
    </row>
    <row r="41" spans="1:14" ht="35.25" customHeight="1" x14ac:dyDescent="0.25">
      <c r="A41" s="95" t="s">
        <v>51</v>
      </c>
      <c r="B41" s="21">
        <v>1</v>
      </c>
      <c r="C41" s="21">
        <v>4</v>
      </c>
      <c r="D41" s="22" t="s">
        <v>61</v>
      </c>
      <c r="E41" s="23">
        <v>122</v>
      </c>
      <c r="F41" s="172">
        <v>280</v>
      </c>
      <c r="G41" s="40"/>
      <c r="H41" s="194">
        <f t="shared" si="13"/>
        <v>280</v>
      </c>
      <c r="I41" s="194">
        <v>-200</v>
      </c>
      <c r="J41" s="194">
        <f t="shared" si="14"/>
        <v>80</v>
      </c>
    </row>
    <row r="42" spans="1:14" ht="36.75" customHeight="1" x14ac:dyDescent="0.25">
      <c r="A42" s="178" t="s">
        <v>53</v>
      </c>
      <c r="B42" s="21">
        <v>1</v>
      </c>
      <c r="C42" s="21">
        <v>4</v>
      </c>
      <c r="D42" s="22" t="s">
        <v>61</v>
      </c>
      <c r="E42" s="23">
        <v>242</v>
      </c>
      <c r="F42" s="172">
        <v>680</v>
      </c>
      <c r="G42" s="40"/>
      <c r="H42" s="194">
        <f t="shared" si="13"/>
        <v>680</v>
      </c>
      <c r="I42" s="194">
        <v>-450</v>
      </c>
      <c r="J42" s="194">
        <f t="shared" si="14"/>
        <v>230</v>
      </c>
    </row>
    <row r="43" spans="1:14" ht="36.75" customHeight="1" x14ac:dyDescent="0.25">
      <c r="A43" s="95" t="s">
        <v>54</v>
      </c>
      <c r="B43" s="21">
        <v>1</v>
      </c>
      <c r="C43" s="21">
        <v>4</v>
      </c>
      <c r="D43" s="22" t="s">
        <v>61</v>
      </c>
      <c r="E43" s="23" t="s">
        <v>55</v>
      </c>
      <c r="F43" s="172">
        <v>2301.11</v>
      </c>
      <c r="G43" s="40"/>
      <c r="H43" s="194">
        <f t="shared" si="13"/>
        <v>2301.11</v>
      </c>
      <c r="I43" s="194">
        <v>-1095.6500000000001</v>
      </c>
      <c r="J43" s="194">
        <f t="shared" si="14"/>
        <v>1205.46</v>
      </c>
    </row>
    <row r="44" spans="1:14" ht="23.25" customHeight="1" x14ac:dyDescent="0.25">
      <c r="A44" s="95" t="s">
        <v>446</v>
      </c>
      <c r="B44" s="21">
        <v>1</v>
      </c>
      <c r="C44" s="21">
        <v>4</v>
      </c>
      <c r="D44" s="22" t="s">
        <v>61</v>
      </c>
      <c r="E44" s="23">
        <v>247</v>
      </c>
      <c r="F44" s="172">
        <v>2694.35</v>
      </c>
      <c r="G44" s="40"/>
      <c r="H44" s="194">
        <f t="shared" si="13"/>
        <v>2694.35</v>
      </c>
      <c r="I44" s="194"/>
      <c r="J44" s="194">
        <f t="shared" si="14"/>
        <v>2694.35</v>
      </c>
    </row>
    <row r="45" spans="1:14" ht="30" customHeight="1" x14ac:dyDescent="0.25">
      <c r="A45" s="177" t="s">
        <v>56</v>
      </c>
      <c r="B45" s="21">
        <v>1</v>
      </c>
      <c r="C45" s="21">
        <v>4</v>
      </c>
      <c r="D45" s="22" t="s">
        <v>61</v>
      </c>
      <c r="E45" s="23">
        <v>851</v>
      </c>
      <c r="F45" s="172">
        <v>387.39</v>
      </c>
      <c r="G45" s="40"/>
      <c r="H45" s="194">
        <f t="shared" si="13"/>
        <v>387.39</v>
      </c>
      <c r="I45" s="194">
        <v>-27.4</v>
      </c>
      <c r="J45" s="194">
        <f t="shared" si="14"/>
        <v>359.99</v>
      </c>
    </row>
    <row r="46" spans="1:14" ht="16.899999999999999" customHeight="1" x14ac:dyDescent="0.25">
      <c r="A46" s="177" t="s">
        <v>57</v>
      </c>
      <c r="B46" s="21">
        <v>1</v>
      </c>
      <c r="C46" s="21">
        <v>4</v>
      </c>
      <c r="D46" s="22" t="s">
        <v>61</v>
      </c>
      <c r="E46" s="23" t="s">
        <v>58</v>
      </c>
      <c r="F46" s="172">
        <v>20</v>
      </c>
      <c r="G46" s="40"/>
      <c r="H46" s="194">
        <f t="shared" si="13"/>
        <v>20</v>
      </c>
      <c r="I46" s="194"/>
      <c r="J46" s="194">
        <f t="shared" si="14"/>
        <v>20</v>
      </c>
    </row>
    <row r="47" spans="1:14" ht="16.899999999999999" customHeight="1" x14ac:dyDescent="0.25">
      <c r="A47" s="58" t="s">
        <v>59</v>
      </c>
      <c r="B47" s="21">
        <v>1</v>
      </c>
      <c r="C47" s="21">
        <v>4</v>
      </c>
      <c r="D47" s="22" t="s">
        <v>61</v>
      </c>
      <c r="E47" s="23">
        <v>853</v>
      </c>
      <c r="F47" s="172">
        <v>40</v>
      </c>
      <c r="G47" s="40"/>
      <c r="H47" s="194">
        <f t="shared" si="13"/>
        <v>40</v>
      </c>
      <c r="I47" s="194"/>
      <c r="J47" s="194">
        <f t="shared" si="14"/>
        <v>40</v>
      </c>
    </row>
    <row r="48" spans="1:14" s="24" customFormat="1" ht="17.25" customHeight="1" x14ac:dyDescent="0.25">
      <c r="A48" s="175" t="s">
        <v>62</v>
      </c>
      <c r="B48" s="18">
        <v>1</v>
      </c>
      <c r="C48" s="18">
        <v>5</v>
      </c>
      <c r="D48" s="19"/>
      <c r="E48" s="20"/>
      <c r="F48" s="171">
        <f>+F49</f>
        <v>60.1</v>
      </c>
      <c r="G48" s="171">
        <f t="shared" ref="G48:J49" si="15">+G49</f>
        <v>0</v>
      </c>
      <c r="H48" s="171">
        <f t="shared" si="15"/>
        <v>60.1</v>
      </c>
      <c r="I48" s="171">
        <f t="shared" si="15"/>
        <v>-9.6</v>
      </c>
      <c r="J48" s="171">
        <f t="shared" si="15"/>
        <v>50.5</v>
      </c>
      <c r="M48" s="222"/>
      <c r="N48" s="222"/>
    </row>
    <row r="49" spans="1:14" s="24" customFormat="1" ht="17.25" customHeight="1" x14ac:dyDescent="0.25">
      <c r="A49" s="175" t="s">
        <v>63</v>
      </c>
      <c r="B49" s="18">
        <v>1</v>
      </c>
      <c r="C49" s="18">
        <v>5</v>
      </c>
      <c r="D49" s="19" t="s">
        <v>64</v>
      </c>
      <c r="E49" s="20"/>
      <c r="F49" s="171">
        <f>+F50</f>
        <v>60.1</v>
      </c>
      <c r="G49" s="171">
        <f t="shared" si="15"/>
        <v>0</v>
      </c>
      <c r="H49" s="171">
        <f t="shared" si="15"/>
        <v>60.1</v>
      </c>
      <c r="I49" s="171">
        <f t="shared" si="15"/>
        <v>-9.6</v>
      </c>
      <c r="J49" s="171">
        <f t="shared" si="15"/>
        <v>50.5</v>
      </c>
      <c r="N49" s="222"/>
    </row>
    <row r="50" spans="1:14" ht="31.5" customHeight="1" x14ac:dyDescent="0.25">
      <c r="A50" s="95" t="s">
        <v>54</v>
      </c>
      <c r="B50" s="21">
        <v>1</v>
      </c>
      <c r="C50" s="21">
        <v>5</v>
      </c>
      <c r="D50" s="22" t="s">
        <v>447</v>
      </c>
      <c r="E50" s="23">
        <v>244</v>
      </c>
      <c r="F50" s="172">
        <v>60.1</v>
      </c>
      <c r="G50" s="40"/>
      <c r="H50" s="194">
        <f>F50+G50</f>
        <v>60.1</v>
      </c>
      <c r="I50" s="194">
        <v>-9.6</v>
      </c>
      <c r="J50" s="194">
        <f t="shared" si="14"/>
        <v>50.5</v>
      </c>
    </row>
    <row r="51" spans="1:14" ht="44.25" customHeight="1" x14ac:dyDescent="0.25">
      <c r="A51" s="176" t="s">
        <v>65</v>
      </c>
      <c r="B51" s="18">
        <v>1</v>
      </c>
      <c r="C51" s="18">
        <v>6</v>
      </c>
      <c r="D51" s="19"/>
      <c r="E51" s="20"/>
      <c r="F51" s="171">
        <f>+F52+F59</f>
        <v>10166.1</v>
      </c>
      <c r="G51" s="171">
        <f t="shared" ref="G51:J51" si="16">+G52+G59</f>
        <v>690</v>
      </c>
      <c r="H51" s="171">
        <f t="shared" si="16"/>
        <v>10856.1</v>
      </c>
      <c r="I51" s="171">
        <f t="shared" si="16"/>
        <v>-500</v>
      </c>
      <c r="J51" s="171">
        <f t="shared" si="16"/>
        <v>10356.1</v>
      </c>
      <c r="M51" s="102"/>
    </row>
    <row r="52" spans="1:14" s="24" customFormat="1" ht="37.5" customHeight="1" x14ac:dyDescent="0.25">
      <c r="A52" s="176" t="s">
        <v>66</v>
      </c>
      <c r="B52" s="18">
        <v>1</v>
      </c>
      <c r="C52" s="18">
        <v>6</v>
      </c>
      <c r="D52" s="19">
        <v>7701060000</v>
      </c>
      <c r="E52" s="20"/>
      <c r="F52" s="171">
        <f>SUM(F53:F58)</f>
        <v>7347</v>
      </c>
      <c r="G52" s="171">
        <f t="shared" ref="G52:J52" si="17">SUM(G53:G58)</f>
        <v>500</v>
      </c>
      <c r="H52" s="171">
        <f t="shared" si="17"/>
        <v>7847</v>
      </c>
      <c r="I52" s="171">
        <f t="shared" si="17"/>
        <v>-500</v>
      </c>
      <c r="J52" s="171">
        <f t="shared" si="17"/>
        <v>7347</v>
      </c>
      <c r="N52" s="222"/>
    </row>
    <row r="53" spans="1:14" ht="27.75" customHeight="1" x14ac:dyDescent="0.25">
      <c r="A53" s="177" t="s">
        <v>40</v>
      </c>
      <c r="B53" s="21">
        <v>1</v>
      </c>
      <c r="C53" s="21">
        <v>6</v>
      </c>
      <c r="D53" s="25" t="s">
        <v>67</v>
      </c>
      <c r="E53" s="23">
        <v>121</v>
      </c>
      <c r="F53" s="172">
        <v>4753</v>
      </c>
      <c r="G53" s="40"/>
      <c r="H53" s="194">
        <f t="shared" ref="H53:H58" si="18">F53+G53</f>
        <v>4753</v>
      </c>
      <c r="I53" s="194"/>
      <c r="J53" s="194">
        <f t="shared" si="14"/>
        <v>4753</v>
      </c>
    </row>
    <row r="54" spans="1:14" ht="51" customHeight="1" x14ac:dyDescent="0.25">
      <c r="A54" s="178" t="s">
        <v>43</v>
      </c>
      <c r="B54" s="21">
        <v>1</v>
      </c>
      <c r="C54" s="21">
        <v>6</v>
      </c>
      <c r="D54" s="25" t="s">
        <v>67</v>
      </c>
      <c r="E54" s="23">
        <v>129</v>
      </c>
      <c r="F54" s="172">
        <v>1435.3</v>
      </c>
      <c r="G54" s="40"/>
      <c r="H54" s="194">
        <f t="shared" si="18"/>
        <v>1435.3</v>
      </c>
      <c r="I54" s="194"/>
      <c r="J54" s="194">
        <f t="shared" si="14"/>
        <v>1435.3</v>
      </c>
    </row>
    <row r="55" spans="1:14" ht="31.5" customHeight="1" x14ac:dyDescent="0.25">
      <c r="A55" s="95" t="s">
        <v>51</v>
      </c>
      <c r="B55" s="21">
        <v>1</v>
      </c>
      <c r="C55" s="21">
        <v>6</v>
      </c>
      <c r="D55" s="25" t="s">
        <v>67</v>
      </c>
      <c r="E55" s="23">
        <v>122</v>
      </c>
      <c r="F55" s="172">
        <v>25</v>
      </c>
      <c r="G55" s="40"/>
      <c r="H55" s="194">
        <f t="shared" si="18"/>
        <v>25</v>
      </c>
      <c r="I55" s="194"/>
      <c r="J55" s="194">
        <f t="shared" si="14"/>
        <v>25</v>
      </c>
    </row>
    <row r="56" spans="1:14" ht="30" customHeight="1" x14ac:dyDescent="0.25">
      <c r="A56" s="178" t="s">
        <v>53</v>
      </c>
      <c r="B56" s="21">
        <v>1</v>
      </c>
      <c r="C56" s="21">
        <v>6</v>
      </c>
      <c r="D56" s="25" t="s">
        <v>67</v>
      </c>
      <c r="E56" s="23">
        <v>242</v>
      </c>
      <c r="F56" s="172">
        <v>719.2</v>
      </c>
      <c r="G56" s="40">
        <v>500</v>
      </c>
      <c r="H56" s="194">
        <f t="shared" si="18"/>
        <v>1219.2</v>
      </c>
      <c r="I56" s="194">
        <v>-500</v>
      </c>
      <c r="J56" s="194">
        <f t="shared" si="14"/>
        <v>719.2</v>
      </c>
    </row>
    <row r="57" spans="1:14" ht="30.75" customHeight="1" x14ac:dyDescent="0.25">
      <c r="A57" s="95" t="s">
        <v>54</v>
      </c>
      <c r="B57" s="21">
        <v>1</v>
      </c>
      <c r="C57" s="21">
        <v>6</v>
      </c>
      <c r="D57" s="25" t="s">
        <v>67</v>
      </c>
      <c r="E57" s="23">
        <v>244</v>
      </c>
      <c r="F57" s="172">
        <v>413</v>
      </c>
      <c r="G57" s="40"/>
      <c r="H57" s="194">
        <f t="shared" si="18"/>
        <v>413</v>
      </c>
      <c r="I57" s="194"/>
      <c r="J57" s="194">
        <f t="shared" si="14"/>
        <v>413</v>
      </c>
    </row>
    <row r="58" spans="1:14" ht="21" customHeight="1" x14ac:dyDescent="0.25">
      <c r="A58" s="177" t="s">
        <v>57</v>
      </c>
      <c r="B58" s="21">
        <v>1</v>
      </c>
      <c r="C58" s="21">
        <v>6</v>
      </c>
      <c r="D58" s="22" t="s">
        <v>67</v>
      </c>
      <c r="E58" s="23">
        <v>852</v>
      </c>
      <c r="F58" s="172">
        <v>1.5</v>
      </c>
      <c r="G58" s="40"/>
      <c r="H58" s="194">
        <f t="shared" si="18"/>
        <v>1.5</v>
      </c>
      <c r="I58" s="194"/>
      <c r="J58" s="194">
        <f t="shared" si="14"/>
        <v>1.5</v>
      </c>
    </row>
    <row r="59" spans="1:14" ht="48" customHeight="1" x14ac:dyDescent="0.25">
      <c r="A59" s="176" t="s">
        <v>69</v>
      </c>
      <c r="B59" s="18">
        <v>1</v>
      </c>
      <c r="C59" s="18">
        <v>6</v>
      </c>
      <c r="D59" s="19">
        <v>7701070000</v>
      </c>
      <c r="E59" s="20">
        <v>0</v>
      </c>
      <c r="F59" s="171">
        <f>SUM(F60:F65)</f>
        <v>2819.1000000000004</v>
      </c>
      <c r="G59" s="171">
        <f t="shared" ref="G59:J59" si="19">SUM(G60:G65)</f>
        <v>190</v>
      </c>
      <c r="H59" s="171">
        <f t="shared" si="19"/>
        <v>3009.1000000000004</v>
      </c>
      <c r="I59" s="171">
        <f t="shared" si="19"/>
        <v>0</v>
      </c>
      <c r="J59" s="171">
        <f t="shared" si="19"/>
        <v>3009.1000000000004</v>
      </c>
    </row>
    <row r="60" spans="1:14" ht="27" customHeight="1" x14ac:dyDescent="0.25">
      <c r="A60" s="177" t="s">
        <v>40</v>
      </c>
      <c r="B60" s="21">
        <v>1</v>
      </c>
      <c r="C60" s="21">
        <v>6</v>
      </c>
      <c r="D60" s="22" t="s">
        <v>70</v>
      </c>
      <c r="E60" s="23">
        <v>121</v>
      </c>
      <c r="F60" s="172">
        <v>1734.1</v>
      </c>
      <c r="G60" s="40"/>
      <c r="H60" s="194">
        <f t="shared" ref="H60:H67" si="20">F60+G60</f>
        <v>1734.1</v>
      </c>
      <c r="I60" s="194"/>
      <c r="J60" s="194">
        <f t="shared" si="14"/>
        <v>1734.1</v>
      </c>
    </row>
    <row r="61" spans="1:14" ht="40.5" customHeight="1" x14ac:dyDescent="0.25">
      <c r="A61" s="178" t="s">
        <v>43</v>
      </c>
      <c r="B61" s="21">
        <v>1</v>
      </c>
      <c r="C61" s="21">
        <v>6</v>
      </c>
      <c r="D61" s="22" t="s">
        <v>70</v>
      </c>
      <c r="E61" s="23">
        <v>129</v>
      </c>
      <c r="F61" s="172">
        <v>523.70000000000005</v>
      </c>
      <c r="G61" s="40"/>
      <c r="H61" s="194">
        <f t="shared" si="20"/>
        <v>523.70000000000005</v>
      </c>
      <c r="I61" s="194"/>
      <c r="J61" s="194">
        <f t="shared" si="14"/>
        <v>523.70000000000005</v>
      </c>
    </row>
    <row r="62" spans="1:14" ht="33" customHeight="1" x14ac:dyDescent="0.25">
      <c r="A62" s="95" t="s">
        <v>51</v>
      </c>
      <c r="B62" s="21">
        <v>1</v>
      </c>
      <c r="C62" s="21">
        <v>6</v>
      </c>
      <c r="D62" s="22" t="s">
        <v>70</v>
      </c>
      <c r="E62" s="23">
        <v>122</v>
      </c>
      <c r="F62" s="172">
        <v>50</v>
      </c>
      <c r="G62" s="40"/>
      <c r="H62" s="194">
        <f t="shared" si="20"/>
        <v>50</v>
      </c>
      <c r="I62" s="194"/>
      <c r="J62" s="194">
        <f t="shared" si="14"/>
        <v>50</v>
      </c>
    </row>
    <row r="63" spans="1:14" ht="33" customHeight="1" x14ac:dyDescent="0.25">
      <c r="A63" s="178" t="s">
        <v>53</v>
      </c>
      <c r="B63" s="21">
        <v>1</v>
      </c>
      <c r="C63" s="21">
        <v>6</v>
      </c>
      <c r="D63" s="25" t="s">
        <v>70</v>
      </c>
      <c r="E63" s="23">
        <v>242</v>
      </c>
      <c r="F63" s="172">
        <v>210</v>
      </c>
      <c r="G63" s="40"/>
      <c r="H63" s="194">
        <f t="shared" si="20"/>
        <v>210</v>
      </c>
      <c r="I63" s="194"/>
      <c r="J63" s="194">
        <f t="shared" si="14"/>
        <v>210</v>
      </c>
    </row>
    <row r="64" spans="1:14" ht="27" customHeight="1" x14ac:dyDescent="0.25">
      <c r="A64" s="95" t="s">
        <v>54</v>
      </c>
      <c r="B64" s="21">
        <v>1</v>
      </c>
      <c r="C64" s="21">
        <v>6</v>
      </c>
      <c r="D64" s="22" t="s">
        <v>70</v>
      </c>
      <c r="E64" s="23">
        <v>244</v>
      </c>
      <c r="F64" s="172">
        <v>298.3</v>
      </c>
      <c r="G64" s="40">
        <f>140+50</f>
        <v>190</v>
      </c>
      <c r="H64" s="194">
        <f t="shared" si="20"/>
        <v>488.3</v>
      </c>
      <c r="I64" s="194"/>
      <c r="J64" s="194">
        <f t="shared" si="14"/>
        <v>488.3</v>
      </c>
    </row>
    <row r="65" spans="1:13" ht="18.75" customHeight="1" x14ac:dyDescent="0.25">
      <c r="A65" s="177" t="s">
        <v>57</v>
      </c>
      <c r="B65" s="21">
        <v>1</v>
      </c>
      <c r="C65" s="21">
        <v>6</v>
      </c>
      <c r="D65" s="22" t="s">
        <v>70</v>
      </c>
      <c r="E65" s="23">
        <v>852</v>
      </c>
      <c r="F65" s="172">
        <v>3</v>
      </c>
      <c r="G65" s="40"/>
      <c r="H65" s="194">
        <f t="shared" si="20"/>
        <v>3</v>
      </c>
      <c r="I65" s="194"/>
      <c r="J65" s="194">
        <f t="shared" si="14"/>
        <v>3</v>
      </c>
    </row>
    <row r="66" spans="1:13" ht="17.45" customHeight="1" x14ac:dyDescent="0.25">
      <c r="A66" s="176" t="s">
        <v>367</v>
      </c>
      <c r="B66" s="18">
        <v>1</v>
      </c>
      <c r="C66" s="18">
        <v>7</v>
      </c>
      <c r="D66" s="19" t="s">
        <v>366</v>
      </c>
      <c r="E66" s="20"/>
      <c r="F66" s="171">
        <f>F67</f>
        <v>0</v>
      </c>
      <c r="G66" s="171">
        <f t="shared" ref="G66:J66" si="21">G67</f>
        <v>1331.6</v>
      </c>
      <c r="H66" s="171">
        <f>H67</f>
        <v>1331.6</v>
      </c>
      <c r="I66" s="171">
        <f t="shared" si="21"/>
        <v>0</v>
      </c>
      <c r="J66" s="171">
        <f t="shared" si="21"/>
        <v>1331.6</v>
      </c>
      <c r="M66" s="59"/>
    </row>
    <row r="67" spans="1:13" ht="31.15" customHeight="1" x14ac:dyDescent="0.25">
      <c r="A67" s="95" t="s">
        <v>54</v>
      </c>
      <c r="B67" s="21">
        <v>1</v>
      </c>
      <c r="C67" s="21">
        <v>7</v>
      </c>
      <c r="D67" s="22" t="s">
        <v>365</v>
      </c>
      <c r="E67" s="23">
        <v>244</v>
      </c>
      <c r="F67" s="172">
        <v>0</v>
      </c>
      <c r="G67" s="40">
        <v>1331.6</v>
      </c>
      <c r="H67" s="194">
        <f t="shared" si="20"/>
        <v>1331.6</v>
      </c>
      <c r="I67" s="194"/>
      <c r="J67" s="194">
        <f t="shared" si="14"/>
        <v>1331.6</v>
      </c>
      <c r="M67" s="59"/>
    </row>
    <row r="68" spans="1:13" ht="19.5" customHeight="1" x14ac:dyDescent="0.25">
      <c r="A68" s="175" t="s">
        <v>376</v>
      </c>
      <c r="B68" s="26" t="s">
        <v>72</v>
      </c>
      <c r="C68" s="26">
        <v>11</v>
      </c>
      <c r="D68" s="19"/>
      <c r="E68" s="20"/>
      <c r="F68" s="171">
        <f>SUM(F69:F69)</f>
        <v>2300</v>
      </c>
      <c r="G68" s="171">
        <f>SUM(G69:G69)</f>
        <v>1500</v>
      </c>
      <c r="H68" s="171">
        <f>SUM(H69:H69)</f>
        <v>3800</v>
      </c>
      <c r="I68" s="171">
        <f t="shared" ref="I68:J68" si="22">SUM(I69:I69)</f>
        <v>0</v>
      </c>
      <c r="J68" s="171">
        <f t="shared" si="22"/>
        <v>3800</v>
      </c>
      <c r="M68" s="59"/>
    </row>
    <row r="69" spans="1:13" ht="30" customHeight="1" x14ac:dyDescent="0.25">
      <c r="A69" s="177" t="s">
        <v>73</v>
      </c>
      <c r="B69" s="27" t="s">
        <v>72</v>
      </c>
      <c r="C69" s="27">
        <v>11</v>
      </c>
      <c r="D69" s="28" t="s">
        <v>255</v>
      </c>
      <c r="E69" s="23">
        <v>870</v>
      </c>
      <c r="F69" s="172">
        <f>2700-400</f>
        <v>2300</v>
      </c>
      <c r="G69" s="40">
        <v>1500</v>
      </c>
      <c r="H69" s="194">
        <f>F69+G69</f>
        <v>3800</v>
      </c>
      <c r="I69" s="194"/>
      <c r="J69" s="194">
        <f t="shared" si="14"/>
        <v>3800</v>
      </c>
    </row>
    <row r="70" spans="1:13" ht="18" customHeight="1" x14ac:dyDescent="0.25">
      <c r="A70" s="176" t="s">
        <v>74</v>
      </c>
      <c r="B70" s="18">
        <v>1</v>
      </c>
      <c r="C70" s="18">
        <v>13</v>
      </c>
      <c r="D70" s="28"/>
      <c r="E70" s="27"/>
      <c r="F70" s="171">
        <f>F71+F73+F79</f>
        <v>5175.3999999999996</v>
      </c>
      <c r="G70" s="171">
        <f t="shared" ref="G70" si="23">G71+G73+G79</f>
        <v>0</v>
      </c>
      <c r="H70" s="171">
        <f>H71+H73+H79+H83+H85</f>
        <v>5175.3999999999996</v>
      </c>
      <c r="I70" s="171">
        <f t="shared" ref="I70:J70" si="24">I71+I73+I79+I83+I85</f>
        <v>10774.814300000002</v>
      </c>
      <c r="J70" s="171">
        <f t="shared" si="24"/>
        <v>15950.214300000001</v>
      </c>
      <c r="M70" s="102"/>
    </row>
    <row r="71" spans="1:13" ht="61.5" customHeight="1" x14ac:dyDescent="0.25">
      <c r="A71" s="175" t="s">
        <v>527</v>
      </c>
      <c r="B71" s="18">
        <v>1</v>
      </c>
      <c r="C71" s="18">
        <v>13</v>
      </c>
      <c r="D71" s="29" t="s">
        <v>448</v>
      </c>
      <c r="E71" s="20"/>
      <c r="F71" s="171">
        <f>F72</f>
        <v>160</v>
      </c>
      <c r="G71" s="171">
        <f t="shared" ref="G71:J71" si="25">G72</f>
        <v>0</v>
      </c>
      <c r="H71" s="171">
        <f t="shared" si="25"/>
        <v>160</v>
      </c>
      <c r="I71" s="171">
        <f t="shared" si="25"/>
        <v>0</v>
      </c>
      <c r="J71" s="171">
        <f t="shared" si="25"/>
        <v>160</v>
      </c>
      <c r="M71" s="102"/>
    </row>
    <row r="72" spans="1:13" ht="33" customHeight="1" x14ac:dyDescent="0.25">
      <c r="A72" s="95" t="s">
        <v>459</v>
      </c>
      <c r="B72" s="21">
        <v>1</v>
      </c>
      <c r="C72" s="21">
        <v>13</v>
      </c>
      <c r="D72" s="28" t="s">
        <v>75</v>
      </c>
      <c r="E72" s="23">
        <v>244</v>
      </c>
      <c r="F72" s="172">
        <v>160</v>
      </c>
      <c r="G72" s="40"/>
      <c r="H72" s="194">
        <f>F72+G72</f>
        <v>160</v>
      </c>
      <c r="I72" s="194"/>
      <c r="J72" s="194">
        <f t="shared" si="14"/>
        <v>160</v>
      </c>
      <c r="M72" s="59"/>
    </row>
    <row r="73" spans="1:13" ht="29.45" customHeight="1" x14ac:dyDescent="0.25">
      <c r="A73" s="176" t="s">
        <v>256</v>
      </c>
      <c r="B73" s="18">
        <v>1</v>
      </c>
      <c r="C73" s="18">
        <v>13</v>
      </c>
      <c r="D73" s="29" t="s">
        <v>257</v>
      </c>
      <c r="E73" s="20"/>
      <c r="F73" s="171">
        <f>SUM(F74:F78)</f>
        <v>4132.3999999999996</v>
      </c>
      <c r="G73" s="171">
        <f t="shared" ref="G73:J73" si="26">SUM(G74:G78)</f>
        <v>0</v>
      </c>
      <c r="H73" s="171">
        <f t="shared" si="26"/>
        <v>4132.3999999999996</v>
      </c>
      <c r="I73" s="171">
        <f t="shared" si="26"/>
        <v>567.6</v>
      </c>
      <c r="J73" s="171">
        <f t="shared" si="26"/>
        <v>4700</v>
      </c>
    </row>
    <row r="74" spans="1:13" ht="27.75" customHeight="1" x14ac:dyDescent="0.25">
      <c r="A74" s="95" t="s">
        <v>53</v>
      </c>
      <c r="B74" s="21">
        <v>1</v>
      </c>
      <c r="C74" s="21">
        <v>13</v>
      </c>
      <c r="D74" s="28" t="s">
        <v>257</v>
      </c>
      <c r="E74" s="23">
        <v>242</v>
      </c>
      <c r="F74" s="172">
        <v>655.4</v>
      </c>
      <c r="G74" s="40"/>
      <c r="H74" s="194">
        <f t="shared" ref="H74:H78" si="27">F74+G74</f>
        <v>655.4</v>
      </c>
      <c r="I74" s="194"/>
      <c r="J74" s="194">
        <f>H74+I74</f>
        <v>655.4</v>
      </c>
    </row>
    <row r="75" spans="1:13" ht="39" customHeight="1" x14ac:dyDescent="0.25">
      <c r="A75" s="95" t="s">
        <v>300</v>
      </c>
      <c r="B75" s="21">
        <v>1</v>
      </c>
      <c r="C75" s="21">
        <v>13</v>
      </c>
      <c r="D75" s="28" t="s">
        <v>257</v>
      </c>
      <c r="E75" s="23">
        <v>243</v>
      </c>
      <c r="F75" s="172">
        <v>1600</v>
      </c>
      <c r="G75" s="40"/>
      <c r="H75" s="194">
        <f t="shared" si="27"/>
        <v>1600</v>
      </c>
      <c r="I75" s="194">
        <v>400</v>
      </c>
      <c r="J75" s="194">
        <f t="shared" ref="J75:J78" si="28">H75+I75</f>
        <v>2000</v>
      </c>
    </row>
    <row r="76" spans="1:13" ht="30.75" customHeight="1" x14ac:dyDescent="0.25">
      <c r="A76" s="95" t="s">
        <v>54</v>
      </c>
      <c r="B76" s="21">
        <v>1</v>
      </c>
      <c r="C76" s="21">
        <v>13</v>
      </c>
      <c r="D76" s="28" t="s">
        <v>257</v>
      </c>
      <c r="E76" s="23">
        <v>244</v>
      </c>
      <c r="F76" s="172">
        <v>1767</v>
      </c>
      <c r="G76" s="40"/>
      <c r="H76" s="194">
        <f t="shared" si="27"/>
        <v>1767</v>
      </c>
      <c r="I76" s="194"/>
      <c r="J76" s="194">
        <f t="shared" si="28"/>
        <v>1767</v>
      </c>
    </row>
    <row r="77" spans="1:13" ht="16.149999999999999" customHeight="1" x14ac:dyDescent="0.25">
      <c r="A77" s="177" t="s">
        <v>57</v>
      </c>
      <c r="B77" s="21">
        <v>1</v>
      </c>
      <c r="C77" s="21">
        <v>3</v>
      </c>
      <c r="D77" s="28" t="s">
        <v>257</v>
      </c>
      <c r="E77" s="23">
        <v>852</v>
      </c>
      <c r="F77" s="172">
        <v>10</v>
      </c>
      <c r="G77" s="40"/>
      <c r="H77" s="194">
        <f t="shared" si="27"/>
        <v>10</v>
      </c>
      <c r="I77" s="194"/>
      <c r="J77" s="194">
        <f t="shared" si="28"/>
        <v>10</v>
      </c>
    </row>
    <row r="78" spans="1:13" ht="20.25" customHeight="1" x14ac:dyDescent="0.25">
      <c r="A78" s="58" t="s">
        <v>59</v>
      </c>
      <c r="B78" s="21">
        <v>1</v>
      </c>
      <c r="C78" s="21">
        <v>3</v>
      </c>
      <c r="D78" s="28" t="s">
        <v>257</v>
      </c>
      <c r="E78" s="23">
        <v>853</v>
      </c>
      <c r="F78" s="172">
        <v>100</v>
      </c>
      <c r="G78" s="40"/>
      <c r="H78" s="194">
        <f t="shared" si="27"/>
        <v>100</v>
      </c>
      <c r="I78" s="194">
        <v>167.6</v>
      </c>
      <c r="J78" s="194">
        <f t="shared" si="28"/>
        <v>267.60000000000002</v>
      </c>
    </row>
    <row r="79" spans="1:13" ht="23.25" customHeight="1" x14ac:dyDescent="0.25">
      <c r="A79" s="176" t="s">
        <v>76</v>
      </c>
      <c r="B79" s="18">
        <v>1</v>
      </c>
      <c r="C79" s="18">
        <v>13</v>
      </c>
      <c r="D79" s="30" t="s">
        <v>77</v>
      </c>
      <c r="E79" s="20">
        <v>0</v>
      </c>
      <c r="F79" s="171">
        <f>SUM(F80:F82)</f>
        <v>883</v>
      </c>
      <c r="G79" s="171">
        <f t="shared" ref="G79:J79" si="29">SUM(G80:G82)</f>
        <v>0</v>
      </c>
      <c r="H79" s="171">
        <f t="shared" si="29"/>
        <v>883</v>
      </c>
      <c r="I79" s="171">
        <f t="shared" si="29"/>
        <v>0</v>
      </c>
      <c r="J79" s="171">
        <f t="shared" si="29"/>
        <v>883</v>
      </c>
    </row>
    <row r="80" spans="1:13" ht="27" customHeight="1" x14ac:dyDescent="0.25">
      <c r="A80" s="177" t="s">
        <v>40</v>
      </c>
      <c r="B80" s="21">
        <v>1</v>
      </c>
      <c r="C80" s="21">
        <v>13</v>
      </c>
      <c r="D80" s="25" t="s">
        <v>77</v>
      </c>
      <c r="E80" s="23">
        <v>121</v>
      </c>
      <c r="F80" s="172">
        <v>601.4</v>
      </c>
      <c r="G80" s="40"/>
      <c r="H80" s="194">
        <f t="shared" ref="H80:H82" si="30">F80+G80</f>
        <v>601.4</v>
      </c>
      <c r="I80" s="194"/>
      <c r="J80" s="194">
        <f t="shared" si="14"/>
        <v>601.4</v>
      </c>
    </row>
    <row r="81" spans="1:14" ht="44.25" customHeight="1" x14ac:dyDescent="0.25">
      <c r="A81" s="178" t="s">
        <v>43</v>
      </c>
      <c r="B81" s="21">
        <v>1</v>
      </c>
      <c r="C81" s="21">
        <v>13</v>
      </c>
      <c r="D81" s="25" t="s">
        <v>77</v>
      </c>
      <c r="E81" s="23">
        <v>129</v>
      </c>
      <c r="F81" s="172">
        <v>181.6</v>
      </c>
      <c r="G81" s="40"/>
      <c r="H81" s="194">
        <f t="shared" si="30"/>
        <v>181.6</v>
      </c>
      <c r="I81" s="194"/>
      <c r="J81" s="194">
        <f t="shared" si="14"/>
        <v>181.6</v>
      </c>
    </row>
    <row r="82" spans="1:14" ht="30" customHeight="1" x14ac:dyDescent="0.25">
      <c r="A82" s="95" t="s">
        <v>54</v>
      </c>
      <c r="B82" s="21">
        <v>1</v>
      </c>
      <c r="C82" s="21">
        <v>13</v>
      </c>
      <c r="D82" s="25" t="s">
        <v>77</v>
      </c>
      <c r="E82" s="23">
        <v>244</v>
      </c>
      <c r="F82" s="172">
        <v>100</v>
      </c>
      <c r="G82" s="40"/>
      <c r="H82" s="194">
        <f t="shared" si="30"/>
        <v>100</v>
      </c>
      <c r="I82" s="194"/>
      <c r="J82" s="194">
        <f t="shared" si="14"/>
        <v>100</v>
      </c>
    </row>
    <row r="83" spans="1:14" ht="21.75" customHeight="1" x14ac:dyDescent="0.25">
      <c r="A83" s="224" t="s">
        <v>552</v>
      </c>
      <c r="B83" s="21">
        <v>1</v>
      </c>
      <c r="C83" s="21">
        <v>13</v>
      </c>
      <c r="D83" s="25"/>
      <c r="E83" s="23"/>
      <c r="F83" s="172"/>
      <c r="G83" s="40"/>
      <c r="H83" s="194">
        <f>H84</f>
        <v>0</v>
      </c>
      <c r="I83" s="194">
        <f t="shared" ref="I83:J83" si="31">I84</f>
        <v>150</v>
      </c>
      <c r="J83" s="194">
        <f t="shared" si="31"/>
        <v>150</v>
      </c>
    </row>
    <row r="84" spans="1:14" ht="84.75" customHeight="1" x14ac:dyDescent="0.25">
      <c r="A84" s="223" t="s">
        <v>553</v>
      </c>
      <c r="B84" s="21">
        <v>1</v>
      </c>
      <c r="C84" s="21">
        <v>13</v>
      </c>
      <c r="D84" s="25" t="s">
        <v>257</v>
      </c>
      <c r="E84" s="23">
        <v>831</v>
      </c>
      <c r="F84" s="172"/>
      <c r="G84" s="40"/>
      <c r="H84" s="194">
        <v>0</v>
      </c>
      <c r="I84" s="194">
        <v>150</v>
      </c>
      <c r="J84" s="194">
        <f>H84+I84</f>
        <v>150</v>
      </c>
    </row>
    <row r="85" spans="1:14" s="24" customFormat="1" ht="27.75" customHeight="1" x14ac:dyDescent="0.25">
      <c r="A85" s="175" t="s">
        <v>670</v>
      </c>
      <c r="B85" s="18">
        <v>1</v>
      </c>
      <c r="C85" s="18">
        <v>13</v>
      </c>
      <c r="D85" s="30"/>
      <c r="E85" s="20"/>
      <c r="F85" s="171"/>
      <c r="G85" s="104"/>
      <c r="H85" s="220">
        <f>SUM(H86:H91)</f>
        <v>0</v>
      </c>
      <c r="I85" s="220">
        <f t="shared" ref="I85:J85" si="32">SUM(I86:I91)</f>
        <v>10057.214300000001</v>
      </c>
      <c r="J85" s="220">
        <f t="shared" si="32"/>
        <v>10057.214300000001</v>
      </c>
      <c r="N85" s="222"/>
    </row>
    <row r="86" spans="1:14" ht="27.75" customHeight="1" x14ac:dyDescent="0.25">
      <c r="A86" s="177" t="s">
        <v>84</v>
      </c>
      <c r="B86" s="21">
        <v>1</v>
      </c>
      <c r="C86" s="21">
        <v>13</v>
      </c>
      <c r="D86" s="25" t="s">
        <v>542</v>
      </c>
      <c r="E86" s="23">
        <v>111</v>
      </c>
      <c r="F86" s="172"/>
      <c r="G86" s="40"/>
      <c r="H86" s="194">
        <v>0</v>
      </c>
      <c r="I86" s="194">
        <v>6850.3247300000003</v>
      </c>
      <c r="J86" s="194">
        <f>H86+I86</f>
        <v>6850.3247300000003</v>
      </c>
    </row>
    <row r="87" spans="1:14" ht="40.5" customHeight="1" x14ac:dyDescent="0.25">
      <c r="A87" s="177" t="s">
        <v>86</v>
      </c>
      <c r="B87" s="21">
        <v>1</v>
      </c>
      <c r="C87" s="21">
        <v>13</v>
      </c>
      <c r="D87" s="25" t="s">
        <v>542</v>
      </c>
      <c r="E87" s="23">
        <v>119</v>
      </c>
      <c r="F87" s="172"/>
      <c r="G87" s="40"/>
      <c r="H87" s="194">
        <v>0</v>
      </c>
      <c r="I87" s="194">
        <v>2086.68957</v>
      </c>
      <c r="J87" s="194">
        <f t="shared" ref="J87:J91" si="33">H87+I87</f>
        <v>2086.68957</v>
      </c>
    </row>
    <row r="88" spans="1:14" ht="27.75" customHeight="1" x14ac:dyDescent="0.25">
      <c r="A88" s="177" t="s">
        <v>53</v>
      </c>
      <c r="B88" s="21">
        <v>1</v>
      </c>
      <c r="C88" s="21">
        <v>13</v>
      </c>
      <c r="D88" s="25" t="s">
        <v>542</v>
      </c>
      <c r="E88" s="23">
        <v>242</v>
      </c>
      <c r="F88" s="172"/>
      <c r="G88" s="40"/>
      <c r="H88" s="194">
        <v>0</v>
      </c>
      <c r="I88" s="194">
        <v>600</v>
      </c>
      <c r="J88" s="194">
        <f t="shared" si="33"/>
        <v>600</v>
      </c>
    </row>
    <row r="89" spans="1:14" ht="27.75" customHeight="1" x14ac:dyDescent="0.25">
      <c r="A89" s="177" t="s">
        <v>54</v>
      </c>
      <c r="B89" s="21">
        <v>1</v>
      </c>
      <c r="C89" s="21">
        <v>13</v>
      </c>
      <c r="D89" s="25" t="s">
        <v>542</v>
      </c>
      <c r="E89" s="23">
        <v>244</v>
      </c>
      <c r="F89" s="172"/>
      <c r="G89" s="40"/>
      <c r="H89" s="194">
        <v>0</v>
      </c>
      <c r="I89" s="194">
        <v>510</v>
      </c>
      <c r="J89" s="194">
        <f t="shared" si="33"/>
        <v>510</v>
      </c>
    </row>
    <row r="90" spans="1:14" ht="27.75" customHeight="1" x14ac:dyDescent="0.25">
      <c r="A90" s="177" t="s">
        <v>56</v>
      </c>
      <c r="B90" s="21">
        <v>1</v>
      </c>
      <c r="C90" s="21">
        <v>13</v>
      </c>
      <c r="D90" s="25" t="s">
        <v>542</v>
      </c>
      <c r="E90" s="23">
        <v>851</v>
      </c>
      <c r="F90" s="172"/>
      <c r="G90" s="40"/>
      <c r="H90" s="194">
        <v>0</v>
      </c>
      <c r="I90" s="194">
        <v>4.5999999999999996</v>
      </c>
      <c r="J90" s="194">
        <f t="shared" si="33"/>
        <v>4.5999999999999996</v>
      </c>
    </row>
    <row r="91" spans="1:14" ht="27.75" customHeight="1" x14ac:dyDescent="0.25">
      <c r="A91" s="177" t="s">
        <v>669</v>
      </c>
      <c r="B91" s="21">
        <v>1</v>
      </c>
      <c r="C91" s="21">
        <v>13</v>
      </c>
      <c r="D91" s="25" t="s">
        <v>542</v>
      </c>
      <c r="E91" s="23">
        <v>852</v>
      </c>
      <c r="F91" s="172"/>
      <c r="G91" s="40"/>
      <c r="H91" s="194">
        <v>0</v>
      </c>
      <c r="I91" s="194">
        <v>5.6</v>
      </c>
      <c r="J91" s="194">
        <f t="shared" si="33"/>
        <v>5.6</v>
      </c>
    </row>
    <row r="92" spans="1:14" ht="19.5" customHeight="1" x14ac:dyDescent="0.25">
      <c r="A92" s="176" t="s">
        <v>516</v>
      </c>
      <c r="B92" s="18">
        <v>2</v>
      </c>
      <c r="C92" s="18"/>
      <c r="D92" s="30"/>
      <c r="E92" s="20"/>
      <c r="F92" s="171">
        <f>+F93</f>
        <v>2141.6</v>
      </c>
      <c r="G92" s="171">
        <f t="shared" ref="G92:J93" si="34">+G93</f>
        <v>0</v>
      </c>
      <c r="H92" s="171">
        <f t="shared" si="34"/>
        <v>2141.6</v>
      </c>
      <c r="I92" s="171">
        <f t="shared" si="34"/>
        <v>0</v>
      </c>
      <c r="J92" s="171">
        <f t="shared" si="34"/>
        <v>2141.6</v>
      </c>
      <c r="M92" s="59"/>
    </row>
    <row r="93" spans="1:14" ht="16.5" customHeight="1" x14ac:dyDescent="0.25">
      <c r="A93" s="176" t="s">
        <v>79</v>
      </c>
      <c r="B93" s="18">
        <v>2</v>
      </c>
      <c r="C93" s="18">
        <v>3</v>
      </c>
      <c r="D93" s="30"/>
      <c r="E93" s="20">
        <v>0</v>
      </c>
      <c r="F93" s="171">
        <f>+F94</f>
        <v>2141.6</v>
      </c>
      <c r="G93" s="171">
        <f t="shared" si="34"/>
        <v>0</v>
      </c>
      <c r="H93" s="171">
        <f t="shared" si="34"/>
        <v>2141.6</v>
      </c>
      <c r="I93" s="171">
        <f t="shared" si="34"/>
        <v>0</v>
      </c>
      <c r="J93" s="171">
        <f t="shared" si="34"/>
        <v>2141.6</v>
      </c>
    </row>
    <row r="94" spans="1:14" ht="16.5" customHeight="1" x14ac:dyDescent="0.25">
      <c r="A94" s="177" t="s">
        <v>80</v>
      </c>
      <c r="B94" s="21">
        <v>2</v>
      </c>
      <c r="C94" s="21">
        <v>3</v>
      </c>
      <c r="D94" s="25" t="s">
        <v>81</v>
      </c>
      <c r="E94" s="23">
        <v>530</v>
      </c>
      <c r="F94" s="172">
        <v>2141.6</v>
      </c>
      <c r="G94" s="40"/>
      <c r="H94" s="194">
        <f>F94+G94</f>
        <v>2141.6</v>
      </c>
      <c r="I94" s="194"/>
      <c r="J94" s="194">
        <f t="shared" si="14"/>
        <v>2141.6</v>
      </c>
      <c r="M94" s="59"/>
    </row>
    <row r="95" spans="1:14" s="24" customFormat="1" ht="32.25" customHeight="1" x14ac:dyDescent="0.25">
      <c r="A95" s="175" t="s">
        <v>517</v>
      </c>
      <c r="B95" s="18">
        <v>3</v>
      </c>
      <c r="C95" s="18"/>
      <c r="D95" s="30"/>
      <c r="E95" s="20"/>
      <c r="F95" s="171">
        <f>F96+F102+F109</f>
        <v>2959.5000000000005</v>
      </c>
      <c r="G95" s="171">
        <f t="shared" ref="G95:J95" si="35">G96+G102+G109</f>
        <v>0</v>
      </c>
      <c r="H95" s="171">
        <f t="shared" si="35"/>
        <v>2959.5000000000005</v>
      </c>
      <c r="I95" s="171">
        <f t="shared" si="35"/>
        <v>0</v>
      </c>
      <c r="J95" s="171">
        <f t="shared" si="35"/>
        <v>2959.5000000000005</v>
      </c>
      <c r="M95" s="222"/>
      <c r="N95" s="222"/>
    </row>
    <row r="96" spans="1:14" ht="48" customHeight="1" x14ac:dyDescent="0.25">
      <c r="A96" s="176" t="s">
        <v>83</v>
      </c>
      <c r="B96" s="18">
        <v>3</v>
      </c>
      <c r="C96" s="18">
        <v>9</v>
      </c>
      <c r="D96" s="30"/>
      <c r="E96" s="20"/>
      <c r="F96" s="171">
        <f>SUM(F97:F100)</f>
        <v>2159.5000000000005</v>
      </c>
      <c r="G96" s="171">
        <f t="shared" ref="G96:J96" si="36">SUM(G97:G100)</f>
        <v>0</v>
      </c>
      <c r="H96" s="171">
        <f t="shared" si="36"/>
        <v>2159.5000000000005</v>
      </c>
      <c r="I96" s="171">
        <f t="shared" si="36"/>
        <v>0</v>
      </c>
      <c r="J96" s="171">
        <f t="shared" si="36"/>
        <v>2159.5000000000005</v>
      </c>
      <c r="M96" s="59"/>
    </row>
    <row r="97" spans="1:13" ht="16.5" customHeight="1" x14ac:dyDescent="0.25">
      <c r="A97" s="95" t="s">
        <v>84</v>
      </c>
      <c r="B97" s="21">
        <v>3</v>
      </c>
      <c r="C97" s="21">
        <v>9</v>
      </c>
      <c r="D97" s="25" t="s">
        <v>85</v>
      </c>
      <c r="E97" s="23">
        <v>111</v>
      </c>
      <c r="F97" s="172">
        <v>1554.8</v>
      </c>
      <c r="G97" s="40"/>
      <c r="H97" s="194">
        <f t="shared" ref="H97:H100" si="37">F97+G97</f>
        <v>1554.8</v>
      </c>
      <c r="I97" s="194"/>
      <c r="J97" s="194">
        <f t="shared" si="14"/>
        <v>1554.8</v>
      </c>
    </row>
    <row r="98" spans="1:13" ht="42.75" customHeight="1" x14ac:dyDescent="0.25">
      <c r="A98" s="178" t="s">
        <v>86</v>
      </c>
      <c r="B98" s="21">
        <v>3</v>
      </c>
      <c r="C98" s="21">
        <v>9</v>
      </c>
      <c r="D98" s="25" t="s">
        <v>85</v>
      </c>
      <c r="E98" s="23">
        <v>119</v>
      </c>
      <c r="F98" s="172">
        <v>469.6</v>
      </c>
      <c r="G98" s="40"/>
      <c r="H98" s="194">
        <f t="shared" si="37"/>
        <v>469.6</v>
      </c>
      <c r="I98" s="194"/>
      <c r="J98" s="194">
        <f t="shared" si="14"/>
        <v>469.6</v>
      </c>
    </row>
    <row r="99" spans="1:13" ht="31.5" customHeight="1" x14ac:dyDescent="0.25">
      <c r="A99" s="178" t="s">
        <v>53</v>
      </c>
      <c r="B99" s="21">
        <v>3</v>
      </c>
      <c r="C99" s="21">
        <v>9</v>
      </c>
      <c r="D99" s="25" t="s">
        <v>85</v>
      </c>
      <c r="E99" s="23">
        <v>242</v>
      </c>
      <c r="F99" s="172">
        <v>65.8</v>
      </c>
      <c r="G99" s="40"/>
      <c r="H99" s="194">
        <f t="shared" si="37"/>
        <v>65.8</v>
      </c>
      <c r="I99" s="194"/>
      <c r="J99" s="194">
        <f t="shared" si="14"/>
        <v>65.8</v>
      </c>
    </row>
    <row r="100" spans="1:13" ht="33.75" customHeight="1" x14ac:dyDescent="0.25">
      <c r="A100" s="95" t="s">
        <v>54</v>
      </c>
      <c r="B100" s="21">
        <v>3</v>
      </c>
      <c r="C100" s="21">
        <v>9</v>
      </c>
      <c r="D100" s="25" t="s">
        <v>85</v>
      </c>
      <c r="E100" s="23">
        <v>244</v>
      </c>
      <c r="F100" s="172">
        <v>69.3</v>
      </c>
      <c r="G100" s="40"/>
      <c r="H100" s="194">
        <f t="shared" si="37"/>
        <v>69.3</v>
      </c>
      <c r="I100" s="194"/>
      <c r="J100" s="194">
        <f t="shared" si="14"/>
        <v>69.3</v>
      </c>
    </row>
    <row r="101" spans="1:13" ht="33.75" customHeight="1" x14ac:dyDescent="0.25">
      <c r="A101" s="176" t="s">
        <v>87</v>
      </c>
      <c r="B101" s="18">
        <v>3</v>
      </c>
      <c r="C101" s="18">
        <v>14</v>
      </c>
      <c r="D101" s="30"/>
      <c r="E101" s="20"/>
      <c r="F101" s="171">
        <f>F102</f>
        <v>600</v>
      </c>
      <c r="G101" s="171">
        <f t="shared" ref="G101:J101" si="38">G102</f>
        <v>0</v>
      </c>
      <c r="H101" s="171">
        <f t="shared" si="38"/>
        <v>600</v>
      </c>
      <c r="I101" s="171">
        <f t="shared" si="38"/>
        <v>0</v>
      </c>
      <c r="J101" s="171">
        <f t="shared" si="38"/>
        <v>600</v>
      </c>
    </row>
    <row r="102" spans="1:13" ht="48.75" customHeight="1" x14ac:dyDescent="0.25">
      <c r="A102" s="180" t="s">
        <v>379</v>
      </c>
      <c r="B102" s="18">
        <v>3</v>
      </c>
      <c r="C102" s="18">
        <v>14</v>
      </c>
      <c r="D102" s="29" t="s">
        <v>449</v>
      </c>
      <c r="E102" s="20"/>
      <c r="F102" s="171">
        <f>SUM(F103:F107)</f>
        <v>600</v>
      </c>
      <c r="G102" s="171">
        <f t="shared" ref="G102:H102" si="39">SUM(G103:G107)</f>
        <v>0</v>
      </c>
      <c r="H102" s="171">
        <f t="shared" si="39"/>
        <v>600</v>
      </c>
      <c r="I102" s="194"/>
      <c r="J102" s="194">
        <f t="shared" si="14"/>
        <v>600</v>
      </c>
    </row>
    <row r="103" spans="1:13" ht="30" customHeight="1" x14ac:dyDescent="0.25">
      <c r="A103" s="178" t="s">
        <v>454</v>
      </c>
      <c r="B103" s="21">
        <v>3</v>
      </c>
      <c r="C103" s="21">
        <v>14</v>
      </c>
      <c r="D103" s="28" t="s">
        <v>258</v>
      </c>
      <c r="E103" s="23">
        <v>244</v>
      </c>
      <c r="F103" s="172">
        <v>100</v>
      </c>
      <c r="G103" s="40"/>
      <c r="H103" s="194">
        <f t="shared" ref="H103:H108" si="40">F103+G103</f>
        <v>100</v>
      </c>
      <c r="I103" s="194"/>
      <c r="J103" s="194">
        <f t="shared" si="14"/>
        <v>100</v>
      </c>
    </row>
    <row r="104" spans="1:13" ht="30.75" customHeight="1" x14ac:dyDescent="0.25">
      <c r="A104" s="95" t="s">
        <v>455</v>
      </c>
      <c r="B104" s="21">
        <v>3</v>
      </c>
      <c r="C104" s="21">
        <v>14</v>
      </c>
      <c r="D104" s="28" t="s">
        <v>450</v>
      </c>
      <c r="E104" s="23">
        <v>244</v>
      </c>
      <c r="F104" s="172">
        <v>200</v>
      </c>
      <c r="G104" s="40"/>
      <c r="H104" s="194">
        <f t="shared" si="40"/>
        <v>200</v>
      </c>
      <c r="I104" s="194"/>
      <c r="J104" s="194">
        <f t="shared" si="14"/>
        <v>200</v>
      </c>
    </row>
    <row r="105" spans="1:13" ht="34.5" customHeight="1" x14ac:dyDescent="0.25">
      <c r="A105" s="95" t="s">
        <v>456</v>
      </c>
      <c r="B105" s="21">
        <v>3</v>
      </c>
      <c r="C105" s="21">
        <v>14</v>
      </c>
      <c r="D105" s="28" t="s">
        <v>451</v>
      </c>
      <c r="E105" s="23">
        <v>244</v>
      </c>
      <c r="F105" s="172">
        <v>100</v>
      </c>
      <c r="G105" s="40"/>
      <c r="H105" s="194">
        <f t="shared" si="40"/>
        <v>100</v>
      </c>
      <c r="I105" s="194"/>
      <c r="J105" s="194">
        <f t="shared" si="14"/>
        <v>100</v>
      </c>
    </row>
    <row r="106" spans="1:13" ht="42.75" customHeight="1" x14ac:dyDescent="0.25">
      <c r="A106" s="95" t="s">
        <v>457</v>
      </c>
      <c r="B106" s="21">
        <v>3</v>
      </c>
      <c r="C106" s="21">
        <v>14</v>
      </c>
      <c r="D106" s="28" t="s">
        <v>452</v>
      </c>
      <c r="E106" s="23">
        <v>244</v>
      </c>
      <c r="F106" s="172">
        <v>100</v>
      </c>
      <c r="G106" s="40"/>
      <c r="H106" s="194">
        <f t="shared" si="40"/>
        <v>100</v>
      </c>
      <c r="I106" s="194"/>
      <c r="J106" s="194">
        <f t="shared" si="14"/>
        <v>100</v>
      </c>
    </row>
    <row r="107" spans="1:13" ht="32.25" customHeight="1" x14ac:dyDescent="0.25">
      <c r="A107" s="95" t="s">
        <v>458</v>
      </c>
      <c r="B107" s="21">
        <v>3</v>
      </c>
      <c r="C107" s="21">
        <v>14</v>
      </c>
      <c r="D107" s="28" t="s">
        <v>453</v>
      </c>
      <c r="E107" s="23">
        <v>244</v>
      </c>
      <c r="F107" s="172">
        <v>100</v>
      </c>
      <c r="G107" s="40"/>
      <c r="H107" s="194">
        <f t="shared" si="40"/>
        <v>100</v>
      </c>
      <c r="I107" s="194"/>
      <c r="J107" s="194">
        <f t="shared" si="14"/>
        <v>100</v>
      </c>
    </row>
    <row r="108" spans="1:13" ht="33" customHeight="1" x14ac:dyDescent="0.25">
      <c r="A108" s="95" t="s">
        <v>54</v>
      </c>
      <c r="B108" s="21">
        <v>3</v>
      </c>
      <c r="C108" s="21">
        <v>14</v>
      </c>
      <c r="D108" s="28" t="s">
        <v>258</v>
      </c>
      <c r="E108" s="23">
        <v>244</v>
      </c>
      <c r="F108" s="172">
        <v>600</v>
      </c>
      <c r="G108" s="40"/>
      <c r="H108" s="194">
        <f t="shared" si="40"/>
        <v>600</v>
      </c>
      <c r="I108" s="194"/>
      <c r="J108" s="194">
        <f t="shared" si="14"/>
        <v>600</v>
      </c>
    </row>
    <row r="109" spans="1:13" ht="33.75" customHeight="1" x14ac:dyDescent="0.25">
      <c r="A109" s="176" t="s">
        <v>461</v>
      </c>
      <c r="B109" s="18">
        <v>3</v>
      </c>
      <c r="C109" s="18">
        <v>14</v>
      </c>
      <c r="D109" s="29" t="s">
        <v>257</v>
      </c>
      <c r="E109" s="20"/>
      <c r="F109" s="171">
        <f>F110</f>
        <v>200</v>
      </c>
      <c r="G109" s="171">
        <f t="shared" ref="G109:J109" si="41">G110</f>
        <v>0</v>
      </c>
      <c r="H109" s="171">
        <f t="shared" si="41"/>
        <v>200</v>
      </c>
      <c r="I109" s="171">
        <f t="shared" si="41"/>
        <v>0</v>
      </c>
      <c r="J109" s="171">
        <f t="shared" si="41"/>
        <v>200</v>
      </c>
    </row>
    <row r="110" spans="1:13" ht="33" customHeight="1" x14ac:dyDescent="0.25">
      <c r="A110" s="95" t="s">
        <v>54</v>
      </c>
      <c r="B110" s="21">
        <v>3</v>
      </c>
      <c r="C110" s="21">
        <v>14</v>
      </c>
      <c r="D110" s="28" t="s">
        <v>257</v>
      </c>
      <c r="E110" s="23">
        <v>244</v>
      </c>
      <c r="F110" s="172">
        <v>200</v>
      </c>
      <c r="G110" s="40"/>
      <c r="H110" s="194">
        <f>F110+G110</f>
        <v>200</v>
      </c>
      <c r="I110" s="194"/>
      <c r="J110" s="194">
        <f t="shared" si="14"/>
        <v>200</v>
      </c>
    </row>
    <row r="111" spans="1:13" ht="17.25" customHeight="1" x14ac:dyDescent="0.25">
      <c r="A111" s="176" t="s">
        <v>518</v>
      </c>
      <c r="B111" s="18">
        <v>4</v>
      </c>
      <c r="C111" s="18"/>
      <c r="D111" s="28"/>
      <c r="E111" s="23"/>
      <c r="F111" s="171">
        <f>F112+F123+F129</f>
        <v>48835.8</v>
      </c>
      <c r="G111" s="171">
        <f t="shared" ref="G111:J111" si="42">G112+G123+G129</f>
        <v>21182.3</v>
      </c>
      <c r="H111" s="171">
        <f>H112+H123+H129</f>
        <v>70018.079999999987</v>
      </c>
      <c r="I111" s="171">
        <f t="shared" si="42"/>
        <v>114267.48584999998</v>
      </c>
      <c r="J111" s="171">
        <f t="shared" si="42"/>
        <v>184285.56584999996</v>
      </c>
      <c r="M111" s="102"/>
    </row>
    <row r="112" spans="1:13" ht="18" customHeight="1" x14ac:dyDescent="0.25">
      <c r="A112" s="176" t="s">
        <v>89</v>
      </c>
      <c r="B112" s="18">
        <v>4</v>
      </c>
      <c r="C112" s="18">
        <v>5</v>
      </c>
      <c r="D112" s="31"/>
      <c r="E112" s="31"/>
      <c r="F112" s="174">
        <f>F113+F114+F115+F116+F117+F119</f>
        <v>3931</v>
      </c>
      <c r="G112" s="174">
        <f t="shared" ref="G112" si="43">G113+G114+G115+G116+G117+G119</f>
        <v>0</v>
      </c>
      <c r="H112" s="174">
        <f>H113+H114+H115+H116+H117+H119+H121</f>
        <v>3931</v>
      </c>
      <c r="I112" s="174">
        <f t="shared" ref="I112:J112" si="44">I113+I114+I115+I116+I117+I119+I121</f>
        <v>20333.400000000001</v>
      </c>
      <c r="J112" s="174">
        <f t="shared" si="44"/>
        <v>24264.400000000001</v>
      </c>
      <c r="M112" s="59"/>
    </row>
    <row r="113" spans="1:14" ht="30" customHeight="1" x14ac:dyDescent="0.25">
      <c r="A113" s="177" t="s">
        <v>40</v>
      </c>
      <c r="B113" s="21">
        <v>4</v>
      </c>
      <c r="C113" s="21">
        <v>5</v>
      </c>
      <c r="D113" s="22" t="s">
        <v>90</v>
      </c>
      <c r="E113" s="23">
        <v>121</v>
      </c>
      <c r="F113" s="172">
        <v>1599.9</v>
      </c>
      <c r="G113" s="40"/>
      <c r="H113" s="194">
        <f t="shared" ref="H113:H116" si="45">F113+G113</f>
        <v>1599.9</v>
      </c>
      <c r="I113" s="194"/>
      <c r="J113" s="194">
        <f t="shared" ref="J113:J189" si="46">H113+I113</f>
        <v>1599.9</v>
      </c>
      <c r="M113" s="59"/>
    </row>
    <row r="114" spans="1:14" ht="43.5" customHeight="1" x14ac:dyDescent="0.25">
      <c r="A114" s="178" t="s">
        <v>43</v>
      </c>
      <c r="B114" s="21">
        <v>4</v>
      </c>
      <c r="C114" s="21">
        <v>5</v>
      </c>
      <c r="D114" s="22" t="s">
        <v>90</v>
      </c>
      <c r="E114" s="23">
        <v>129</v>
      </c>
      <c r="F114" s="172">
        <v>483.1</v>
      </c>
      <c r="G114" s="40"/>
      <c r="H114" s="194">
        <f t="shared" si="45"/>
        <v>483.1</v>
      </c>
      <c r="I114" s="194"/>
      <c r="J114" s="194">
        <f t="shared" si="46"/>
        <v>483.1</v>
      </c>
    </row>
    <row r="115" spans="1:14" ht="25.5" customHeight="1" x14ac:dyDescent="0.25">
      <c r="A115" s="95" t="s">
        <v>445</v>
      </c>
      <c r="B115" s="21">
        <v>4</v>
      </c>
      <c r="C115" s="21">
        <v>5</v>
      </c>
      <c r="D115" s="22" t="s">
        <v>90</v>
      </c>
      <c r="E115" s="23">
        <v>350</v>
      </c>
      <c r="F115" s="172">
        <v>200</v>
      </c>
      <c r="G115" s="40"/>
      <c r="H115" s="194">
        <f t="shared" si="45"/>
        <v>200</v>
      </c>
      <c r="I115" s="194">
        <v>-200</v>
      </c>
      <c r="J115" s="194">
        <f t="shared" si="46"/>
        <v>0</v>
      </c>
      <c r="M115" s="59"/>
    </row>
    <row r="116" spans="1:14" ht="38.25" customHeight="1" x14ac:dyDescent="0.25">
      <c r="A116" s="95" t="s">
        <v>54</v>
      </c>
      <c r="B116" s="21">
        <v>4</v>
      </c>
      <c r="C116" s="21">
        <v>5</v>
      </c>
      <c r="D116" s="22" t="s">
        <v>259</v>
      </c>
      <c r="E116" s="23" t="s">
        <v>55</v>
      </c>
      <c r="F116" s="172">
        <v>252</v>
      </c>
      <c r="G116" s="40"/>
      <c r="H116" s="194">
        <f t="shared" si="45"/>
        <v>252</v>
      </c>
      <c r="I116" s="194">
        <v>-200</v>
      </c>
      <c r="J116" s="194">
        <f t="shared" si="46"/>
        <v>52</v>
      </c>
    </row>
    <row r="117" spans="1:14" ht="22.5" customHeight="1" x14ac:dyDescent="0.25">
      <c r="A117" s="176" t="s">
        <v>464</v>
      </c>
      <c r="B117" s="18">
        <v>4</v>
      </c>
      <c r="C117" s="18">
        <v>5</v>
      </c>
      <c r="D117" s="29" t="s">
        <v>463</v>
      </c>
      <c r="E117" s="23"/>
      <c r="F117" s="171">
        <f>F118</f>
        <v>672</v>
      </c>
      <c r="G117" s="171">
        <f t="shared" ref="G117:J117" si="47">G118</f>
        <v>0</v>
      </c>
      <c r="H117" s="171">
        <f t="shared" si="47"/>
        <v>672</v>
      </c>
      <c r="I117" s="171">
        <f t="shared" si="47"/>
        <v>0</v>
      </c>
      <c r="J117" s="171">
        <f t="shared" si="47"/>
        <v>672</v>
      </c>
    </row>
    <row r="118" spans="1:14" ht="34.5" customHeight="1" x14ac:dyDescent="0.25">
      <c r="A118" s="95" t="s">
        <v>54</v>
      </c>
      <c r="B118" s="21">
        <v>4</v>
      </c>
      <c r="C118" s="21">
        <v>5</v>
      </c>
      <c r="D118" s="28" t="s">
        <v>465</v>
      </c>
      <c r="E118" s="23">
        <v>244</v>
      </c>
      <c r="F118" s="172">
        <v>672</v>
      </c>
      <c r="G118" s="40"/>
      <c r="H118" s="194">
        <f>F118+G118</f>
        <v>672</v>
      </c>
      <c r="I118" s="194"/>
      <c r="J118" s="194">
        <f t="shared" si="46"/>
        <v>672</v>
      </c>
    </row>
    <row r="119" spans="1:14" ht="44.25" customHeight="1" x14ac:dyDescent="0.25">
      <c r="A119" s="176" t="s">
        <v>460</v>
      </c>
      <c r="B119" s="18">
        <v>4</v>
      </c>
      <c r="C119" s="18">
        <v>5</v>
      </c>
      <c r="D119" s="29" t="s">
        <v>463</v>
      </c>
      <c r="E119" s="23"/>
      <c r="F119" s="171">
        <f>F120</f>
        <v>724</v>
      </c>
      <c r="G119" s="171">
        <f t="shared" ref="G119:J119" si="48">G120</f>
        <v>0</v>
      </c>
      <c r="H119" s="171">
        <f t="shared" si="48"/>
        <v>724</v>
      </c>
      <c r="I119" s="171">
        <f t="shared" si="48"/>
        <v>0</v>
      </c>
      <c r="J119" s="171">
        <f t="shared" si="48"/>
        <v>724</v>
      </c>
    </row>
    <row r="120" spans="1:14" ht="38.25" customHeight="1" x14ac:dyDescent="0.25">
      <c r="A120" s="95" t="s">
        <v>54</v>
      </c>
      <c r="B120" s="21">
        <v>4</v>
      </c>
      <c r="C120" s="21">
        <v>5</v>
      </c>
      <c r="D120" s="28" t="s">
        <v>462</v>
      </c>
      <c r="E120" s="23">
        <v>244</v>
      </c>
      <c r="F120" s="172">
        <v>724</v>
      </c>
      <c r="G120" s="40"/>
      <c r="H120" s="194">
        <f>F120+G120</f>
        <v>724</v>
      </c>
      <c r="I120" s="194"/>
      <c r="J120" s="194">
        <f t="shared" si="46"/>
        <v>724</v>
      </c>
    </row>
    <row r="121" spans="1:14" s="24" customFormat="1" ht="38.25" customHeight="1" x14ac:dyDescent="0.25">
      <c r="A121" s="176" t="s">
        <v>634</v>
      </c>
      <c r="B121" s="18">
        <v>4</v>
      </c>
      <c r="C121" s="18">
        <v>5</v>
      </c>
      <c r="D121" s="29" t="s">
        <v>635</v>
      </c>
      <c r="E121" s="20"/>
      <c r="F121" s="171"/>
      <c r="G121" s="104"/>
      <c r="H121" s="220">
        <f>H122</f>
        <v>0</v>
      </c>
      <c r="I121" s="220">
        <f t="shared" ref="I121:J121" si="49">I122</f>
        <v>20733.400000000001</v>
      </c>
      <c r="J121" s="220">
        <f t="shared" si="49"/>
        <v>20733.400000000001</v>
      </c>
      <c r="N121" s="222"/>
    </row>
    <row r="122" spans="1:14" ht="38.25" customHeight="1" x14ac:dyDescent="0.25">
      <c r="A122" s="95" t="s">
        <v>54</v>
      </c>
      <c r="B122" s="21">
        <v>4</v>
      </c>
      <c r="C122" s="21">
        <v>5</v>
      </c>
      <c r="D122" s="28" t="s">
        <v>635</v>
      </c>
      <c r="E122" s="23">
        <v>244</v>
      </c>
      <c r="F122" s="172"/>
      <c r="G122" s="40"/>
      <c r="H122" s="194"/>
      <c r="I122" s="194">
        <v>20733.400000000001</v>
      </c>
      <c r="J122" s="194">
        <f>H122+I122</f>
        <v>20733.400000000001</v>
      </c>
    </row>
    <row r="123" spans="1:14" ht="18" customHeight="1" x14ac:dyDescent="0.25">
      <c r="A123" s="176" t="s">
        <v>91</v>
      </c>
      <c r="B123" s="18">
        <v>4</v>
      </c>
      <c r="C123" s="18">
        <v>9</v>
      </c>
      <c r="D123" s="19"/>
      <c r="E123" s="20"/>
      <c r="F123" s="171">
        <f>SUM(F125:F127)</f>
        <v>28361</v>
      </c>
      <c r="G123" s="171">
        <f t="shared" ref="G123" si="50">SUM(G125:G127)</f>
        <v>1090.5</v>
      </c>
      <c r="H123" s="171">
        <f>H124+H126+H128</f>
        <v>29451.48</v>
      </c>
      <c r="I123" s="171">
        <f t="shared" ref="I123:J123" si="51">I124+I126+I128</f>
        <v>114475.53318999999</v>
      </c>
      <c r="J123" s="171">
        <f t="shared" si="51"/>
        <v>143927.01318999997</v>
      </c>
      <c r="M123" s="59"/>
    </row>
    <row r="124" spans="1:14" ht="37.5" customHeight="1" x14ac:dyDescent="0.25">
      <c r="A124" s="176" t="s">
        <v>528</v>
      </c>
      <c r="B124" s="18">
        <v>4</v>
      </c>
      <c r="C124" s="18">
        <v>9</v>
      </c>
      <c r="D124" s="19"/>
      <c r="E124" s="20"/>
      <c r="F124" s="171">
        <f>F125</f>
        <v>5251</v>
      </c>
      <c r="G124" s="171">
        <f t="shared" ref="G124:J124" si="52">G125</f>
        <v>1090.5</v>
      </c>
      <c r="H124" s="171">
        <f t="shared" si="52"/>
        <v>6341.48</v>
      </c>
      <c r="I124" s="171">
        <f t="shared" si="52"/>
        <v>0</v>
      </c>
      <c r="J124" s="171">
        <f t="shared" si="52"/>
        <v>6341.48</v>
      </c>
      <c r="M124" s="59"/>
    </row>
    <row r="125" spans="1:14" ht="28.5" customHeight="1" x14ac:dyDescent="0.25">
      <c r="A125" s="95" t="s">
        <v>54</v>
      </c>
      <c r="B125" s="21">
        <v>4</v>
      </c>
      <c r="C125" s="21">
        <v>9</v>
      </c>
      <c r="D125" s="32" t="s">
        <v>260</v>
      </c>
      <c r="E125" s="23">
        <v>244</v>
      </c>
      <c r="F125" s="172">
        <v>5251</v>
      </c>
      <c r="G125" s="40">
        <v>1090.5</v>
      </c>
      <c r="H125" s="194">
        <v>6341.48</v>
      </c>
      <c r="I125" s="194"/>
      <c r="J125" s="194">
        <f t="shared" si="46"/>
        <v>6341.48</v>
      </c>
    </row>
    <row r="126" spans="1:14" ht="31.5" customHeight="1" x14ac:dyDescent="0.25">
      <c r="A126" s="95" t="s">
        <v>54</v>
      </c>
      <c r="B126" s="21">
        <v>4</v>
      </c>
      <c r="C126" s="21">
        <v>9</v>
      </c>
      <c r="D126" s="32" t="s">
        <v>368</v>
      </c>
      <c r="E126" s="23">
        <v>244</v>
      </c>
      <c r="F126" s="172">
        <v>23110</v>
      </c>
      <c r="G126" s="40"/>
      <c r="H126" s="194">
        <f t="shared" ref="H126" si="53">F126+G126</f>
        <v>23110</v>
      </c>
      <c r="I126" s="194">
        <v>51827.652999999998</v>
      </c>
      <c r="J126" s="194">
        <f t="shared" si="46"/>
        <v>74937.652999999991</v>
      </c>
    </row>
    <row r="127" spans="1:14" ht="33" hidden="1" customHeight="1" x14ac:dyDescent="0.25">
      <c r="A127" s="95" t="s">
        <v>288</v>
      </c>
      <c r="B127" s="21">
        <v>4</v>
      </c>
      <c r="C127" s="21">
        <v>9</v>
      </c>
      <c r="D127" s="32" t="s">
        <v>369</v>
      </c>
      <c r="E127" s="23">
        <v>243</v>
      </c>
      <c r="F127" s="172">
        <v>0</v>
      </c>
      <c r="G127" s="40"/>
      <c r="H127" s="194"/>
      <c r="I127" s="194">
        <v>62647.880189999996</v>
      </c>
      <c r="J127" s="194">
        <f t="shared" si="46"/>
        <v>62647.880189999996</v>
      </c>
    </row>
    <row r="128" spans="1:14" ht="33" customHeight="1" x14ac:dyDescent="0.25">
      <c r="A128" s="95" t="s">
        <v>54</v>
      </c>
      <c r="B128" s="21">
        <v>4</v>
      </c>
      <c r="C128" s="21">
        <v>9</v>
      </c>
      <c r="D128" s="32" t="s">
        <v>647</v>
      </c>
      <c r="E128" s="23">
        <v>244</v>
      </c>
      <c r="F128" s="172"/>
      <c r="G128" s="40"/>
      <c r="H128" s="194">
        <v>0</v>
      </c>
      <c r="I128" s="194">
        <v>62647.880189999996</v>
      </c>
      <c r="J128" s="194">
        <f t="shared" si="46"/>
        <v>62647.880189999996</v>
      </c>
    </row>
    <row r="129" spans="1:15" ht="24" customHeight="1" x14ac:dyDescent="0.25">
      <c r="A129" s="176" t="s">
        <v>92</v>
      </c>
      <c r="B129" s="18">
        <v>4</v>
      </c>
      <c r="C129" s="18">
        <v>12</v>
      </c>
      <c r="D129" s="32"/>
      <c r="E129" s="23"/>
      <c r="F129" s="171">
        <f>F130+F134+F136+F138+F145+F147+F153+F151</f>
        <v>16543.8</v>
      </c>
      <c r="G129" s="171">
        <f>G130+G134+G136+G138+G145+G147+G153+G151</f>
        <v>20091.8</v>
      </c>
      <c r="H129" s="171">
        <f>H130+H134+H136+H138+H145+H147+H153+H151+H149</f>
        <v>36635.599999999999</v>
      </c>
      <c r="I129" s="171">
        <f t="shared" ref="I129:J129" si="54">I130+I134+I136+I138+I145+I147+I153+I151+I149</f>
        <v>-20541.447339999999</v>
      </c>
      <c r="J129" s="171">
        <f t="shared" si="54"/>
        <v>16094.152660000002</v>
      </c>
      <c r="M129" s="59"/>
    </row>
    <row r="130" spans="1:15" ht="42.75" customHeight="1" x14ac:dyDescent="0.25">
      <c r="A130" s="180" t="s">
        <v>529</v>
      </c>
      <c r="B130" s="18">
        <v>4</v>
      </c>
      <c r="C130" s="18">
        <v>12</v>
      </c>
      <c r="D130" s="29" t="s">
        <v>382</v>
      </c>
      <c r="E130" s="20"/>
      <c r="F130" s="171">
        <f>SUM(F131:F133)</f>
        <v>1300</v>
      </c>
      <c r="G130" s="171">
        <f t="shared" ref="G130:J130" si="55">SUM(G131:G133)</f>
        <v>0</v>
      </c>
      <c r="H130" s="171">
        <f>SUM(H131:H133)</f>
        <v>1300</v>
      </c>
      <c r="I130" s="171">
        <f t="shared" si="55"/>
        <v>0</v>
      </c>
      <c r="J130" s="171">
        <f t="shared" si="55"/>
        <v>1300</v>
      </c>
      <c r="L130" s="59"/>
      <c r="M130" s="59"/>
      <c r="O130" s="59"/>
    </row>
    <row r="131" spans="1:15" ht="36.75" customHeight="1" x14ac:dyDescent="0.25">
      <c r="A131" s="95" t="s">
        <v>466</v>
      </c>
      <c r="B131" s="21">
        <v>4</v>
      </c>
      <c r="C131" s="21">
        <v>12</v>
      </c>
      <c r="D131" s="28" t="s">
        <v>469</v>
      </c>
      <c r="E131" s="23">
        <v>244</v>
      </c>
      <c r="F131" s="172">
        <v>550</v>
      </c>
      <c r="G131" s="40"/>
      <c r="H131" s="194">
        <f t="shared" ref="H131:H133" si="56">F131+G131</f>
        <v>550</v>
      </c>
      <c r="I131" s="194"/>
      <c r="J131" s="194">
        <f t="shared" si="46"/>
        <v>550</v>
      </c>
    </row>
    <row r="132" spans="1:15" ht="25.5" customHeight="1" x14ac:dyDescent="0.25">
      <c r="A132" s="95" t="s">
        <v>467</v>
      </c>
      <c r="B132" s="21">
        <v>4</v>
      </c>
      <c r="C132" s="21">
        <v>12</v>
      </c>
      <c r="D132" s="28" t="s">
        <v>470</v>
      </c>
      <c r="E132" s="23">
        <v>244</v>
      </c>
      <c r="F132" s="172">
        <v>50</v>
      </c>
      <c r="G132" s="40"/>
      <c r="H132" s="194">
        <f t="shared" si="56"/>
        <v>50</v>
      </c>
      <c r="I132" s="194"/>
      <c r="J132" s="194">
        <f t="shared" si="46"/>
        <v>50</v>
      </c>
    </row>
    <row r="133" spans="1:15" ht="36.75" customHeight="1" x14ac:dyDescent="0.25">
      <c r="A133" s="95" t="s">
        <v>468</v>
      </c>
      <c r="B133" s="21">
        <v>4</v>
      </c>
      <c r="C133" s="21">
        <v>12</v>
      </c>
      <c r="D133" s="28" t="s">
        <v>381</v>
      </c>
      <c r="E133" s="23">
        <v>244</v>
      </c>
      <c r="F133" s="172">
        <v>700</v>
      </c>
      <c r="G133" s="40"/>
      <c r="H133" s="194">
        <f t="shared" si="56"/>
        <v>700</v>
      </c>
      <c r="I133" s="194"/>
      <c r="J133" s="194">
        <f t="shared" si="46"/>
        <v>700</v>
      </c>
    </row>
    <row r="134" spans="1:15" ht="37.5" customHeight="1" x14ac:dyDescent="0.25">
      <c r="A134" s="180" t="s">
        <v>530</v>
      </c>
      <c r="B134" s="18">
        <v>4</v>
      </c>
      <c r="C134" s="18">
        <v>12</v>
      </c>
      <c r="D134" s="30" t="s">
        <v>472</v>
      </c>
      <c r="E134" s="20"/>
      <c r="F134" s="171">
        <f>F135</f>
        <v>100</v>
      </c>
      <c r="G134" s="171">
        <f t="shared" ref="G134:J134" si="57">G135</f>
        <v>0</v>
      </c>
      <c r="H134" s="171">
        <f t="shared" si="57"/>
        <v>100</v>
      </c>
      <c r="I134" s="171">
        <f t="shared" si="57"/>
        <v>0</v>
      </c>
      <c r="J134" s="171">
        <f t="shared" si="57"/>
        <v>100</v>
      </c>
    </row>
    <row r="135" spans="1:15" ht="32.25" customHeight="1" x14ac:dyDescent="0.25">
      <c r="A135" s="95" t="s">
        <v>54</v>
      </c>
      <c r="B135" s="18">
        <v>4</v>
      </c>
      <c r="C135" s="18">
        <v>12</v>
      </c>
      <c r="D135" s="25" t="s">
        <v>471</v>
      </c>
      <c r="E135" s="23">
        <v>244</v>
      </c>
      <c r="F135" s="172">
        <v>100</v>
      </c>
      <c r="G135" s="40"/>
      <c r="H135" s="194">
        <f>F135+G135</f>
        <v>100</v>
      </c>
      <c r="I135" s="194"/>
      <c r="J135" s="194">
        <f t="shared" si="46"/>
        <v>100</v>
      </c>
    </row>
    <row r="136" spans="1:15" ht="39" customHeight="1" x14ac:dyDescent="0.25">
      <c r="A136" s="180" t="s">
        <v>531</v>
      </c>
      <c r="B136" s="18">
        <v>4</v>
      </c>
      <c r="C136" s="18">
        <v>12</v>
      </c>
      <c r="D136" s="30" t="s">
        <v>474</v>
      </c>
      <c r="E136" s="20"/>
      <c r="F136" s="171">
        <f>F137</f>
        <v>50</v>
      </c>
      <c r="G136" s="171">
        <f t="shared" ref="G136:J136" si="58">G137</f>
        <v>0</v>
      </c>
      <c r="H136" s="171">
        <f t="shared" si="58"/>
        <v>50</v>
      </c>
      <c r="I136" s="171">
        <f t="shared" si="58"/>
        <v>20.9</v>
      </c>
      <c r="J136" s="171">
        <f t="shared" si="58"/>
        <v>70.900000000000006</v>
      </c>
    </row>
    <row r="137" spans="1:15" ht="31.9" customHeight="1" x14ac:dyDescent="0.25">
      <c r="A137" s="95" t="s">
        <v>54</v>
      </c>
      <c r="B137" s="18">
        <v>4</v>
      </c>
      <c r="C137" s="18">
        <v>12</v>
      </c>
      <c r="D137" s="25" t="s">
        <v>473</v>
      </c>
      <c r="E137" s="23">
        <v>244</v>
      </c>
      <c r="F137" s="172">
        <v>50</v>
      </c>
      <c r="G137" s="40"/>
      <c r="H137" s="194">
        <f>F137+G137</f>
        <v>50</v>
      </c>
      <c r="I137" s="194">
        <v>20.9</v>
      </c>
      <c r="J137" s="194">
        <f t="shared" si="46"/>
        <v>70.900000000000006</v>
      </c>
    </row>
    <row r="138" spans="1:15" ht="34.5" customHeight="1" x14ac:dyDescent="0.25">
      <c r="A138" s="176" t="s">
        <v>301</v>
      </c>
      <c r="B138" s="29" t="s">
        <v>136</v>
      </c>
      <c r="C138" s="29" t="s">
        <v>303</v>
      </c>
      <c r="D138" s="29" t="s">
        <v>257</v>
      </c>
      <c r="E138" s="20"/>
      <c r="F138" s="171">
        <f>SUM(F139:F143)</f>
        <v>7171.8</v>
      </c>
      <c r="G138" s="171">
        <f>SUM(G139:G143)</f>
        <v>0</v>
      </c>
      <c r="H138" s="171">
        <f>SUM(H139:H143)</f>
        <v>7171.8</v>
      </c>
      <c r="I138" s="171">
        <f t="shared" ref="I138:J138" si="59">SUM(I139:I143)</f>
        <v>-100</v>
      </c>
      <c r="J138" s="171">
        <f t="shared" si="59"/>
        <v>7071.8</v>
      </c>
      <c r="L138" s="59">
        <f>H138-'8'!I113</f>
        <v>582.39999999999964</v>
      </c>
    </row>
    <row r="139" spans="1:15" ht="20.25" customHeight="1" x14ac:dyDescent="0.25">
      <c r="A139" s="95" t="s">
        <v>84</v>
      </c>
      <c r="B139" s="28" t="s">
        <v>136</v>
      </c>
      <c r="C139" s="28" t="s">
        <v>303</v>
      </c>
      <c r="D139" s="28" t="s">
        <v>475</v>
      </c>
      <c r="E139" s="28" t="s">
        <v>138</v>
      </c>
      <c r="F139" s="172">
        <v>4856.6000000000004</v>
      </c>
      <c r="G139" s="40"/>
      <c r="H139" s="194">
        <f t="shared" ref="H139:H142" si="60">F139+G139</f>
        <v>4856.6000000000004</v>
      </c>
      <c r="I139" s="194"/>
      <c r="J139" s="194">
        <f t="shared" si="46"/>
        <v>4856.6000000000004</v>
      </c>
      <c r="L139" s="59">
        <f>H139-'8'!I114</f>
        <v>370.5</v>
      </c>
    </row>
    <row r="140" spans="1:15" ht="45.75" customHeight="1" x14ac:dyDescent="0.25">
      <c r="A140" s="178" t="s">
        <v>86</v>
      </c>
      <c r="B140" s="28" t="s">
        <v>136</v>
      </c>
      <c r="C140" s="28" t="s">
        <v>303</v>
      </c>
      <c r="D140" s="28" t="s">
        <v>475</v>
      </c>
      <c r="E140" s="28" t="s">
        <v>139</v>
      </c>
      <c r="F140" s="172">
        <v>1466.7</v>
      </c>
      <c r="G140" s="40"/>
      <c r="H140" s="194">
        <f t="shared" si="60"/>
        <v>1466.7</v>
      </c>
      <c r="I140" s="194"/>
      <c r="J140" s="194">
        <f t="shared" si="46"/>
        <v>1466.7</v>
      </c>
      <c r="L140" s="59">
        <f>H140-'8'!I115</f>
        <v>111.90000000000009</v>
      </c>
    </row>
    <row r="141" spans="1:15" ht="33" customHeight="1" x14ac:dyDescent="0.25">
      <c r="A141" s="178" t="s">
        <v>53</v>
      </c>
      <c r="B141" s="28" t="s">
        <v>136</v>
      </c>
      <c r="C141" s="28" t="s">
        <v>303</v>
      </c>
      <c r="D141" s="28" t="s">
        <v>475</v>
      </c>
      <c r="E141" s="23">
        <v>242</v>
      </c>
      <c r="F141" s="172">
        <v>100</v>
      </c>
      <c r="G141" s="40"/>
      <c r="H141" s="194">
        <f t="shared" si="60"/>
        <v>100</v>
      </c>
      <c r="I141" s="194"/>
      <c r="J141" s="194">
        <f t="shared" si="46"/>
        <v>100</v>
      </c>
      <c r="L141" s="59">
        <f>H141-'8'!I116</f>
        <v>0</v>
      </c>
    </row>
    <row r="142" spans="1:15" ht="32.25" customHeight="1" x14ac:dyDescent="0.25">
      <c r="A142" s="95" t="s">
        <v>54</v>
      </c>
      <c r="B142" s="28" t="s">
        <v>136</v>
      </c>
      <c r="C142" s="28" t="s">
        <v>303</v>
      </c>
      <c r="D142" s="28" t="s">
        <v>475</v>
      </c>
      <c r="E142" s="23">
        <v>244</v>
      </c>
      <c r="F142" s="172">
        <v>648.5</v>
      </c>
      <c r="G142" s="40"/>
      <c r="H142" s="194">
        <f t="shared" si="60"/>
        <v>648.5</v>
      </c>
      <c r="I142" s="194"/>
      <c r="J142" s="194">
        <f t="shared" si="46"/>
        <v>648.5</v>
      </c>
      <c r="L142" s="59">
        <f>H142-'8'!I117</f>
        <v>0</v>
      </c>
    </row>
    <row r="143" spans="1:15" ht="21" customHeight="1" x14ac:dyDescent="0.25">
      <c r="A143" s="176" t="s">
        <v>552</v>
      </c>
      <c r="B143" s="29" t="s">
        <v>136</v>
      </c>
      <c r="C143" s="29" t="s">
        <v>303</v>
      </c>
      <c r="D143" s="29" t="s">
        <v>475</v>
      </c>
      <c r="E143" s="20"/>
      <c r="F143" s="171">
        <f>F144</f>
        <v>100</v>
      </c>
      <c r="G143" s="171">
        <f t="shared" ref="G143:J143" si="61">G144</f>
        <v>0</v>
      </c>
      <c r="H143" s="171">
        <f t="shared" si="61"/>
        <v>100</v>
      </c>
      <c r="I143" s="171">
        <f t="shared" si="61"/>
        <v>-100</v>
      </c>
      <c r="J143" s="171">
        <f t="shared" si="61"/>
        <v>0</v>
      </c>
    </row>
    <row r="144" spans="1:15" ht="78.75" customHeight="1" x14ac:dyDescent="0.25">
      <c r="A144" s="95" t="s">
        <v>553</v>
      </c>
      <c r="B144" s="28" t="s">
        <v>136</v>
      </c>
      <c r="C144" s="28" t="s">
        <v>303</v>
      </c>
      <c r="D144" s="28" t="s">
        <v>475</v>
      </c>
      <c r="E144" s="23">
        <v>831</v>
      </c>
      <c r="F144" s="172">
        <v>100</v>
      </c>
      <c r="G144" s="40"/>
      <c r="H144" s="194">
        <f>F144+G144</f>
        <v>100</v>
      </c>
      <c r="I144" s="194">
        <v>-100</v>
      </c>
      <c r="J144" s="194">
        <f t="shared" si="46"/>
        <v>0</v>
      </c>
    </row>
    <row r="145" spans="1:14" ht="31.9" customHeight="1" x14ac:dyDescent="0.25">
      <c r="A145" s="180" t="s">
        <v>555</v>
      </c>
      <c r="B145" s="29" t="s">
        <v>136</v>
      </c>
      <c r="C145" s="29" t="s">
        <v>303</v>
      </c>
      <c r="D145" s="29" t="s">
        <v>257</v>
      </c>
      <c r="E145" s="20"/>
      <c r="F145" s="171">
        <f>F146</f>
        <v>1430</v>
      </c>
      <c r="G145" s="171">
        <f t="shared" ref="G145:J145" si="62">G146</f>
        <v>405.6</v>
      </c>
      <c r="H145" s="171">
        <f t="shared" si="62"/>
        <v>1835.6</v>
      </c>
      <c r="I145" s="171">
        <f t="shared" si="62"/>
        <v>-1835.6</v>
      </c>
      <c r="J145" s="171">
        <f t="shared" si="62"/>
        <v>0</v>
      </c>
    </row>
    <row r="146" spans="1:14" ht="30" customHeight="1" x14ac:dyDescent="0.25">
      <c r="A146" s="95" t="s">
        <v>54</v>
      </c>
      <c r="B146" s="28" t="s">
        <v>136</v>
      </c>
      <c r="C146" s="28" t="s">
        <v>303</v>
      </c>
      <c r="D146" s="28" t="s">
        <v>477</v>
      </c>
      <c r="E146" s="28" t="s">
        <v>55</v>
      </c>
      <c r="F146" s="172">
        <v>1430</v>
      </c>
      <c r="G146" s="40">
        <v>405.6</v>
      </c>
      <c r="H146" s="194">
        <f>F146+G146</f>
        <v>1835.6</v>
      </c>
      <c r="I146" s="194">
        <v>-1835.6</v>
      </c>
      <c r="J146" s="194">
        <f t="shared" si="46"/>
        <v>0</v>
      </c>
    </row>
    <row r="147" spans="1:14" ht="36.75" customHeight="1" x14ac:dyDescent="0.25">
      <c r="A147" s="180" t="s">
        <v>554</v>
      </c>
      <c r="B147" s="18">
        <v>4</v>
      </c>
      <c r="C147" s="18">
        <v>12</v>
      </c>
      <c r="D147" s="30" t="s">
        <v>257</v>
      </c>
      <c r="E147" s="20"/>
      <c r="F147" s="171">
        <f>F148</f>
        <v>3000</v>
      </c>
      <c r="G147" s="171">
        <f t="shared" ref="G147:J147" si="63">G148</f>
        <v>0</v>
      </c>
      <c r="H147" s="171">
        <f t="shared" si="63"/>
        <v>3000</v>
      </c>
      <c r="I147" s="171">
        <f t="shared" si="63"/>
        <v>731.62265000000002</v>
      </c>
      <c r="J147" s="171">
        <f t="shared" si="63"/>
        <v>3731.6226500000002</v>
      </c>
    </row>
    <row r="148" spans="1:14" ht="32.450000000000003" customHeight="1" x14ac:dyDescent="0.25">
      <c r="A148" s="95" t="s">
        <v>54</v>
      </c>
      <c r="B148" s="21">
        <v>4</v>
      </c>
      <c r="C148" s="21">
        <v>12</v>
      </c>
      <c r="D148" s="25" t="s">
        <v>476</v>
      </c>
      <c r="E148" s="23">
        <v>244</v>
      </c>
      <c r="F148" s="172">
        <v>3000</v>
      </c>
      <c r="G148" s="40"/>
      <c r="H148" s="194">
        <f>F148+G148</f>
        <v>3000</v>
      </c>
      <c r="I148" s="194">
        <v>731.62265000000002</v>
      </c>
      <c r="J148" s="194">
        <f t="shared" si="46"/>
        <v>3731.6226500000002</v>
      </c>
    </row>
    <row r="149" spans="1:14" s="24" customFormat="1" ht="27" customHeight="1" x14ac:dyDescent="0.25">
      <c r="A149" s="176" t="s">
        <v>657</v>
      </c>
      <c r="B149" s="18">
        <v>4</v>
      </c>
      <c r="C149" s="18">
        <v>12</v>
      </c>
      <c r="D149" s="30"/>
      <c r="E149" s="20"/>
      <c r="F149" s="171"/>
      <c r="G149" s="104"/>
      <c r="H149" s="220">
        <f>H150</f>
        <v>0</v>
      </c>
      <c r="I149" s="220">
        <f t="shared" ref="I149:J149" si="64">I150</f>
        <v>3819.8300099999997</v>
      </c>
      <c r="J149" s="220">
        <f t="shared" si="64"/>
        <v>3819.8300099999997</v>
      </c>
      <c r="N149" s="222"/>
    </row>
    <row r="150" spans="1:14" ht="32.450000000000003" customHeight="1" x14ac:dyDescent="0.25">
      <c r="A150" s="95" t="s">
        <v>54</v>
      </c>
      <c r="B150" s="21">
        <v>4</v>
      </c>
      <c r="C150" s="21">
        <v>12</v>
      </c>
      <c r="D150" s="25" t="s">
        <v>656</v>
      </c>
      <c r="E150" s="23">
        <v>244</v>
      </c>
      <c r="F150" s="172"/>
      <c r="G150" s="40"/>
      <c r="H150" s="194">
        <v>0</v>
      </c>
      <c r="I150" s="194">
        <v>3819.8300099999997</v>
      </c>
      <c r="J150" s="194">
        <f>H150+I150</f>
        <v>3819.8300099999997</v>
      </c>
    </row>
    <row r="151" spans="1:14" ht="40.5" customHeight="1" x14ac:dyDescent="0.25">
      <c r="A151" s="176" t="s">
        <v>634</v>
      </c>
      <c r="B151" s="18">
        <v>4</v>
      </c>
      <c r="C151" s="18">
        <v>12</v>
      </c>
      <c r="D151" s="30" t="s">
        <v>635</v>
      </c>
      <c r="E151" s="20"/>
      <c r="F151" s="171">
        <f>F152</f>
        <v>0</v>
      </c>
      <c r="G151" s="171">
        <f>G152</f>
        <v>20908.2</v>
      </c>
      <c r="H151" s="171">
        <f>H152</f>
        <v>20908.2</v>
      </c>
      <c r="I151" s="171">
        <f t="shared" ref="I151:J151" si="65">I152</f>
        <v>-20908.2</v>
      </c>
      <c r="J151" s="171">
        <f t="shared" si="65"/>
        <v>0</v>
      </c>
    </row>
    <row r="152" spans="1:14" ht="32.450000000000003" customHeight="1" x14ac:dyDescent="0.25">
      <c r="A152" s="95" t="s">
        <v>54</v>
      </c>
      <c r="B152" s="21">
        <v>4</v>
      </c>
      <c r="C152" s="21">
        <v>12</v>
      </c>
      <c r="D152" s="25" t="s">
        <v>635</v>
      </c>
      <c r="E152" s="23">
        <v>244</v>
      </c>
      <c r="F152" s="172">
        <v>0</v>
      </c>
      <c r="G152" s="40">
        <f>20733.4+174.8</f>
        <v>20908.2</v>
      </c>
      <c r="H152" s="194">
        <f t="shared" ref="H152" si="66">F152+G152</f>
        <v>20908.2</v>
      </c>
      <c r="I152" s="194">
        <f>-H152</f>
        <v>-20908.2</v>
      </c>
      <c r="J152" s="194">
        <f t="shared" si="46"/>
        <v>0</v>
      </c>
    </row>
    <row r="153" spans="1:14" ht="32.450000000000003" customHeight="1" x14ac:dyDescent="0.25">
      <c r="A153" s="176" t="s">
        <v>486</v>
      </c>
      <c r="B153" s="18">
        <v>4</v>
      </c>
      <c r="C153" s="18">
        <v>12</v>
      </c>
      <c r="D153" s="30" t="s">
        <v>478</v>
      </c>
      <c r="E153" s="20"/>
      <c r="F153" s="171">
        <f>F154+F155</f>
        <v>3492</v>
      </c>
      <c r="G153" s="171">
        <f t="shared" ref="G153:J153" si="67">G154+G155</f>
        <v>-1222</v>
      </c>
      <c r="H153" s="171">
        <f t="shared" si="67"/>
        <v>2270</v>
      </c>
      <c r="I153" s="171">
        <f t="shared" si="67"/>
        <v>-2270</v>
      </c>
      <c r="J153" s="171">
        <f t="shared" si="67"/>
        <v>0</v>
      </c>
    </row>
    <row r="154" spans="1:14" ht="32.450000000000003" customHeight="1" x14ac:dyDescent="0.25">
      <c r="A154" s="95" t="s">
        <v>54</v>
      </c>
      <c r="B154" s="21">
        <v>4</v>
      </c>
      <c r="C154" s="21">
        <v>12</v>
      </c>
      <c r="D154" s="25" t="s">
        <v>479</v>
      </c>
      <c r="E154" s="23">
        <v>244</v>
      </c>
      <c r="F154" s="172">
        <v>2444</v>
      </c>
      <c r="G154" s="40">
        <v>-1222</v>
      </c>
      <c r="H154" s="194">
        <f t="shared" ref="H154:H155" si="68">F154+G154</f>
        <v>1222</v>
      </c>
      <c r="I154" s="194">
        <f>-H154</f>
        <v>-1222</v>
      </c>
      <c r="J154" s="194">
        <f t="shared" si="46"/>
        <v>0</v>
      </c>
    </row>
    <row r="155" spans="1:14" ht="32.450000000000003" customHeight="1" x14ac:dyDescent="0.25">
      <c r="A155" s="95" t="s">
        <v>54</v>
      </c>
      <c r="B155" s="21">
        <v>4</v>
      </c>
      <c r="C155" s="21">
        <v>12</v>
      </c>
      <c r="D155" s="25" t="s">
        <v>479</v>
      </c>
      <c r="E155" s="23">
        <v>244</v>
      </c>
      <c r="F155" s="172">
        <v>1048</v>
      </c>
      <c r="G155" s="40"/>
      <c r="H155" s="194">
        <f t="shared" si="68"/>
        <v>1048</v>
      </c>
      <c r="I155" s="194">
        <v>-1048</v>
      </c>
      <c r="J155" s="194">
        <f t="shared" si="46"/>
        <v>0</v>
      </c>
    </row>
    <row r="156" spans="1:14" s="24" customFormat="1" ht="19.5" customHeight="1" x14ac:dyDescent="0.25">
      <c r="A156" s="176" t="s">
        <v>519</v>
      </c>
      <c r="B156" s="18">
        <v>5</v>
      </c>
      <c r="C156" s="18"/>
      <c r="D156" s="29"/>
      <c r="E156" s="20"/>
      <c r="F156" s="171">
        <f>F159+F167</f>
        <v>2722</v>
      </c>
      <c r="G156" s="171">
        <f>G159+G167</f>
        <v>682.9</v>
      </c>
      <c r="H156" s="171">
        <f>H159+H167+H176+H162+H160</f>
        <v>3404.9</v>
      </c>
      <c r="I156" s="171">
        <f t="shared" ref="I156:J156" si="69">I159+I167+I176+I162+I160</f>
        <v>5211.8999999999996</v>
      </c>
      <c r="J156" s="171">
        <f t="shared" si="69"/>
        <v>8616.7999999999993</v>
      </c>
      <c r="M156" s="222"/>
      <c r="N156" s="222"/>
    </row>
    <row r="157" spans="1:14" s="24" customFormat="1" ht="27.75" hidden="1" customHeight="1" x14ac:dyDescent="0.25">
      <c r="A157" s="176" t="s">
        <v>483</v>
      </c>
      <c r="B157" s="18">
        <v>5</v>
      </c>
      <c r="C157" s="18">
        <v>1</v>
      </c>
      <c r="D157" s="29" t="s">
        <v>340</v>
      </c>
      <c r="E157" s="20"/>
      <c r="F157" s="171">
        <f>+F158</f>
        <v>0</v>
      </c>
      <c r="G157" s="171">
        <f t="shared" ref="G157:H157" si="70">+G158</f>
        <v>1</v>
      </c>
      <c r="H157" s="171">
        <f t="shared" si="70"/>
        <v>2</v>
      </c>
      <c r="I157" s="220"/>
      <c r="J157" s="194">
        <f t="shared" si="46"/>
        <v>2</v>
      </c>
      <c r="N157" s="222"/>
    </row>
    <row r="158" spans="1:14" s="24" customFormat="1" ht="36" hidden="1" customHeight="1" x14ac:dyDescent="0.25">
      <c r="A158" s="95" t="s">
        <v>532</v>
      </c>
      <c r="B158" s="21">
        <v>5</v>
      </c>
      <c r="C158" s="21">
        <v>1</v>
      </c>
      <c r="D158" s="28" t="s">
        <v>340</v>
      </c>
      <c r="E158" s="23">
        <v>244</v>
      </c>
      <c r="F158" s="172">
        <v>0</v>
      </c>
      <c r="G158" s="172">
        <v>1</v>
      </c>
      <c r="H158" s="172">
        <v>2</v>
      </c>
      <c r="I158" s="220"/>
      <c r="J158" s="194">
        <f t="shared" si="46"/>
        <v>2</v>
      </c>
      <c r="N158" s="222"/>
    </row>
    <row r="159" spans="1:14" s="24" customFormat="1" ht="21.75" customHeight="1" x14ac:dyDescent="0.25">
      <c r="A159" s="173" t="s">
        <v>481</v>
      </c>
      <c r="B159" s="18">
        <v>5</v>
      </c>
      <c r="C159" s="18">
        <v>0</v>
      </c>
      <c r="D159" s="29"/>
      <c r="E159" s="20"/>
      <c r="F159" s="171">
        <f>F164</f>
        <v>1000</v>
      </c>
      <c r="G159" s="171">
        <f t="shared" ref="G159:J159" si="71">G164</f>
        <v>-317.10000000000002</v>
      </c>
      <c r="H159" s="171">
        <f>H164</f>
        <v>682.9</v>
      </c>
      <c r="I159" s="171">
        <f t="shared" si="71"/>
        <v>617.1</v>
      </c>
      <c r="J159" s="171">
        <f t="shared" si="71"/>
        <v>1300</v>
      </c>
      <c r="N159" s="222"/>
    </row>
    <row r="160" spans="1:14" s="24" customFormat="1" ht="21.75" customHeight="1" x14ac:dyDescent="0.25">
      <c r="A160" s="173" t="s">
        <v>483</v>
      </c>
      <c r="B160" s="18">
        <v>5</v>
      </c>
      <c r="C160" s="18">
        <v>1</v>
      </c>
      <c r="D160" s="29" t="s">
        <v>340</v>
      </c>
      <c r="E160" s="20"/>
      <c r="F160" s="171"/>
      <c r="G160" s="171"/>
      <c r="H160" s="171">
        <f>H161</f>
        <v>0</v>
      </c>
      <c r="I160" s="171">
        <f t="shared" ref="I160:J160" si="72">I161</f>
        <v>1140</v>
      </c>
      <c r="J160" s="171">
        <f t="shared" si="72"/>
        <v>1140</v>
      </c>
      <c r="M160" s="222"/>
      <c r="N160" s="222"/>
    </row>
    <row r="161" spans="1:14" ht="36.75" customHeight="1" x14ac:dyDescent="0.25">
      <c r="A161" s="95" t="s">
        <v>532</v>
      </c>
      <c r="B161" s="21">
        <v>5</v>
      </c>
      <c r="C161" s="21">
        <v>1</v>
      </c>
      <c r="D161" s="28" t="s">
        <v>340</v>
      </c>
      <c r="E161" s="23">
        <v>244</v>
      </c>
      <c r="F161" s="172"/>
      <c r="G161" s="172"/>
      <c r="H161" s="172">
        <v>0</v>
      </c>
      <c r="I161" s="172">
        <v>1140</v>
      </c>
      <c r="J161" s="172">
        <f>H161+I161</f>
        <v>1140</v>
      </c>
    </row>
    <row r="162" spans="1:14" s="24" customFormat="1" ht="149.25" customHeight="1" x14ac:dyDescent="0.25">
      <c r="A162" s="176" t="s">
        <v>650</v>
      </c>
      <c r="B162" s="18">
        <v>5</v>
      </c>
      <c r="C162" s="18">
        <v>1</v>
      </c>
      <c r="D162" s="29" t="s">
        <v>687</v>
      </c>
      <c r="E162" s="20"/>
      <c r="F162" s="171"/>
      <c r="G162" s="171"/>
      <c r="H162" s="171">
        <f>H163</f>
        <v>0</v>
      </c>
      <c r="I162" s="171">
        <f t="shared" ref="I162:J162" si="73">I163</f>
        <v>1655</v>
      </c>
      <c r="J162" s="171">
        <f t="shared" si="73"/>
        <v>1655</v>
      </c>
      <c r="N162" s="222"/>
    </row>
    <row r="163" spans="1:14" ht="52.5" customHeight="1" x14ac:dyDescent="0.25">
      <c r="A163" s="95" t="s">
        <v>649</v>
      </c>
      <c r="B163" s="21">
        <v>5</v>
      </c>
      <c r="C163" s="21">
        <v>1</v>
      </c>
      <c r="D163" s="28" t="s">
        <v>687</v>
      </c>
      <c r="E163" s="23">
        <v>811</v>
      </c>
      <c r="F163" s="172"/>
      <c r="G163" s="172"/>
      <c r="H163" s="172">
        <v>0</v>
      </c>
      <c r="I163" s="172">
        <v>1655</v>
      </c>
      <c r="J163" s="172">
        <f>H163+I163</f>
        <v>1655</v>
      </c>
    </row>
    <row r="164" spans="1:14" ht="30.75" customHeight="1" x14ac:dyDescent="0.25">
      <c r="A164" s="181" t="s">
        <v>535</v>
      </c>
      <c r="B164" s="18">
        <v>5</v>
      </c>
      <c r="C164" s="18">
        <v>0</v>
      </c>
      <c r="D164" s="29" t="s">
        <v>383</v>
      </c>
      <c r="E164" s="20"/>
      <c r="F164" s="171">
        <f>F165+F168</f>
        <v>1000</v>
      </c>
      <c r="G164" s="171">
        <f t="shared" ref="G164:J164" si="74">G165+G168</f>
        <v>-317.10000000000002</v>
      </c>
      <c r="H164" s="171">
        <f t="shared" si="74"/>
        <v>682.9</v>
      </c>
      <c r="I164" s="171">
        <f t="shared" si="74"/>
        <v>617.1</v>
      </c>
      <c r="J164" s="171">
        <f t="shared" si="74"/>
        <v>1300</v>
      </c>
    </row>
    <row r="165" spans="1:14" ht="21" customHeight="1" x14ac:dyDescent="0.25">
      <c r="A165" s="181" t="s">
        <v>97</v>
      </c>
      <c r="B165" s="18">
        <v>5</v>
      </c>
      <c r="C165" s="18">
        <v>2</v>
      </c>
      <c r="D165" s="29" t="s">
        <v>93</v>
      </c>
      <c r="E165" s="20"/>
      <c r="F165" s="171">
        <f>F166</f>
        <v>500</v>
      </c>
      <c r="G165" s="171">
        <f t="shared" ref="G165:J165" si="75">G166</f>
        <v>-317.10000000000002</v>
      </c>
      <c r="H165" s="171">
        <f t="shared" si="75"/>
        <v>182.89999999999998</v>
      </c>
      <c r="I165" s="171">
        <f t="shared" si="75"/>
        <v>617.1</v>
      </c>
      <c r="J165" s="171">
        <f t="shared" si="75"/>
        <v>800</v>
      </c>
    </row>
    <row r="166" spans="1:14" ht="37.9" customHeight="1" x14ac:dyDescent="0.25">
      <c r="A166" s="95" t="s">
        <v>54</v>
      </c>
      <c r="B166" s="21">
        <v>5</v>
      </c>
      <c r="C166" s="21">
        <v>2</v>
      </c>
      <c r="D166" s="28" t="s">
        <v>93</v>
      </c>
      <c r="E166" s="23">
        <v>244</v>
      </c>
      <c r="F166" s="172">
        <v>500</v>
      </c>
      <c r="G166" s="40">
        <v>-317.10000000000002</v>
      </c>
      <c r="H166" s="194">
        <f>F166+G166</f>
        <v>182.89999999999998</v>
      </c>
      <c r="I166" s="194">
        <v>617.1</v>
      </c>
      <c r="J166" s="194">
        <f t="shared" si="46"/>
        <v>800</v>
      </c>
    </row>
    <row r="167" spans="1:14" s="24" customFormat="1" ht="21" customHeight="1" x14ac:dyDescent="0.25">
      <c r="A167" s="176" t="s">
        <v>482</v>
      </c>
      <c r="B167" s="18">
        <v>5</v>
      </c>
      <c r="C167" s="18">
        <v>3</v>
      </c>
      <c r="D167" s="29"/>
      <c r="E167" s="20"/>
      <c r="F167" s="171">
        <f>F170+F172+F174</f>
        <v>1722</v>
      </c>
      <c r="G167" s="171">
        <f t="shared" ref="G167:J167" si="76">G170+G172+G174</f>
        <v>1000</v>
      </c>
      <c r="H167" s="171">
        <f>H170+H172+H174</f>
        <v>2722</v>
      </c>
      <c r="I167" s="171">
        <f t="shared" si="76"/>
        <v>198.2</v>
      </c>
      <c r="J167" s="171">
        <f t="shared" si="76"/>
        <v>2920.2</v>
      </c>
      <c r="N167" s="222"/>
    </row>
    <row r="168" spans="1:14" ht="23.25" customHeight="1" x14ac:dyDescent="0.25">
      <c r="A168" s="176" t="s">
        <v>480</v>
      </c>
      <c r="B168" s="18">
        <v>5</v>
      </c>
      <c r="C168" s="18">
        <v>3</v>
      </c>
      <c r="D168" s="29" t="s">
        <v>95</v>
      </c>
      <c r="E168" s="23"/>
      <c r="F168" s="171">
        <f>+F169</f>
        <v>500</v>
      </c>
      <c r="G168" s="171">
        <f t="shared" ref="G168:J168" si="77">+G169</f>
        <v>0</v>
      </c>
      <c r="H168" s="171">
        <f t="shared" si="77"/>
        <v>500</v>
      </c>
      <c r="I168" s="171">
        <f t="shared" si="77"/>
        <v>0</v>
      </c>
      <c r="J168" s="171">
        <f t="shared" si="77"/>
        <v>500</v>
      </c>
    </row>
    <row r="169" spans="1:14" ht="33" customHeight="1" x14ac:dyDescent="0.25">
      <c r="A169" s="95" t="s">
        <v>54</v>
      </c>
      <c r="B169" s="21">
        <v>5</v>
      </c>
      <c r="C169" s="21">
        <v>3</v>
      </c>
      <c r="D169" s="28" t="s">
        <v>95</v>
      </c>
      <c r="E169" s="23">
        <v>244</v>
      </c>
      <c r="F169" s="172">
        <v>500</v>
      </c>
      <c r="G169" s="40"/>
      <c r="H169" s="194">
        <f>F169+G169</f>
        <v>500</v>
      </c>
      <c r="I169" s="194"/>
      <c r="J169" s="194">
        <f t="shared" si="46"/>
        <v>500</v>
      </c>
    </row>
    <row r="170" spans="1:14" ht="39.75" customHeight="1" x14ac:dyDescent="0.25">
      <c r="A170" s="181" t="s">
        <v>534</v>
      </c>
      <c r="B170" s="18">
        <v>5</v>
      </c>
      <c r="C170" s="18">
        <v>3</v>
      </c>
      <c r="D170" s="29" t="s">
        <v>262</v>
      </c>
      <c r="E170" s="23"/>
      <c r="F170" s="171">
        <f>+F171</f>
        <v>22</v>
      </c>
      <c r="G170" s="171">
        <f t="shared" ref="G170:J170" si="78">+G171</f>
        <v>1000</v>
      </c>
      <c r="H170" s="171">
        <f t="shared" si="78"/>
        <v>1022</v>
      </c>
      <c r="I170" s="171">
        <f t="shared" si="78"/>
        <v>-1.8</v>
      </c>
      <c r="J170" s="171">
        <f t="shared" si="78"/>
        <v>1020.2</v>
      </c>
    </row>
    <row r="171" spans="1:14" ht="31.15" customHeight="1" x14ac:dyDescent="0.25">
      <c r="A171" s="95" t="s">
        <v>54</v>
      </c>
      <c r="B171" s="21">
        <v>5</v>
      </c>
      <c r="C171" s="21">
        <v>3</v>
      </c>
      <c r="D171" s="28" t="s">
        <v>262</v>
      </c>
      <c r="E171" s="23">
        <v>414</v>
      </c>
      <c r="F171" s="172">
        <v>22</v>
      </c>
      <c r="G171" s="40">
        <v>1000</v>
      </c>
      <c r="H171" s="194">
        <f>F171+G171</f>
        <v>1022</v>
      </c>
      <c r="I171" s="194">
        <v>-1.8</v>
      </c>
      <c r="J171" s="194">
        <f t="shared" si="46"/>
        <v>1020.2</v>
      </c>
    </row>
    <row r="172" spans="1:14" ht="24" customHeight="1" x14ac:dyDescent="0.25">
      <c r="A172" s="176" t="s">
        <v>483</v>
      </c>
      <c r="B172" s="18">
        <v>5</v>
      </c>
      <c r="C172" s="18">
        <v>3</v>
      </c>
      <c r="D172" s="29" t="s">
        <v>341</v>
      </c>
      <c r="E172" s="20"/>
      <c r="F172" s="171">
        <f>F173</f>
        <v>300</v>
      </c>
      <c r="G172" s="171">
        <f t="shared" ref="G172:J172" si="79">G173</f>
        <v>0</v>
      </c>
      <c r="H172" s="171">
        <f t="shared" si="79"/>
        <v>300</v>
      </c>
      <c r="I172" s="171">
        <f t="shared" si="79"/>
        <v>-300</v>
      </c>
      <c r="J172" s="171">
        <f t="shared" si="79"/>
        <v>0</v>
      </c>
    </row>
    <row r="173" spans="1:14" ht="29.45" customHeight="1" x14ac:dyDescent="0.25">
      <c r="A173" s="95" t="s">
        <v>533</v>
      </c>
      <c r="B173" s="21">
        <v>5</v>
      </c>
      <c r="C173" s="21">
        <v>3</v>
      </c>
      <c r="D173" s="28" t="s">
        <v>341</v>
      </c>
      <c r="E173" s="23">
        <v>244</v>
      </c>
      <c r="F173" s="172">
        <v>300</v>
      </c>
      <c r="G173" s="40"/>
      <c r="H173" s="194">
        <f>F173+G173</f>
        <v>300</v>
      </c>
      <c r="I173" s="194">
        <v>-300</v>
      </c>
      <c r="J173" s="194">
        <f t="shared" si="46"/>
        <v>0</v>
      </c>
    </row>
    <row r="174" spans="1:14" ht="21" customHeight="1" x14ac:dyDescent="0.25">
      <c r="A174" s="180" t="s">
        <v>342</v>
      </c>
      <c r="B174" s="18">
        <v>5</v>
      </c>
      <c r="C174" s="18">
        <v>3</v>
      </c>
      <c r="D174" s="29" t="s">
        <v>257</v>
      </c>
      <c r="E174" s="20"/>
      <c r="F174" s="171">
        <f>F175</f>
        <v>1400</v>
      </c>
      <c r="G174" s="171">
        <f t="shared" ref="G174:J174" si="80">G175</f>
        <v>0</v>
      </c>
      <c r="H174" s="171">
        <f t="shared" si="80"/>
        <v>1400</v>
      </c>
      <c r="I174" s="171">
        <f t="shared" si="80"/>
        <v>500</v>
      </c>
      <c r="J174" s="171">
        <f t="shared" si="80"/>
        <v>1900</v>
      </c>
    </row>
    <row r="175" spans="1:14" ht="29.45" customHeight="1" x14ac:dyDescent="0.25">
      <c r="A175" s="95" t="s">
        <v>54</v>
      </c>
      <c r="B175" s="21">
        <v>5</v>
      </c>
      <c r="C175" s="21">
        <v>3</v>
      </c>
      <c r="D175" s="28" t="s">
        <v>257</v>
      </c>
      <c r="E175" s="23">
        <v>244</v>
      </c>
      <c r="F175" s="172">
        <v>1400</v>
      </c>
      <c r="G175" s="40"/>
      <c r="H175" s="194">
        <f>F175+G175</f>
        <v>1400</v>
      </c>
      <c r="I175" s="194">
        <v>500</v>
      </c>
      <c r="J175" s="194">
        <f t="shared" si="46"/>
        <v>1900</v>
      </c>
    </row>
    <row r="176" spans="1:14" s="24" customFormat="1" ht="29.45" customHeight="1" x14ac:dyDescent="0.25">
      <c r="A176" s="176" t="s">
        <v>653</v>
      </c>
      <c r="B176" s="18">
        <v>5</v>
      </c>
      <c r="C176" s="18">
        <v>5</v>
      </c>
      <c r="D176" s="29" t="s">
        <v>686</v>
      </c>
      <c r="E176" s="20"/>
      <c r="F176" s="171"/>
      <c r="G176" s="104"/>
      <c r="H176" s="220">
        <f>H177</f>
        <v>0</v>
      </c>
      <c r="I176" s="220">
        <f t="shared" ref="I176:J176" si="81">I177</f>
        <v>1601.6</v>
      </c>
      <c r="J176" s="220">
        <f t="shared" si="81"/>
        <v>1601.6</v>
      </c>
      <c r="N176" s="222"/>
    </row>
    <row r="177" spans="1:14" ht="31.5" customHeight="1" x14ac:dyDescent="0.25">
      <c r="A177" s="95" t="s">
        <v>54</v>
      </c>
      <c r="B177" s="21">
        <v>5</v>
      </c>
      <c r="C177" s="21">
        <v>5</v>
      </c>
      <c r="D177" s="28" t="s">
        <v>686</v>
      </c>
      <c r="E177" s="23">
        <v>244</v>
      </c>
      <c r="F177" s="172"/>
      <c r="G177" s="40"/>
      <c r="H177" s="194">
        <v>0</v>
      </c>
      <c r="I177" s="194">
        <v>1601.6</v>
      </c>
      <c r="J177" s="194">
        <f>H177+I177</f>
        <v>1601.6</v>
      </c>
    </row>
    <row r="178" spans="1:14" s="24" customFormat="1" ht="18" customHeight="1" x14ac:dyDescent="0.25">
      <c r="A178" s="176" t="s">
        <v>654</v>
      </c>
      <c r="B178" s="18">
        <v>6</v>
      </c>
      <c r="C178" s="18">
        <v>0</v>
      </c>
      <c r="D178" s="29"/>
      <c r="E178" s="20"/>
      <c r="F178" s="171"/>
      <c r="G178" s="104"/>
      <c r="H178" s="220">
        <f>H179</f>
        <v>0</v>
      </c>
      <c r="I178" s="220">
        <f t="shared" ref="I178:J179" si="82">I179</f>
        <v>1835.6</v>
      </c>
      <c r="J178" s="220">
        <f t="shared" si="82"/>
        <v>1835.6</v>
      </c>
      <c r="M178" s="222"/>
      <c r="N178" s="222"/>
    </row>
    <row r="179" spans="1:14" s="24" customFormat="1" ht="31.5" customHeight="1" x14ac:dyDescent="0.25">
      <c r="A179" s="176" t="s">
        <v>555</v>
      </c>
      <c r="B179" s="18">
        <v>6</v>
      </c>
      <c r="C179" s="18">
        <v>3</v>
      </c>
      <c r="D179" s="29" t="s">
        <v>688</v>
      </c>
      <c r="E179" s="20"/>
      <c r="F179" s="171"/>
      <c r="G179" s="104"/>
      <c r="H179" s="220">
        <f>H180</f>
        <v>0</v>
      </c>
      <c r="I179" s="220">
        <f t="shared" si="82"/>
        <v>1835.6</v>
      </c>
      <c r="J179" s="220">
        <f t="shared" si="82"/>
        <v>1835.6</v>
      </c>
      <c r="N179" s="222"/>
    </row>
    <row r="180" spans="1:14" ht="31.5" customHeight="1" x14ac:dyDescent="0.25">
      <c r="A180" s="95" t="s">
        <v>54</v>
      </c>
      <c r="B180" s="21">
        <v>6</v>
      </c>
      <c r="C180" s="21">
        <v>3</v>
      </c>
      <c r="D180" s="28" t="s">
        <v>688</v>
      </c>
      <c r="E180" s="23">
        <v>244</v>
      </c>
      <c r="F180" s="172"/>
      <c r="G180" s="40"/>
      <c r="H180" s="194">
        <v>0</v>
      </c>
      <c r="I180" s="194">
        <v>1835.6</v>
      </c>
      <c r="J180" s="194">
        <f>H180+I180</f>
        <v>1835.6</v>
      </c>
    </row>
    <row r="181" spans="1:14" ht="15.75" customHeight="1" x14ac:dyDescent="0.25">
      <c r="A181" s="175" t="s">
        <v>520</v>
      </c>
      <c r="B181" s="18">
        <v>7</v>
      </c>
      <c r="C181" s="18"/>
      <c r="D181" s="19"/>
      <c r="E181" s="20"/>
      <c r="F181" s="171">
        <f>F182+F196+F212+F218+F224</f>
        <v>1208393.3099999998</v>
      </c>
      <c r="G181" s="171">
        <f>G182+G196+G212+G218+G224</f>
        <v>-96971.4</v>
      </c>
      <c r="H181" s="171">
        <f>H182+H196+H212+H218+H224</f>
        <v>1112377.8099999998</v>
      </c>
      <c r="I181" s="171">
        <f>I182+I196+I212+I218+I224</f>
        <v>-6712.2846300000001</v>
      </c>
      <c r="J181" s="171">
        <f>J182+J196+J212+J218+J224</f>
        <v>1105665.5253699999</v>
      </c>
      <c r="M181" s="102"/>
    </row>
    <row r="182" spans="1:14" ht="15.75" customHeight="1" x14ac:dyDescent="0.25">
      <c r="A182" s="176" t="s">
        <v>98</v>
      </c>
      <c r="B182" s="18">
        <v>7</v>
      </c>
      <c r="C182" s="18">
        <v>1</v>
      </c>
      <c r="D182" s="19"/>
      <c r="E182" s="20"/>
      <c r="F182" s="171">
        <f>SUM(F183:F195)</f>
        <v>309672.76</v>
      </c>
      <c r="G182" s="171">
        <f>SUM(G183:G195)</f>
        <v>-24315</v>
      </c>
      <c r="H182" s="171">
        <f>SUM(H183:H195)</f>
        <v>285357.76</v>
      </c>
      <c r="I182" s="171">
        <f>SUM(I183:I195)</f>
        <v>-1048.3584000000005</v>
      </c>
      <c r="J182" s="171">
        <f>SUM(J183:J195)</f>
        <v>284309.40160000004</v>
      </c>
      <c r="M182" s="59"/>
    </row>
    <row r="183" spans="1:14" ht="58.5" customHeight="1" x14ac:dyDescent="0.25">
      <c r="A183" s="178" t="s">
        <v>99</v>
      </c>
      <c r="B183" s="21">
        <v>7</v>
      </c>
      <c r="C183" s="21">
        <v>1</v>
      </c>
      <c r="D183" s="28" t="s">
        <v>100</v>
      </c>
      <c r="E183" s="23">
        <v>611</v>
      </c>
      <c r="F183" s="172">
        <v>2759.6759999999999</v>
      </c>
      <c r="G183" s="195"/>
      <c r="H183" s="194">
        <f t="shared" ref="H183:H195" si="83">F183+G183</f>
        <v>2759.6759999999999</v>
      </c>
      <c r="I183" s="194">
        <v>290.2</v>
      </c>
      <c r="J183" s="194">
        <f t="shared" si="46"/>
        <v>3049.8759999999997</v>
      </c>
      <c r="M183" s="59"/>
    </row>
    <row r="184" spans="1:14" ht="55.5" customHeight="1" x14ac:dyDescent="0.25">
      <c r="A184" s="178" t="s">
        <v>101</v>
      </c>
      <c r="B184" s="21">
        <v>7</v>
      </c>
      <c r="C184" s="21">
        <v>1</v>
      </c>
      <c r="D184" s="28" t="s">
        <v>102</v>
      </c>
      <c r="E184" s="23">
        <v>621</v>
      </c>
      <c r="F184" s="172">
        <v>4470.3050000000003</v>
      </c>
      <c r="G184" s="195"/>
      <c r="H184" s="194">
        <f t="shared" si="83"/>
        <v>4470.3050000000003</v>
      </c>
      <c r="I184" s="194">
        <v>-2406.0882000000001</v>
      </c>
      <c r="J184" s="194">
        <f t="shared" si="46"/>
        <v>2064.2168000000001</v>
      </c>
      <c r="M184" s="102"/>
    </row>
    <row r="185" spans="1:14" ht="59.25" customHeight="1" x14ac:dyDescent="0.25">
      <c r="A185" s="178" t="s">
        <v>99</v>
      </c>
      <c r="B185" s="21">
        <v>7</v>
      </c>
      <c r="C185" s="21">
        <v>1</v>
      </c>
      <c r="D185" s="28" t="s">
        <v>103</v>
      </c>
      <c r="E185" s="23">
        <v>611</v>
      </c>
      <c r="F185" s="172">
        <v>150317.1</v>
      </c>
      <c r="G185" s="195">
        <v>-12157.5</v>
      </c>
      <c r="H185" s="194">
        <f t="shared" si="83"/>
        <v>138159.6</v>
      </c>
      <c r="I185" s="194"/>
      <c r="J185" s="194">
        <f t="shared" si="46"/>
        <v>138159.6</v>
      </c>
    </row>
    <row r="186" spans="1:14" ht="57" customHeight="1" x14ac:dyDescent="0.25">
      <c r="A186" s="178" t="s">
        <v>101</v>
      </c>
      <c r="B186" s="21">
        <v>7</v>
      </c>
      <c r="C186" s="21">
        <v>1</v>
      </c>
      <c r="D186" s="28" t="s">
        <v>103</v>
      </c>
      <c r="E186" s="23">
        <v>621</v>
      </c>
      <c r="F186" s="172">
        <v>117150.9</v>
      </c>
      <c r="G186" s="40">
        <v>-12157.5</v>
      </c>
      <c r="H186" s="194">
        <f t="shared" si="83"/>
        <v>104993.4</v>
      </c>
      <c r="I186" s="194"/>
      <c r="J186" s="194">
        <f t="shared" si="46"/>
        <v>104993.4</v>
      </c>
    </row>
    <row r="187" spans="1:14" ht="60.75" customHeight="1" x14ac:dyDescent="0.25">
      <c r="A187" s="178" t="s">
        <v>99</v>
      </c>
      <c r="B187" s="21">
        <v>7</v>
      </c>
      <c r="C187" s="21">
        <v>1</v>
      </c>
      <c r="D187" s="28" t="s">
        <v>263</v>
      </c>
      <c r="E187" s="23">
        <v>611</v>
      </c>
      <c r="F187" s="172">
        <v>1244</v>
      </c>
      <c r="G187" s="40"/>
      <c r="H187" s="194">
        <f t="shared" si="83"/>
        <v>1244</v>
      </c>
      <c r="I187" s="194"/>
      <c r="J187" s="194">
        <f t="shared" si="46"/>
        <v>1244</v>
      </c>
    </row>
    <row r="188" spans="1:14" ht="58.5" customHeight="1" x14ac:dyDescent="0.25">
      <c r="A188" s="178" t="s">
        <v>101</v>
      </c>
      <c r="B188" s="21">
        <v>7</v>
      </c>
      <c r="C188" s="21">
        <v>1</v>
      </c>
      <c r="D188" s="28" t="s">
        <v>263</v>
      </c>
      <c r="E188" s="23">
        <v>621</v>
      </c>
      <c r="F188" s="172">
        <v>1186</v>
      </c>
      <c r="G188" s="40"/>
      <c r="H188" s="194">
        <f t="shared" si="83"/>
        <v>1186</v>
      </c>
      <c r="I188" s="194"/>
      <c r="J188" s="194">
        <f t="shared" si="46"/>
        <v>1186</v>
      </c>
    </row>
    <row r="189" spans="1:14" ht="87" customHeight="1" x14ac:dyDescent="0.25">
      <c r="A189" s="177" t="s">
        <v>505</v>
      </c>
      <c r="B189" s="21">
        <v>7</v>
      </c>
      <c r="C189" s="21">
        <v>1</v>
      </c>
      <c r="D189" s="28" t="s">
        <v>567</v>
      </c>
      <c r="E189" s="23">
        <v>611</v>
      </c>
      <c r="F189" s="172">
        <v>11784.017</v>
      </c>
      <c r="G189" s="40"/>
      <c r="H189" s="194">
        <f t="shared" si="83"/>
        <v>11784.017</v>
      </c>
      <c r="I189" s="194"/>
      <c r="J189" s="194">
        <f t="shared" si="46"/>
        <v>11784.017</v>
      </c>
    </row>
    <row r="190" spans="1:14" ht="83.25" customHeight="1" x14ac:dyDescent="0.25">
      <c r="A190" s="177" t="s">
        <v>505</v>
      </c>
      <c r="B190" s="21">
        <v>7</v>
      </c>
      <c r="C190" s="21">
        <v>1</v>
      </c>
      <c r="D190" s="28" t="s">
        <v>568</v>
      </c>
      <c r="E190" s="23">
        <v>611</v>
      </c>
      <c r="F190" s="172">
        <v>853.66700000000003</v>
      </c>
      <c r="G190" s="40"/>
      <c r="H190" s="194">
        <f t="shared" si="83"/>
        <v>853.66700000000003</v>
      </c>
      <c r="I190" s="194">
        <v>4.8297999999999996</v>
      </c>
      <c r="J190" s="194">
        <f t="shared" ref="J190:J260" si="84">H190+I190</f>
        <v>858.49680000000001</v>
      </c>
    </row>
    <row r="191" spans="1:14" ht="59.25" customHeight="1" x14ac:dyDescent="0.25">
      <c r="A191" s="177" t="s">
        <v>506</v>
      </c>
      <c r="B191" s="21">
        <v>7</v>
      </c>
      <c r="C191" s="21">
        <v>1</v>
      </c>
      <c r="D191" s="28" t="s">
        <v>567</v>
      </c>
      <c r="E191" s="23">
        <v>621</v>
      </c>
      <c r="F191" s="172">
        <v>18987.094999999998</v>
      </c>
      <c r="G191" s="40"/>
      <c r="H191" s="194">
        <f t="shared" si="83"/>
        <v>18987.094999999998</v>
      </c>
      <c r="I191" s="194">
        <v>62.7</v>
      </c>
      <c r="J191" s="194">
        <f t="shared" si="84"/>
        <v>19049.794999999998</v>
      </c>
    </row>
    <row r="192" spans="1:14" ht="59.25" customHeight="1" x14ac:dyDescent="0.25">
      <c r="A192" s="177" t="s">
        <v>101</v>
      </c>
      <c r="B192" s="21">
        <v>7</v>
      </c>
      <c r="C192" s="21">
        <v>1</v>
      </c>
      <c r="D192" s="28" t="s">
        <v>683</v>
      </c>
      <c r="E192" s="23">
        <v>611</v>
      </c>
      <c r="F192" s="172"/>
      <c r="G192" s="40"/>
      <c r="H192" s="194">
        <v>0</v>
      </c>
      <c r="I192" s="194">
        <v>500</v>
      </c>
      <c r="J192" s="194">
        <f t="shared" si="84"/>
        <v>500</v>
      </c>
    </row>
    <row r="193" spans="1:13" ht="59.25" customHeight="1" x14ac:dyDescent="0.25">
      <c r="A193" s="177" t="s">
        <v>101</v>
      </c>
      <c r="B193" s="21">
        <v>7</v>
      </c>
      <c r="C193" s="21">
        <v>1</v>
      </c>
      <c r="D193" s="28" t="s">
        <v>683</v>
      </c>
      <c r="E193" s="23">
        <v>621</v>
      </c>
      <c r="F193" s="172"/>
      <c r="G193" s="40"/>
      <c r="H193" s="194">
        <v>0</v>
      </c>
      <c r="I193" s="194">
        <v>500</v>
      </c>
      <c r="J193" s="194">
        <f t="shared" si="84"/>
        <v>500</v>
      </c>
    </row>
    <row r="194" spans="1:13" ht="60" customHeight="1" x14ac:dyDescent="0.25">
      <c r="A194" s="178" t="s">
        <v>101</v>
      </c>
      <c r="B194" s="21">
        <v>7</v>
      </c>
      <c r="C194" s="21">
        <v>1</v>
      </c>
      <c r="D194" s="28" t="s">
        <v>484</v>
      </c>
      <c r="E194" s="23">
        <v>611</v>
      </c>
      <c r="F194" s="172">
        <v>486.9</v>
      </c>
      <c r="G194" s="40"/>
      <c r="H194" s="194">
        <f t="shared" si="83"/>
        <v>486.9</v>
      </c>
      <c r="I194" s="194"/>
      <c r="J194" s="194">
        <f t="shared" si="84"/>
        <v>486.9</v>
      </c>
    </row>
    <row r="195" spans="1:13" ht="57.75" customHeight="1" x14ac:dyDescent="0.25">
      <c r="A195" s="178" t="s">
        <v>101</v>
      </c>
      <c r="B195" s="21">
        <v>7</v>
      </c>
      <c r="C195" s="21">
        <v>1</v>
      </c>
      <c r="D195" s="28" t="s">
        <v>484</v>
      </c>
      <c r="E195" s="23">
        <v>621</v>
      </c>
      <c r="F195" s="172">
        <v>433.1</v>
      </c>
      <c r="G195" s="40"/>
      <c r="H195" s="194">
        <f t="shared" si="83"/>
        <v>433.1</v>
      </c>
      <c r="I195" s="194"/>
      <c r="J195" s="194">
        <f t="shared" si="84"/>
        <v>433.1</v>
      </c>
    </row>
    <row r="196" spans="1:13" ht="20.25" customHeight="1" x14ac:dyDescent="0.25">
      <c r="A196" s="176" t="s">
        <v>104</v>
      </c>
      <c r="B196" s="18">
        <v>7</v>
      </c>
      <c r="C196" s="18">
        <v>2</v>
      </c>
      <c r="D196" s="19"/>
      <c r="E196" s="20"/>
      <c r="F196" s="171">
        <f>SUM(F197:F204)+F205</f>
        <v>791415.39999999991</v>
      </c>
      <c r="G196" s="171">
        <f>SUM(G197:G204)+G205</f>
        <v>-72656.399999999994</v>
      </c>
      <c r="H196" s="171">
        <f>SUM(H197:H205)</f>
        <v>719714.89999999991</v>
      </c>
      <c r="I196" s="171">
        <f t="shared" ref="I196:J196" si="85">SUM(I197:I205)</f>
        <v>487.83135000000016</v>
      </c>
      <c r="J196" s="171">
        <f t="shared" si="85"/>
        <v>720202.7313499999</v>
      </c>
      <c r="M196" s="59"/>
    </row>
    <row r="197" spans="1:13" ht="63" customHeight="1" x14ac:dyDescent="0.25">
      <c r="A197" s="178" t="s">
        <v>99</v>
      </c>
      <c r="B197" s="21">
        <v>7</v>
      </c>
      <c r="C197" s="21">
        <v>2</v>
      </c>
      <c r="D197" s="28" t="s">
        <v>105</v>
      </c>
      <c r="E197" s="23">
        <v>611</v>
      </c>
      <c r="F197" s="172">
        <v>15792.496999999999</v>
      </c>
      <c r="G197" s="40">
        <f>-529.6+1000+1999.6</f>
        <v>2470</v>
      </c>
      <c r="H197" s="194">
        <f t="shared" ref="H197:H204" si="86">F197+G197</f>
        <v>18262.496999999999</v>
      </c>
      <c r="I197" s="194">
        <v>-4520.3607700000002</v>
      </c>
      <c r="J197" s="194">
        <f t="shared" si="84"/>
        <v>13742.13623</v>
      </c>
      <c r="M197" s="59"/>
    </row>
    <row r="198" spans="1:13" ht="61.5" customHeight="1" x14ac:dyDescent="0.25">
      <c r="A198" s="178" t="s">
        <v>99</v>
      </c>
      <c r="B198" s="21">
        <v>7</v>
      </c>
      <c r="C198" s="21">
        <v>2</v>
      </c>
      <c r="D198" s="28" t="s">
        <v>106</v>
      </c>
      <c r="E198" s="23">
        <v>611</v>
      </c>
      <c r="F198" s="172">
        <v>634773</v>
      </c>
      <c r="G198" s="195">
        <v>-74406</v>
      </c>
      <c r="H198" s="194">
        <f t="shared" si="86"/>
        <v>560367</v>
      </c>
      <c r="I198" s="194"/>
      <c r="J198" s="194">
        <f t="shared" si="84"/>
        <v>560367</v>
      </c>
    </row>
    <row r="199" spans="1:13" ht="57.75" customHeight="1" x14ac:dyDescent="0.25">
      <c r="A199" s="178" t="s">
        <v>99</v>
      </c>
      <c r="B199" s="21">
        <v>7</v>
      </c>
      <c r="C199" s="21">
        <v>2</v>
      </c>
      <c r="D199" s="28" t="s">
        <v>264</v>
      </c>
      <c r="E199" s="23">
        <v>611</v>
      </c>
      <c r="F199" s="172">
        <v>6544</v>
      </c>
      <c r="G199" s="40"/>
      <c r="H199" s="194">
        <f t="shared" si="86"/>
        <v>6544</v>
      </c>
      <c r="I199" s="194"/>
      <c r="J199" s="194">
        <f t="shared" si="84"/>
        <v>6544</v>
      </c>
    </row>
    <row r="200" spans="1:13" ht="88.5" customHeight="1" x14ac:dyDescent="0.25">
      <c r="A200" s="177" t="s">
        <v>505</v>
      </c>
      <c r="B200" s="21">
        <v>7</v>
      </c>
      <c r="C200" s="21">
        <v>2</v>
      </c>
      <c r="D200" s="28" t="s">
        <v>569</v>
      </c>
      <c r="E200" s="23">
        <v>611</v>
      </c>
      <c r="F200" s="172">
        <v>32692.769</v>
      </c>
      <c r="G200" s="40"/>
      <c r="H200" s="194">
        <f t="shared" si="86"/>
        <v>32692.769</v>
      </c>
      <c r="I200" s="194"/>
      <c r="J200" s="194">
        <f t="shared" si="84"/>
        <v>32692.769</v>
      </c>
    </row>
    <row r="201" spans="1:13" ht="84" customHeight="1" x14ac:dyDescent="0.25">
      <c r="A201" s="177" t="s">
        <v>505</v>
      </c>
      <c r="B201" s="21">
        <v>7</v>
      </c>
      <c r="C201" s="21">
        <v>2</v>
      </c>
      <c r="D201" s="28" t="s">
        <v>570</v>
      </c>
      <c r="E201" s="23">
        <v>611</v>
      </c>
      <c r="F201" s="172">
        <v>7068.0339999999997</v>
      </c>
      <c r="G201" s="40"/>
      <c r="H201" s="194">
        <f t="shared" si="86"/>
        <v>7068.0339999999997</v>
      </c>
      <c r="I201" s="194">
        <v>38.938600000000001</v>
      </c>
      <c r="J201" s="194">
        <f t="shared" si="84"/>
        <v>7106.9726000000001</v>
      </c>
    </row>
    <row r="202" spans="1:13" ht="66.75" customHeight="1" x14ac:dyDescent="0.25">
      <c r="A202" s="178" t="s">
        <v>99</v>
      </c>
      <c r="B202" s="21">
        <v>7</v>
      </c>
      <c r="C202" s="21">
        <v>2</v>
      </c>
      <c r="D202" s="28" t="s">
        <v>672</v>
      </c>
      <c r="E202" s="23">
        <v>611</v>
      </c>
      <c r="F202" s="172"/>
      <c r="G202" s="40"/>
      <c r="H202" s="194">
        <v>0</v>
      </c>
      <c r="I202" s="194">
        <v>1470.6</v>
      </c>
      <c r="J202" s="194">
        <f t="shared" si="84"/>
        <v>1470.6</v>
      </c>
    </row>
    <row r="203" spans="1:13" ht="54" customHeight="1" x14ac:dyDescent="0.25">
      <c r="A203" s="178" t="s">
        <v>99</v>
      </c>
      <c r="B203" s="21">
        <v>7</v>
      </c>
      <c r="C203" s="21">
        <v>2</v>
      </c>
      <c r="D203" s="28" t="s">
        <v>671</v>
      </c>
      <c r="E203" s="23">
        <v>611</v>
      </c>
      <c r="F203" s="172"/>
      <c r="G203" s="40"/>
      <c r="H203" s="194">
        <v>0</v>
      </c>
      <c r="I203" s="194">
        <v>1530.25352</v>
      </c>
      <c r="J203" s="194">
        <f t="shared" si="84"/>
        <v>1530.25352</v>
      </c>
    </row>
    <row r="204" spans="1:13" ht="60" customHeight="1" x14ac:dyDescent="0.25">
      <c r="A204" s="178" t="s">
        <v>99</v>
      </c>
      <c r="B204" s="21">
        <v>7</v>
      </c>
      <c r="C204" s="21">
        <v>2</v>
      </c>
      <c r="D204" s="28" t="s">
        <v>484</v>
      </c>
      <c r="E204" s="23">
        <v>611</v>
      </c>
      <c r="F204" s="172">
        <v>2043.1</v>
      </c>
      <c r="G204" s="40"/>
      <c r="H204" s="194">
        <f t="shared" si="86"/>
        <v>2043.1</v>
      </c>
      <c r="I204" s="194"/>
      <c r="J204" s="194">
        <f t="shared" si="84"/>
        <v>2043.1</v>
      </c>
    </row>
    <row r="205" spans="1:13" ht="21" customHeight="1" x14ac:dyDescent="0.25">
      <c r="A205" s="180" t="s">
        <v>299</v>
      </c>
      <c r="B205" s="18">
        <v>7</v>
      </c>
      <c r="C205" s="18">
        <v>2</v>
      </c>
      <c r="D205" s="29" t="s">
        <v>485</v>
      </c>
      <c r="E205" s="20"/>
      <c r="F205" s="171">
        <f>F206+F207+F211+F209</f>
        <v>92502</v>
      </c>
      <c r="G205" s="171">
        <f t="shared" ref="G205" si="87">G206+G207+G211+G209</f>
        <v>-720.4</v>
      </c>
      <c r="H205" s="171">
        <f>SUM(H206:H211)</f>
        <v>92737.5</v>
      </c>
      <c r="I205" s="171">
        <f t="shared" ref="I205:J205" si="88">SUM(I206:I211)</f>
        <v>1968.4</v>
      </c>
      <c r="J205" s="171">
        <f t="shared" si="88"/>
        <v>94705.9</v>
      </c>
    </row>
    <row r="206" spans="1:13" ht="72.75" customHeight="1" x14ac:dyDescent="0.25">
      <c r="A206" s="178" t="s">
        <v>487</v>
      </c>
      <c r="B206" s="21">
        <v>7</v>
      </c>
      <c r="C206" s="21">
        <v>2</v>
      </c>
      <c r="D206" s="47" t="s">
        <v>370</v>
      </c>
      <c r="E206" s="23">
        <v>612</v>
      </c>
      <c r="F206" s="172">
        <v>45716</v>
      </c>
      <c r="G206" s="40"/>
      <c r="H206" s="194">
        <f t="shared" ref="H206:H211" si="89">F206+G206</f>
        <v>45716</v>
      </c>
      <c r="I206" s="194"/>
      <c r="J206" s="194">
        <f t="shared" si="84"/>
        <v>45716</v>
      </c>
    </row>
    <row r="207" spans="1:13" ht="54" customHeight="1" x14ac:dyDescent="0.25">
      <c r="A207" s="178" t="s">
        <v>488</v>
      </c>
      <c r="B207" s="21">
        <v>7</v>
      </c>
      <c r="C207" s="21">
        <v>2</v>
      </c>
      <c r="D207" s="47" t="s">
        <v>371</v>
      </c>
      <c r="E207" s="23">
        <v>612</v>
      </c>
      <c r="F207" s="172">
        <v>40002</v>
      </c>
      <c r="G207" s="40"/>
      <c r="H207" s="194">
        <f t="shared" si="89"/>
        <v>40002</v>
      </c>
      <c r="I207" s="194">
        <v>-1</v>
      </c>
      <c r="J207" s="194">
        <f t="shared" si="84"/>
        <v>40001</v>
      </c>
    </row>
    <row r="208" spans="1:13" ht="54" customHeight="1" x14ac:dyDescent="0.25">
      <c r="A208" s="178" t="s">
        <v>673</v>
      </c>
      <c r="B208" s="21">
        <v>7</v>
      </c>
      <c r="C208" s="21">
        <v>2</v>
      </c>
      <c r="D208" s="47" t="s">
        <v>684</v>
      </c>
      <c r="E208" s="23">
        <v>612</v>
      </c>
      <c r="F208" s="172"/>
      <c r="G208" s="40"/>
      <c r="H208" s="194">
        <v>0</v>
      </c>
      <c r="I208" s="194">
        <v>1869.4</v>
      </c>
      <c r="J208" s="194">
        <f t="shared" si="84"/>
        <v>1869.4</v>
      </c>
    </row>
    <row r="209" spans="1:14" ht="42" customHeight="1" x14ac:dyDescent="0.25">
      <c r="A209" s="178" t="s">
        <v>492</v>
      </c>
      <c r="B209" s="21">
        <v>7</v>
      </c>
      <c r="C209" s="21">
        <v>2</v>
      </c>
      <c r="D209" s="47" t="s">
        <v>491</v>
      </c>
      <c r="E209" s="23">
        <v>612</v>
      </c>
      <c r="F209" s="172">
        <v>5484</v>
      </c>
      <c r="G209" s="40">
        <v>-720.4</v>
      </c>
      <c r="H209" s="194">
        <f t="shared" si="89"/>
        <v>4763.6000000000004</v>
      </c>
      <c r="I209" s="194"/>
      <c r="J209" s="194">
        <f t="shared" si="84"/>
        <v>4763.6000000000004</v>
      </c>
    </row>
    <row r="210" spans="1:14" ht="21.75" customHeight="1" x14ac:dyDescent="0.25">
      <c r="A210" s="178" t="s">
        <v>299</v>
      </c>
      <c r="B210" s="21">
        <v>7</v>
      </c>
      <c r="C210" s="21">
        <v>2</v>
      </c>
      <c r="D210" s="47" t="s">
        <v>633</v>
      </c>
      <c r="E210" s="23">
        <v>612</v>
      </c>
      <c r="F210" s="172">
        <v>0</v>
      </c>
      <c r="G210" s="40">
        <v>955.9</v>
      </c>
      <c r="H210" s="194">
        <v>955.9</v>
      </c>
      <c r="I210" s="194"/>
      <c r="J210" s="194">
        <v>955.9</v>
      </c>
    </row>
    <row r="211" spans="1:14" ht="43.5" customHeight="1" x14ac:dyDescent="0.25">
      <c r="A211" s="178" t="s">
        <v>489</v>
      </c>
      <c r="B211" s="21">
        <v>7</v>
      </c>
      <c r="C211" s="21">
        <v>2</v>
      </c>
      <c r="D211" s="28" t="s">
        <v>490</v>
      </c>
      <c r="E211" s="23">
        <v>612</v>
      </c>
      <c r="F211" s="172">
        <v>1300</v>
      </c>
      <c r="G211" s="40"/>
      <c r="H211" s="194">
        <f t="shared" si="89"/>
        <v>1300</v>
      </c>
      <c r="I211" s="194">
        <v>100</v>
      </c>
      <c r="J211" s="194">
        <f t="shared" si="84"/>
        <v>1400</v>
      </c>
    </row>
    <row r="212" spans="1:14" ht="18.75" customHeight="1" x14ac:dyDescent="0.25">
      <c r="A212" s="176" t="s">
        <v>107</v>
      </c>
      <c r="B212" s="18">
        <v>7</v>
      </c>
      <c r="C212" s="18">
        <v>3</v>
      </c>
      <c r="D212" s="29"/>
      <c r="E212" s="20"/>
      <c r="F212" s="171">
        <f>F213+F217</f>
        <v>72712.479999999996</v>
      </c>
      <c r="G212" s="171">
        <f>G213+G217</f>
        <v>0</v>
      </c>
      <c r="H212" s="171">
        <f>SUM(H213:H217)</f>
        <v>72712.479999999996</v>
      </c>
      <c r="I212" s="171">
        <f>SUM(I213:I217)</f>
        <v>-14.723999999999933</v>
      </c>
      <c r="J212" s="171">
        <f>SUM(J213:J217)</f>
        <v>72697.755999999979</v>
      </c>
      <c r="M212" s="102"/>
    </row>
    <row r="213" spans="1:14" ht="59.25" customHeight="1" x14ac:dyDescent="0.25">
      <c r="A213" s="178" t="s">
        <v>99</v>
      </c>
      <c r="B213" s="21">
        <v>7</v>
      </c>
      <c r="C213" s="21">
        <v>3</v>
      </c>
      <c r="D213" s="28" t="s">
        <v>108</v>
      </c>
      <c r="E213" s="23">
        <v>611</v>
      </c>
      <c r="F213" s="172">
        <v>72494.98</v>
      </c>
      <c r="G213" s="40"/>
      <c r="H213" s="194">
        <f t="shared" ref="H213:H217" si="90">F213+G213</f>
        <v>72494.98</v>
      </c>
      <c r="I213" s="194">
        <f>-103.7-74.4-1056.28</f>
        <v>-1234.3800000000001</v>
      </c>
      <c r="J213" s="194">
        <f t="shared" si="84"/>
        <v>71260.599999999991</v>
      </c>
    </row>
    <row r="214" spans="1:14" ht="59.25" customHeight="1" x14ac:dyDescent="0.25">
      <c r="A214" s="178" t="s">
        <v>99</v>
      </c>
      <c r="B214" s="21">
        <v>7</v>
      </c>
      <c r="C214" s="21">
        <v>3</v>
      </c>
      <c r="D214" s="28" t="s">
        <v>676</v>
      </c>
      <c r="E214" s="23">
        <v>611</v>
      </c>
      <c r="F214" s="172"/>
      <c r="G214" s="40"/>
      <c r="H214" s="194">
        <v>0</v>
      </c>
      <c r="I214" s="194">
        <v>62.68</v>
      </c>
      <c r="J214" s="194">
        <f t="shared" si="84"/>
        <v>62.68</v>
      </c>
    </row>
    <row r="215" spans="1:14" ht="59.25" customHeight="1" x14ac:dyDescent="0.25">
      <c r="A215" s="178" t="s">
        <v>99</v>
      </c>
      <c r="B215" s="21">
        <v>7</v>
      </c>
      <c r="C215" s="21">
        <v>3</v>
      </c>
      <c r="D215" s="28" t="s">
        <v>671</v>
      </c>
      <c r="E215" s="23">
        <v>611</v>
      </c>
      <c r="F215" s="172"/>
      <c r="G215" s="40"/>
      <c r="H215" s="194">
        <v>0</v>
      </c>
      <c r="I215" s="194">
        <v>115.4</v>
      </c>
      <c r="J215" s="194">
        <f t="shared" si="84"/>
        <v>115.4</v>
      </c>
    </row>
    <row r="216" spans="1:14" ht="78" customHeight="1" x14ac:dyDescent="0.25">
      <c r="A216" s="178" t="s">
        <v>505</v>
      </c>
      <c r="B216" s="21">
        <v>7</v>
      </c>
      <c r="C216" s="21">
        <v>3</v>
      </c>
      <c r="D216" s="28" t="s">
        <v>561</v>
      </c>
      <c r="E216" s="23">
        <v>611</v>
      </c>
      <c r="F216" s="172"/>
      <c r="G216" s="40"/>
      <c r="H216" s="194">
        <v>0</v>
      </c>
      <c r="I216" s="194">
        <v>1041.576</v>
      </c>
      <c r="J216" s="194">
        <f>H216+I216</f>
        <v>1041.576</v>
      </c>
    </row>
    <row r="217" spans="1:14" ht="57" customHeight="1" x14ac:dyDescent="0.25">
      <c r="A217" s="178" t="s">
        <v>99</v>
      </c>
      <c r="B217" s="21">
        <v>7</v>
      </c>
      <c r="C217" s="21">
        <v>3</v>
      </c>
      <c r="D217" s="28" t="s">
        <v>484</v>
      </c>
      <c r="E217" s="23">
        <v>611</v>
      </c>
      <c r="F217" s="172">
        <v>217.5</v>
      </c>
      <c r="G217" s="40"/>
      <c r="H217" s="194">
        <f t="shared" si="90"/>
        <v>217.5</v>
      </c>
      <c r="I217" s="194"/>
      <c r="J217" s="194">
        <f t="shared" si="84"/>
        <v>217.5</v>
      </c>
    </row>
    <row r="218" spans="1:14" s="24" customFormat="1" ht="17.25" customHeight="1" x14ac:dyDescent="0.25">
      <c r="A218" s="180" t="s">
        <v>109</v>
      </c>
      <c r="B218" s="18">
        <v>7</v>
      </c>
      <c r="C218" s="18">
        <v>7</v>
      </c>
      <c r="D218" s="29"/>
      <c r="E218" s="20"/>
      <c r="F218" s="171">
        <f>+F219+F223</f>
        <v>3693.5</v>
      </c>
      <c r="G218" s="171">
        <f t="shared" ref="G218:J218" si="91">+G219+G223</f>
        <v>0</v>
      </c>
      <c r="H218" s="171">
        <f t="shared" si="91"/>
        <v>3693.5</v>
      </c>
      <c r="I218" s="171">
        <f t="shared" si="91"/>
        <v>867.90000000000009</v>
      </c>
      <c r="J218" s="171">
        <f t="shared" si="91"/>
        <v>4561.3999999999996</v>
      </c>
      <c r="N218" s="222"/>
    </row>
    <row r="219" spans="1:14" ht="17.25" customHeight="1" x14ac:dyDescent="0.25">
      <c r="A219" s="176" t="s">
        <v>110</v>
      </c>
      <c r="B219" s="18">
        <v>7</v>
      </c>
      <c r="C219" s="18">
        <v>7</v>
      </c>
      <c r="D219" s="29" t="s">
        <v>111</v>
      </c>
      <c r="E219" s="20"/>
      <c r="F219" s="171">
        <f>F220+F221</f>
        <v>3623.5</v>
      </c>
      <c r="G219" s="171">
        <f t="shared" ref="G219:J219" si="92">G220+G221</f>
        <v>0</v>
      </c>
      <c r="H219" s="171">
        <f t="shared" si="92"/>
        <v>3623.5</v>
      </c>
      <c r="I219" s="171">
        <f t="shared" si="92"/>
        <v>867.90000000000009</v>
      </c>
      <c r="J219" s="171">
        <f t="shared" si="92"/>
        <v>4491.3999999999996</v>
      </c>
    </row>
    <row r="220" spans="1:14" ht="64.5" customHeight="1" x14ac:dyDescent="0.25">
      <c r="A220" s="178" t="s">
        <v>99</v>
      </c>
      <c r="B220" s="21">
        <v>7</v>
      </c>
      <c r="C220" s="21">
        <v>7</v>
      </c>
      <c r="D220" s="28" t="s">
        <v>112</v>
      </c>
      <c r="E220" s="23">
        <v>611</v>
      </c>
      <c r="F220" s="172">
        <v>683.5</v>
      </c>
      <c r="G220" s="40"/>
      <c r="H220" s="194">
        <f t="shared" ref="H220:H221" si="93">F220+G220</f>
        <v>683.5</v>
      </c>
      <c r="I220" s="194">
        <v>647.20000000000005</v>
      </c>
      <c r="J220" s="194">
        <f t="shared" si="84"/>
        <v>1330.7</v>
      </c>
    </row>
    <row r="221" spans="1:14" ht="56.25" customHeight="1" x14ac:dyDescent="0.25">
      <c r="A221" s="178" t="s">
        <v>99</v>
      </c>
      <c r="B221" s="21">
        <v>7</v>
      </c>
      <c r="C221" s="21">
        <v>7</v>
      </c>
      <c r="D221" s="28" t="s">
        <v>514</v>
      </c>
      <c r="E221" s="23">
        <v>611</v>
      </c>
      <c r="F221" s="172">
        <v>2940</v>
      </c>
      <c r="G221" s="40"/>
      <c r="H221" s="194">
        <f t="shared" si="93"/>
        <v>2940</v>
      </c>
      <c r="I221" s="194">
        <v>220.7</v>
      </c>
      <c r="J221" s="194">
        <f t="shared" si="84"/>
        <v>3160.7</v>
      </c>
    </row>
    <row r="222" spans="1:14" ht="35.25" customHeight="1" x14ac:dyDescent="0.25">
      <c r="A222" s="176" t="s">
        <v>536</v>
      </c>
      <c r="B222" s="18">
        <v>7</v>
      </c>
      <c r="C222" s="18">
        <v>7</v>
      </c>
      <c r="D222" s="29"/>
      <c r="E222" s="20"/>
      <c r="F222" s="171">
        <f>SUM(F223:F223)</f>
        <v>70</v>
      </c>
      <c r="G222" s="171">
        <f t="shared" ref="G222:H222" si="94">SUM(G223:G223)</f>
        <v>0</v>
      </c>
      <c r="H222" s="171">
        <f t="shared" si="94"/>
        <v>70</v>
      </c>
      <c r="I222" s="194"/>
      <c r="J222" s="194">
        <f t="shared" si="84"/>
        <v>70</v>
      </c>
    </row>
    <row r="223" spans="1:14" ht="29.25" customHeight="1" x14ac:dyDescent="0.25">
      <c r="A223" s="95" t="s">
        <v>493</v>
      </c>
      <c r="B223" s="21">
        <v>7</v>
      </c>
      <c r="C223" s="21">
        <v>7</v>
      </c>
      <c r="D223" s="28" t="s">
        <v>161</v>
      </c>
      <c r="E223" s="23">
        <v>244</v>
      </c>
      <c r="F223" s="172">
        <v>70</v>
      </c>
      <c r="G223" s="40"/>
      <c r="H223" s="194">
        <f>F223+G223</f>
        <v>70</v>
      </c>
      <c r="I223" s="194"/>
      <c r="J223" s="194">
        <f t="shared" si="84"/>
        <v>70</v>
      </c>
    </row>
    <row r="224" spans="1:14" s="24" customFormat="1" ht="16.5" customHeight="1" x14ac:dyDescent="0.25">
      <c r="A224" s="176" t="s">
        <v>114</v>
      </c>
      <c r="B224" s="18">
        <v>7</v>
      </c>
      <c r="C224" s="18">
        <v>9</v>
      </c>
      <c r="D224" s="29"/>
      <c r="E224" s="20"/>
      <c r="F224" s="171">
        <f>F225+F235+F238+F241+F244+F246+F250+F253</f>
        <v>30899.170000000002</v>
      </c>
      <c r="G224" s="171">
        <f t="shared" ref="G224:J224" si="95">G225+G235+G238+G241+G244+G246+G250+G253</f>
        <v>0</v>
      </c>
      <c r="H224" s="171">
        <f t="shared" si="95"/>
        <v>30899.170000000002</v>
      </c>
      <c r="I224" s="171">
        <f t="shared" si="95"/>
        <v>-7004.9335799999999</v>
      </c>
      <c r="J224" s="171">
        <f t="shared" si="95"/>
        <v>23894.236419999997</v>
      </c>
      <c r="M224" s="218"/>
      <c r="N224" s="222"/>
    </row>
    <row r="225" spans="1:10" ht="33.75" customHeight="1" x14ac:dyDescent="0.25">
      <c r="A225" s="176" t="s">
        <v>115</v>
      </c>
      <c r="B225" s="18">
        <v>7</v>
      </c>
      <c r="C225" s="18">
        <v>9</v>
      </c>
      <c r="D225" s="29" t="s">
        <v>116</v>
      </c>
      <c r="E225" s="20"/>
      <c r="F225" s="171">
        <f>SUM(F226:F234)</f>
        <v>17282.47</v>
      </c>
      <c r="G225" s="171">
        <f t="shared" ref="G225:J225" si="96">SUM(G226:G234)</f>
        <v>0</v>
      </c>
      <c r="H225" s="171">
        <f t="shared" si="96"/>
        <v>17282.47</v>
      </c>
      <c r="I225" s="171">
        <f t="shared" si="96"/>
        <v>-6554.9335799999999</v>
      </c>
      <c r="J225" s="171">
        <f t="shared" si="96"/>
        <v>10727.536419999999</v>
      </c>
    </row>
    <row r="226" spans="1:10" ht="17.25" customHeight="1" x14ac:dyDescent="0.25">
      <c r="A226" s="95" t="s">
        <v>84</v>
      </c>
      <c r="B226" s="21">
        <v>7</v>
      </c>
      <c r="C226" s="21">
        <v>9</v>
      </c>
      <c r="D226" s="28" t="s">
        <v>117</v>
      </c>
      <c r="E226" s="23">
        <v>111</v>
      </c>
      <c r="F226" s="172">
        <v>10484.4</v>
      </c>
      <c r="G226" s="40"/>
      <c r="H226" s="194">
        <f t="shared" ref="H226:H234" si="97">F226+G226</f>
        <v>10484.4</v>
      </c>
      <c r="I226" s="194">
        <v>-4714.2335800000001</v>
      </c>
      <c r="J226" s="194">
        <f t="shared" si="84"/>
        <v>5770.1664199999996</v>
      </c>
    </row>
    <row r="227" spans="1:10" ht="45.75" customHeight="1" x14ac:dyDescent="0.25">
      <c r="A227" s="178" t="s">
        <v>86</v>
      </c>
      <c r="B227" s="21">
        <v>7</v>
      </c>
      <c r="C227" s="21">
        <v>9</v>
      </c>
      <c r="D227" s="28" t="s">
        <v>118</v>
      </c>
      <c r="E227" s="23">
        <v>119</v>
      </c>
      <c r="F227" s="172">
        <v>3166.3</v>
      </c>
      <c r="G227" s="40"/>
      <c r="H227" s="194">
        <f t="shared" si="97"/>
        <v>3166.3</v>
      </c>
      <c r="I227" s="194">
        <v>-1340.7</v>
      </c>
      <c r="J227" s="194">
        <f t="shared" si="84"/>
        <v>1825.6000000000001</v>
      </c>
    </row>
    <row r="228" spans="1:10" ht="30" customHeight="1" x14ac:dyDescent="0.25">
      <c r="A228" s="95" t="s">
        <v>51</v>
      </c>
      <c r="B228" s="21">
        <v>7</v>
      </c>
      <c r="C228" s="21">
        <v>9</v>
      </c>
      <c r="D228" s="28" t="s">
        <v>119</v>
      </c>
      <c r="E228" s="23">
        <v>112</v>
      </c>
      <c r="F228" s="172">
        <v>250</v>
      </c>
      <c r="G228" s="40"/>
      <c r="H228" s="194">
        <f t="shared" si="97"/>
        <v>250</v>
      </c>
      <c r="I228" s="194"/>
      <c r="J228" s="194">
        <f t="shared" si="84"/>
        <v>250</v>
      </c>
    </row>
    <row r="229" spans="1:10" ht="33" customHeight="1" x14ac:dyDescent="0.25">
      <c r="A229" s="178" t="s">
        <v>53</v>
      </c>
      <c r="B229" s="21">
        <v>7</v>
      </c>
      <c r="C229" s="21">
        <v>9</v>
      </c>
      <c r="D229" s="28" t="s">
        <v>116</v>
      </c>
      <c r="E229" s="23">
        <v>242</v>
      </c>
      <c r="F229" s="172">
        <v>1089.3900000000001</v>
      </c>
      <c r="G229" s="40"/>
      <c r="H229" s="194">
        <f t="shared" si="97"/>
        <v>1089.3900000000001</v>
      </c>
      <c r="I229" s="194"/>
      <c r="J229" s="194">
        <f t="shared" si="84"/>
        <v>1089.3900000000001</v>
      </c>
    </row>
    <row r="230" spans="1:10" ht="29.25" customHeight="1" x14ac:dyDescent="0.25">
      <c r="A230" s="95" t="s">
        <v>54</v>
      </c>
      <c r="B230" s="21">
        <v>7</v>
      </c>
      <c r="C230" s="21">
        <v>9</v>
      </c>
      <c r="D230" s="28" t="s">
        <v>116</v>
      </c>
      <c r="E230" s="23">
        <v>244</v>
      </c>
      <c r="F230" s="172">
        <v>1907.5</v>
      </c>
      <c r="G230" s="40"/>
      <c r="H230" s="194">
        <f t="shared" si="97"/>
        <v>1907.5</v>
      </c>
      <c r="I230" s="194">
        <v>-500</v>
      </c>
      <c r="J230" s="194">
        <f t="shared" si="84"/>
        <v>1407.5</v>
      </c>
    </row>
    <row r="231" spans="1:10" ht="18.75" customHeight="1" x14ac:dyDescent="0.25">
      <c r="A231" s="95" t="s">
        <v>446</v>
      </c>
      <c r="B231" s="21">
        <v>7</v>
      </c>
      <c r="C231" s="21">
        <v>9</v>
      </c>
      <c r="D231" s="28" t="s">
        <v>116</v>
      </c>
      <c r="E231" s="23">
        <v>247</v>
      </c>
      <c r="F231" s="172">
        <v>364.88</v>
      </c>
      <c r="G231" s="40"/>
      <c r="H231" s="194">
        <f t="shared" si="97"/>
        <v>364.88</v>
      </c>
      <c r="I231" s="194"/>
      <c r="J231" s="194">
        <f t="shared" si="84"/>
        <v>364.88</v>
      </c>
    </row>
    <row r="232" spans="1:10" ht="30.75" customHeight="1" x14ac:dyDescent="0.25">
      <c r="A232" s="177" t="s">
        <v>56</v>
      </c>
      <c r="B232" s="21">
        <v>7</v>
      </c>
      <c r="C232" s="21">
        <v>9</v>
      </c>
      <c r="D232" s="28" t="s">
        <v>116</v>
      </c>
      <c r="E232" s="23">
        <v>851</v>
      </c>
      <c r="F232" s="172">
        <v>10</v>
      </c>
      <c r="G232" s="40"/>
      <c r="H232" s="194">
        <f t="shared" si="97"/>
        <v>10</v>
      </c>
      <c r="I232" s="194"/>
      <c r="J232" s="194">
        <f t="shared" si="84"/>
        <v>10</v>
      </c>
    </row>
    <row r="233" spans="1:10" ht="18" customHeight="1" x14ac:dyDescent="0.25">
      <c r="A233" s="177" t="s">
        <v>57</v>
      </c>
      <c r="B233" s="21">
        <v>7</v>
      </c>
      <c r="C233" s="21">
        <v>9</v>
      </c>
      <c r="D233" s="28" t="s">
        <v>116</v>
      </c>
      <c r="E233" s="23">
        <v>852</v>
      </c>
      <c r="F233" s="172">
        <v>5</v>
      </c>
      <c r="G233" s="40"/>
      <c r="H233" s="194">
        <f t="shared" si="97"/>
        <v>5</v>
      </c>
      <c r="I233" s="194"/>
      <c r="J233" s="194">
        <f t="shared" si="84"/>
        <v>5</v>
      </c>
    </row>
    <row r="234" spans="1:10" x14ac:dyDescent="0.25">
      <c r="A234" s="177" t="s">
        <v>59</v>
      </c>
      <c r="B234" s="21">
        <v>7</v>
      </c>
      <c r="C234" s="21">
        <v>9</v>
      </c>
      <c r="D234" s="28" t="s">
        <v>116</v>
      </c>
      <c r="E234" s="23">
        <v>853</v>
      </c>
      <c r="F234" s="172">
        <v>5</v>
      </c>
      <c r="G234" s="40"/>
      <c r="H234" s="194">
        <f t="shared" si="97"/>
        <v>5</v>
      </c>
      <c r="I234" s="194"/>
      <c r="J234" s="194">
        <f t="shared" si="84"/>
        <v>5</v>
      </c>
    </row>
    <row r="235" spans="1:10" ht="17.25" customHeight="1" x14ac:dyDescent="0.25">
      <c r="A235" s="176" t="s">
        <v>290</v>
      </c>
      <c r="B235" s="18">
        <v>7</v>
      </c>
      <c r="C235" s="18">
        <v>9</v>
      </c>
      <c r="D235" s="29" t="s">
        <v>116</v>
      </c>
      <c r="E235" s="23"/>
      <c r="F235" s="171">
        <f>F236+F237</f>
        <v>595.5</v>
      </c>
      <c r="G235" s="171">
        <f t="shared" ref="G235:J235" si="98">G236+G237</f>
        <v>0</v>
      </c>
      <c r="H235" s="171">
        <f t="shared" si="98"/>
        <v>595.5</v>
      </c>
      <c r="I235" s="171">
        <f t="shared" si="98"/>
        <v>0</v>
      </c>
      <c r="J235" s="171">
        <f t="shared" si="98"/>
        <v>595.5</v>
      </c>
    </row>
    <row r="236" spans="1:10" ht="17.25" customHeight="1" x14ac:dyDescent="0.25">
      <c r="A236" s="95" t="s">
        <v>84</v>
      </c>
      <c r="B236" s="21">
        <v>7</v>
      </c>
      <c r="C236" s="21">
        <v>9</v>
      </c>
      <c r="D236" s="28" t="s">
        <v>117</v>
      </c>
      <c r="E236" s="23">
        <v>111</v>
      </c>
      <c r="F236" s="172">
        <v>457.4</v>
      </c>
      <c r="G236" s="40"/>
      <c r="H236" s="194">
        <f t="shared" ref="H236:H237" si="99">F236+G236</f>
        <v>457.4</v>
      </c>
      <c r="I236" s="194"/>
      <c r="J236" s="194">
        <f t="shared" si="84"/>
        <v>457.4</v>
      </c>
    </row>
    <row r="237" spans="1:10" ht="45.75" customHeight="1" x14ac:dyDescent="0.25">
      <c r="A237" s="178" t="s">
        <v>86</v>
      </c>
      <c r="B237" s="21">
        <v>7</v>
      </c>
      <c r="C237" s="21">
        <v>9</v>
      </c>
      <c r="D237" s="28" t="s">
        <v>118</v>
      </c>
      <c r="E237" s="23">
        <v>119</v>
      </c>
      <c r="F237" s="172">
        <v>138.1</v>
      </c>
      <c r="G237" s="40"/>
      <c r="H237" s="194">
        <f t="shared" si="99"/>
        <v>138.1</v>
      </c>
      <c r="I237" s="194"/>
      <c r="J237" s="194">
        <f t="shared" si="84"/>
        <v>138.1</v>
      </c>
    </row>
    <row r="238" spans="1:10" ht="23.25" customHeight="1" x14ac:dyDescent="0.25">
      <c r="A238" s="176" t="s">
        <v>265</v>
      </c>
      <c r="B238" s="18">
        <v>7</v>
      </c>
      <c r="C238" s="18">
        <v>9</v>
      </c>
      <c r="D238" s="29" t="s">
        <v>268</v>
      </c>
      <c r="E238" s="20"/>
      <c r="F238" s="171">
        <f>F239+F240</f>
        <v>3958</v>
      </c>
      <c r="G238" s="171">
        <f t="shared" ref="G238:J238" si="100">G239+G240</f>
        <v>0</v>
      </c>
      <c r="H238" s="171">
        <f t="shared" si="100"/>
        <v>3958</v>
      </c>
      <c r="I238" s="171">
        <f t="shared" si="100"/>
        <v>0</v>
      </c>
      <c r="J238" s="171">
        <f t="shared" si="100"/>
        <v>3958</v>
      </c>
    </row>
    <row r="239" spans="1:10" ht="15" customHeight="1" x14ac:dyDescent="0.25">
      <c r="A239" s="95" t="s">
        <v>84</v>
      </c>
      <c r="B239" s="21">
        <v>7</v>
      </c>
      <c r="C239" s="21">
        <v>9</v>
      </c>
      <c r="D239" s="28" t="s">
        <v>266</v>
      </c>
      <c r="E239" s="23">
        <v>111</v>
      </c>
      <c r="F239" s="172">
        <v>3039.9</v>
      </c>
      <c r="G239" s="40"/>
      <c r="H239" s="194">
        <f t="shared" ref="H239:H240" si="101">F239+G239</f>
        <v>3039.9</v>
      </c>
      <c r="I239" s="194"/>
      <c r="J239" s="194">
        <f t="shared" si="84"/>
        <v>3039.9</v>
      </c>
    </row>
    <row r="240" spans="1:10" ht="41.25" customHeight="1" x14ac:dyDescent="0.25">
      <c r="A240" s="178" t="s">
        <v>86</v>
      </c>
      <c r="B240" s="21">
        <v>7</v>
      </c>
      <c r="C240" s="21">
        <v>9</v>
      </c>
      <c r="D240" s="28" t="s">
        <v>267</v>
      </c>
      <c r="E240" s="23">
        <v>119</v>
      </c>
      <c r="F240" s="172">
        <v>918.1</v>
      </c>
      <c r="G240" s="40"/>
      <c r="H240" s="194">
        <f t="shared" si="101"/>
        <v>918.1</v>
      </c>
      <c r="I240" s="194"/>
      <c r="J240" s="194">
        <f t="shared" si="84"/>
        <v>918.1</v>
      </c>
    </row>
    <row r="241" spans="1:13" ht="19.5" customHeight="1" x14ac:dyDescent="0.25">
      <c r="A241" s="176" t="s">
        <v>269</v>
      </c>
      <c r="B241" s="18">
        <v>7</v>
      </c>
      <c r="C241" s="18">
        <v>9</v>
      </c>
      <c r="D241" s="29" t="s">
        <v>272</v>
      </c>
      <c r="E241" s="20"/>
      <c r="F241" s="171">
        <f>F242+F243</f>
        <v>6665.2</v>
      </c>
      <c r="G241" s="171">
        <f t="shared" ref="G241:J241" si="102">G242+G243</f>
        <v>0</v>
      </c>
      <c r="H241" s="171">
        <f t="shared" si="102"/>
        <v>6665.2</v>
      </c>
      <c r="I241" s="171">
        <f t="shared" si="102"/>
        <v>-450</v>
      </c>
      <c r="J241" s="171">
        <f t="shared" si="102"/>
        <v>6215.2</v>
      </c>
    </row>
    <row r="242" spans="1:13" ht="17.25" customHeight="1" x14ac:dyDescent="0.25">
      <c r="A242" s="95" t="s">
        <v>84</v>
      </c>
      <c r="B242" s="21">
        <v>7</v>
      </c>
      <c r="C242" s="21">
        <v>9</v>
      </c>
      <c r="D242" s="28" t="s">
        <v>270</v>
      </c>
      <c r="E242" s="23">
        <v>111</v>
      </c>
      <c r="F242" s="172">
        <v>5119.2</v>
      </c>
      <c r="G242" s="40"/>
      <c r="H242" s="194">
        <f t="shared" ref="H242:H243" si="103">F242+G242</f>
        <v>5119.2</v>
      </c>
      <c r="I242" s="194">
        <v>-450</v>
      </c>
      <c r="J242" s="194">
        <f t="shared" si="84"/>
        <v>4669.2</v>
      </c>
    </row>
    <row r="243" spans="1:13" ht="45.75" customHeight="1" x14ac:dyDescent="0.25">
      <c r="A243" s="178" t="s">
        <v>86</v>
      </c>
      <c r="B243" s="21">
        <v>7</v>
      </c>
      <c r="C243" s="21">
        <v>9</v>
      </c>
      <c r="D243" s="28" t="s">
        <v>271</v>
      </c>
      <c r="E243" s="23">
        <v>119</v>
      </c>
      <c r="F243" s="172">
        <v>1546</v>
      </c>
      <c r="G243" s="40"/>
      <c r="H243" s="194">
        <f t="shared" si="103"/>
        <v>1546</v>
      </c>
      <c r="I243" s="194"/>
      <c r="J243" s="194">
        <f t="shared" si="84"/>
        <v>1546</v>
      </c>
    </row>
    <row r="244" spans="1:13" ht="27" customHeight="1" x14ac:dyDescent="0.25">
      <c r="A244" s="176" t="s">
        <v>273</v>
      </c>
      <c r="B244" s="18">
        <v>7</v>
      </c>
      <c r="C244" s="18">
        <v>9</v>
      </c>
      <c r="D244" s="29" t="s">
        <v>274</v>
      </c>
      <c r="E244" s="20"/>
      <c r="F244" s="171">
        <f>F245</f>
        <v>500</v>
      </c>
      <c r="G244" s="171">
        <f t="shared" ref="G244:J244" si="104">G245</f>
        <v>0</v>
      </c>
      <c r="H244" s="171">
        <f t="shared" si="104"/>
        <v>500</v>
      </c>
      <c r="I244" s="171">
        <f t="shared" si="104"/>
        <v>0</v>
      </c>
      <c r="J244" s="171">
        <f t="shared" si="104"/>
        <v>500</v>
      </c>
    </row>
    <row r="245" spans="1:13" ht="29.25" customHeight="1" x14ac:dyDescent="0.25">
      <c r="A245" s="95" t="s">
        <v>54</v>
      </c>
      <c r="B245" s="21">
        <v>7</v>
      </c>
      <c r="C245" s="21">
        <v>9</v>
      </c>
      <c r="D245" s="28" t="s">
        <v>275</v>
      </c>
      <c r="E245" s="23">
        <v>244</v>
      </c>
      <c r="F245" s="172">
        <v>500</v>
      </c>
      <c r="G245" s="40"/>
      <c r="H245" s="194">
        <f>F245+G245</f>
        <v>500</v>
      </c>
      <c r="I245" s="194"/>
      <c r="J245" s="194">
        <f t="shared" si="84"/>
        <v>500</v>
      </c>
    </row>
    <row r="246" spans="1:13" ht="18.75" customHeight="1" x14ac:dyDescent="0.25">
      <c r="A246" s="176" t="s">
        <v>120</v>
      </c>
      <c r="B246" s="18">
        <v>7</v>
      </c>
      <c r="C246" s="18">
        <v>9</v>
      </c>
      <c r="D246" s="19" t="s">
        <v>121</v>
      </c>
      <c r="E246" s="20">
        <v>0</v>
      </c>
      <c r="F246" s="171">
        <f>F247+F248+F249</f>
        <v>549</v>
      </c>
      <c r="G246" s="171">
        <f t="shared" ref="G246:J246" si="105">G247+G248+G249</f>
        <v>0</v>
      </c>
      <c r="H246" s="171">
        <f t="shared" si="105"/>
        <v>549</v>
      </c>
      <c r="I246" s="171">
        <f t="shared" si="105"/>
        <v>0</v>
      </c>
      <c r="J246" s="171">
        <f t="shared" si="105"/>
        <v>549</v>
      </c>
    </row>
    <row r="247" spans="1:13" ht="33" customHeight="1" x14ac:dyDescent="0.25">
      <c r="A247" s="177" t="s">
        <v>40</v>
      </c>
      <c r="B247" s="21">
        <v>7</v>
      </c>
      <c r="C247" s="21">
        <v>9</v>
      </c>
      <c r="D247" s="22" t="s">
        <v>121</v>
      </c>
      <c r="E247" s="23">
        <v>121</v>
      </c>
      <c r="F247" s="172">
        <v>414</v>
      </c>
      <c r="G247" s="40"/>
      <c r="H247" s="194">
        <f t="shared" ref="H247:H249" si="106">F247+G247</f>
        <v>414</v>
      </c>
      <c r="I247" s="194"/>
      <c r="J247" s="194">
        <f t="shared" si="84"/>
        <v>414</v>
      </c>
    </row>
    <row r="248" spans="1:13" ht="45.75" customHeight="1" x14ac:dyDescent="0.25">
      <c r="A248" s="178" t="s">
        <v>43</v>
      </c>
      <c r="B248" s="21">
        <v>7</v>
      </c>
      <c r="C248" s="21">
        <v>9</v>
      </c>
      <c r="D248" s="22" t="s">
        <v>121</v>
      </c>
      <c r="E248" s="23">
        <v>129</v>
      </c>
      <c r="F248" s="172">
        <v>125</v>
      </c>
      <c r="G248" s="40"/>
      <c r="H248" s="194">
        <f t="shared" si="106"/>
        <v>125</v>
      </c>
      <c r="I248" s="194"/>
      <c r="J248" s="194">
        <f t="shared" si="84"/>
        <v>125</v>
      </c>
    </row>
    <row r="249" spans="1:13" ht="30.75" customHeight="1" x14ac:dyDescent="0.25">
      <c r="A249" s="95" t="s">
        <v>54</v>
      </c>
      <c r="B249" s="21">
        <v>7</v>
      </c>
      <c r="C249" s="21">
        <v>9</v>
      </c>
      <c r="D249" s="22" t="s">
        <v>121</v>
      </c>
      <c r="E249" s="23">
        <v>244</v>
      </c>
      <c r="F249" s="172">
        <v>10</v>
      </c>
      <c r="G249" s="40"/>
      <c r="H249" s="194">
        <f t="shared" si="106"/>
        <v>10</v>
      </c>
      <c r="I249" s="194"/>
      <c r="J249" s="194">
        <f t="shared" si="84"/>
        <v>10</v>
      </c>
    </row>
    <row r="250" spans="1:13" ht="15.75" customHeight="1" x14ac:dyDescent="0.25">
      <c r="A250" s="176" t="s">
        <v>122</v>
      </c>
      <c r="B250" s="18">
        <v>7</v>
      </c>
      <c r="C250" s="18">
        <v>9</v>
      </c>
      <c r="D250" s="29"/>
      <c r="E250" s="20"/>
      <c r="F250" s="171">
        <f>F251+F252</f>
        <v>882</v>
      </c>
      <c r="G250" s="171">
        <f t="shared" ref="G250:J250" si="107">G251+G252</f>
        <v>0</v>
      </c>
      <c r="H250" s="171">
        <f t="shared" si="107"/>
        <v>882</v>
      </c>
      <c r="I250" s="171">
        <f t="shared" si="107"/>
        <v>0</v>
      </c>
      <c r="J250" s="171">
        <f t="shared" si="107"/>
        <v>882</v>
      </c>
    </row>
    <row r="251" spans="1:13" ht="30.75" customHeight="1" x14ac:dyDescent="0.25">
      <c r="A251" s="177" t="s">
        <v>40</v>
      </c>
      <c r="B251" s="21">
        <v>7</v>
      </c>
      <c r="C251" s="21">
        <v>9</v>
      </c>
      <c r="D251" s="28" t="s">
        <v>123</v>
      </c>
      <c r="E251" s="23">
        <v>121</v>
      </c>
      <c r="F251" s="172">
        <v>677.4</v>
      </c>
      <c r="G251" s="40"/>
      <c r="H251" s="194">
        <f t="shared" ref="H251:H252" si="108">F251+G251</f>
        <v>677.4</v>
      </c>
      <c r="I251" s="194"/>
      <c r="J251" s="194">
        <f t="shared" si="84"/>
        <v>677.4</v>
      </c>
    </row>
    <row r="252" spans="1:13" ht="41.25" customHeight="1" x14ac:dyDescent="0.25">
      <c r="A252" s="178" t="s">
        <v>43</v>
      </c>
      <c r="B252" s="21">
        <v>7</v>
      </c>
      <c r="C252" s="21">
        <v>9</v>
      </c>
      <c r="D252" s="28" t="s">
        <v>124</v>
      </c>
      <c r="E252" s="23">
        <v>129</v>
      </c>
      <c r="F252" s="172">
        <v>204.6</v>
      </c>
      <c r="G252" s="40"/>
      <c r="H252" s="194">
        <f t="shared" si="108"/>
        <v>204.6</v>
      </c>
      <c r="I252" s="194"/>
      <c r="J252" s="194">
        <f t="shared" si="84"/>
        <v>204.6</v>
      </c>
    </row>
    <row r="253" spans="1:13" ht="28.5" customHeight="1" x14ac:dyDescent="0.25">
      <c r="A253" s="176" t="s">
        <v>385</v>
      </c>
      <c r="B253" s="18">
        <v>7</v>
      </c>
      <c r="C253" s="18">
        <v>9</v>
      </c>
      <c r="D253" s="29" t="s">
        <v>116</v>
      </c>
      <c r="E253" s="23"/>
      <c r="F253" s="171">
        <f>F254+F255</f>
        <v>467</v>
      </c>
      <c r="G253" s="171">
        <f t="shared" ref="G253:J253" si="109">G254+G255</f>
        <v>0</v>
      </c>
      <c r="H253" s="171">
        <f t="shared" si="109"/>
        <v>467</v>
      </c>
      <c r="I253" s="171">
        <f t="shared" si="109"/>
        <v>0</v>
      </c>
      <c r="J253" s="171">
        <f t="shared" si="109"/>
        <v>467</v>
      </c>
    </row>
    <row r="254" spans="1:13" ht="22.5" customHeight="1" x14ac:dyDescent="0.25">
      <c r="A254" s="95" t="s">
        <v>84</v>
      </c>
      <c r="B254" s="21">
        <v>7</v>
      </c>
      <c r="C254" s="21">
        <v>9</v>
      </c>
      <c r="D254" s="28" t="s">
        <v>117</v>
      </c>
      <c r="E254" s="23">
        <v>111</v>
      </c>
      <c r="F254" s="172">
        <v>358.7</v>
      </c>
      <c r="G254" s="40"/>
      <c r="H254" s="194">
        <f t="shared" ref="H254:H255" si="110">F254+G254</f>
        <v>358.7</v>
      </c>
      <c r="I254" s="194"/>
      <c r="J254" s="194">
        <f t="shared" si="84"/>
        <v>358.7</v>
      </c>
    </row>
    <row r="255" spans="1:13" ht="43.5" customHeight="1" x14ac:dyDescent="0.25">
      <c r="A255" s="178" t="s">
        <v>86</v>
      </c>
      <c r="B255" s="21">
        <v>7</v>
      </c>
      <c r="C255" s="21">
        <v>9</v>
      </c>
      <c r="D255" s="28" t="s">
        <v>118</v>
      </c>
      <c r="E255" s="23">
        <v>119</v>
      </c>
      <c r="F255" s="172">
        <v>108.3</v>
      </c>
      <c r="G255" s="40"/>
      <c r="H255" s="194">
        <f t="shared" si="110"/>
        <v>108.3</v>
      </c>
      <c r="I255" s="194"/>
      <c r="J255" s="194">
        <f t="shared" si="84"/>
        <v>108.3</v>
      </c>
    </row>
    <row r="256" spans="1:13" ht="22.5" customHeight="1" x14ac:dyDescent="0.25">
      <c r="A256" s="182" t="s">
        <v>521</v>
      </c>
      <c r="B256" s="18">
        <v>8</v>
      </c>
      <c r="C256" s="18"/>
      <c r="D256" s="29"/>
      <c r="E256" s="20"/>
      <c r="F256" s="171">
        <f>F257+F270</f>
        <v>100489.56</v>
      </c>
      <c r="G256" s="171">
        <f>G257+G270</f>
        <v>100</v>
      </c>
      <c r="H256" s="171">
        <f>H257+H270</f>
        <v>100589.56</v>
      </c>
      <c r="I256" s="171">
        <f>I257+I270</f>
        <v>-1418.8743600000003</v>
      </c>
      <c r="J256" s="171">
        <f>J257+J270</f>
        <v>99170.685639999996</v>
      </c>
      <c r="M256" s="59"/>
    </row>
    <row r="257" spans="1:14" ht="15.75" customHeight="1" x14ac:dyDescent="0.25">
      <c r="A257" s="182" t="s">
        <v>126</v>
      </c>
      <c r="B257" s="18">
        <v>8</v>
      </c>
      <c r="C257" s="18">
        <v>1</v>
      </c>
      <c r="D257" s="29"/>
      <c r="E257" s="20"/>
      <c r="F257" s="171">
        <f>F258+F261+F263</f>
        <v>55308.19</v>
      </c>
      <c r="G257" s="171">
        <f t="shared" ref="G257" si="111">G258+G261+G263</f>
        <v>100</v>
      </c>
      <c r="H257" s="171">
        <f>H258+H261+H263+H268</f>
        <v>55408.19</v>
      </c>
      <c r="I257" s="171">
        <f>I258+I261+I263+I268</f>
        <v>116.42563999999962</v>
      </c>
      <c r="J257" s="171">
        <f t="shared" ref="J257" si="112">J258+J261+J263+J268</f>
        <v>55524.615639999996</v>
      </c>
      <c r="M257" s="59"/>
    </row>
    <row r="258" spans="1:14" ht="15.75" customHeight="1" x14ac:dyDescent="0.25">
      <c r="A258" s="176" t="s">
        <v>498</v>
      </c>
      <c r="B258" s="18">
        <v>8</v>
      </c>
      <c r="C258" s="18">
        <v>1</v>
      </c>
      <c r="D258" s="30" t="s">
        <v>128</v>
      </c>
      <c r="E258" s="20"/>
      <c r="F258" s="171">
        <f>F259+F260</f>
        <v>14444.09</v>
      </c>
      <c r="G258" s="171">
        <f t="shared" ref="G258:J258" si="113">G259+G260</f>
        <v>0</v>
      </c>
      <c r="H258" s="171">
        <f t="shared" si="113"/>
        <v>14444.09</v>
      </c>
      <c r="I258" s="171">
        <f t="shared" si="113"/>
        <v>-40.485759999999999</v>
      </c>
      <c r="J258" s="171">
        <f t="shared" si="113"/>
        <v>14403.604239999999</v>
      </c>
    </row>
    <row r="259" spans="1:14" ht="57" customHeight="1" x14ac:dyDescent="0.25">
      <c r="A259" s="178" t="s">
        <v>99</v>
      </c>
      <c r="B259" s="21">
        <v>8</v>
      </c>
      <c r="C259" s="21">
        <v>1</v>
      </c>
      <c r="D259" s="25" t="s">
        <v>129</v>
      </c>
      <c r="E259" s="23">
        <v>611</v>
      </c>
      <c r="F259" s="172">
        <v>14078.89</v>
      </c>
      <c r="G259" s="40"/>
      <c r="H259" s="194">
        <f t="shared" ref="H259:H260" si="114">F259+G259</f>
        <v>14078.89</v>
      </c>
      <c r="I259" s="194"/>
      <c r="J259" s="194">
        <f t="shared" si="84"/>
        <v>14078.89</v>
      </c>
    </row>
    <row r="260" spans="1:14" ht="68.25" customHeight="1" x14ac:dyDescent="0.25">
      <c r="A260" s="178" t="s">
        <v>495</v>
      </c>
      <c r="B260" s="21">
        <v>8</v>
      </c>
      <c r="C260" s="21">
        <v>1</v>
      </c>
      <c r="D260" s="25" t="s">
        <v>496</v>
      </c>
      <c r="E260" s="23">
        <v>611</v>
      </c>
      <c r="F260" s="172">
        <v>365.2</v>
      </c>
      <c r="G260" s="40"/>
      <c r="H260" s="194">
        <f t="shared" si="114"/>
        <v>365.2</v>
      </c>
      <c r="I260" s="194">
        <v>-40.485759999999999</v>
      </c>
      <c r="J260" s="194">
        <f t="shared" si="84"/>
        <v>324.71424000000002</v>
      </c>
    </row>
    <row r="261" spans="1:14" ht="18.75" customHeight="1" x14ac:dyDescent="0.25">
      <c r="A261" s="176" t="s">
        <v>494</v>
      </c>
      <c r="B261" s="21">
        <v>80</v>
      </c>
      <c r="C261" s="21">
        <v>1</v>
      </c>
      <c r="D261" s="25" t="s">
        <v>130</v>
      </c>
      <c r="E261" s="23"/>
      <c r="F261" s="171">
        <f>F262</f>
        <v>3094.1</v>
      </c>
      <c r="G261" s="171">
        <f t="shared" ref="G261:J261" si="115">G262</f>
        <v>0</v>
      </c>
      <c r="H261" s="171">
        <f t="shared" si="115"/>
        <v>3094.1</v>
      </c>
      <c r="I261" s="171">
        <f t="shared" si="115"/>
        <v>0</v>
      </c>
      <c r="J261" s="171">
        <f t="shared" si="115"/>
        <v>3094.1</v>
      </c>
    </row>
    <row r="262" spans="1:14" ht="57" customHeight="1" x14ac:dyDescent="0.25">
      <c r="A262" s="178" t="s">
        <v>99</v>
      </c>
      <c r="B262" s="21">
        <v>8</v>
      </c>
      <c r="C262" s="21">
        <v>1</v>
      </c>
      <c r="D262" s="25" t="s">
        <v>343</v>
      </c>
      <c r="E262" s="23">
        <v>611</v>
      </c>
      <c r="F262" s="172">
        <v>3094.1</v>
      </c>
      <c r="G262" s="40"/>
      <c r="H262" s="194">
        <f>F262+G262</f>
        <v>3094.1</v>
      </c>
      <c r="I262" s="194"/>
      <c r="J262" s="194">
        <f t="shared" ref="J262:J333" si="116">H262+I262</f>
        <v>3094.1</v>
      </c>
    </row>
    <row r="263" spans="1:14" ht="18.75" customHeight="1" x14ac:dyDescent="0.25">
      <c r="A263" s="176" t="s">
        <v>497</v>
      </c>
      <c r="B263" s="18">
        <v>8</v>
      </c>
      <c r="C263" s="18">
        <v>1</v>
      </c>
      <c r="D263" s="30" t="s">
        <v>130</v>
      </c>
      <c r="E263" s="20"/>
      <c r="F263" s="171">
        <f>F264+F267</f>
        <v>37770</v>
      </c>
      <c r="G263" s="171">
        <f>G264+G267</f>
        <v>100</v>
      </c>
      <c r="H263" s="171">
        <f>SUM(H264:H267)</f>
        <v>37870</v>
      </c>
      <c r="I263" s="171">
        <f t="shared" ref="I263:J263" si="117">SUM(I264:I267)</f>
        <v>-45.109000000000378</v>
      </c>
      <c r="J263" s="171">
        <f t="shared" si="117"/>
        <v>37824.890999999996</v>
      </c>
    </row>
    <row r="264" spans="1:14" ht="63" customHeight="1" x14ac:dyDescent="0.25">
      <c r="A264" s="178" t="s">
        <v>99</v>
      </c>
      <c r="B264" s="21">
        <v>8</v>
      </c>
      <c r="C264" s="21">
        <v>1</v>
      </c>
      <c r="D264" s="25" t="s">
        <v>131</v>
      </c>
      <c r="E264" s="23">
        <v>611</v>
      </c>
      <c r="F264" s="172">
        <v>37542.9</v>
      </c>
      <c r="G264" s="40">
        <v>100</v>
      </c>
      <c r="H264" s="194">
        <f t="shared" ref="H264:H267" si="118">F264+G264</f>
        <v>37642.9</v>
      </c>
      <c r="I264" s="194">
        <v>-5225.8</v>
      </c>
      <c r="J264" s="194">
        <f t="shared" si="116"/>
        <v>32417.100000000002</v>
      </c>
    </row>
    <row r="265" spans="1:14" ht="81" customHeight="1" x14ac:dyDescent="0.25">
      <c r="A265" s="177" t="s">
        <v>361</v>
      </c>
      <c r="B265" s="21">
        <v>8</v>
      </c>
      <c r="C265" s="21">
        <v>1</v>
      </c>
      <c r="D265" s="25" t="s">
        <v>563</v>
      </c>
      <c r="E265" s="23">
        <v>611</v>
      </c>
      <c r="F265" s="172"/>
      <c r="G265" s="40"/>
      <c r="H265" s="194">
        <v>0</v>
      </c>
      <c r="I265" s="194">
        <v>3868.0909999999999</v>
      </c>
      <c r="J265" s="194">
        <f t="shared" si="116"/>
        <v>3868.0909999999999</v>
      </c>
    </row>
    <row r="266" spans="1:14" ht="63" customHeight="1" x14ac:dyDescent="0.25">
      <c r="A266" s="177" t="s">
        <v>362</v>
      </c>
      <c r="B266" s="21">
        <v>8</v>
      </c>
      <c r="C266" s="21">
        <v>1</v>
      </c>
      <c r="D266" s="25" t="s">
        <v>564</v>
      </c>
      <c r="E266" s="23">
        <v>611</v>
      </c>
      <c r="F266" s="172"/>
      <c r="G266" s="40"/>
      <c r="H266" s="194">
        <v>0</v>
      </c>
      <c r="I266" s="194">
        <f>1314-1.4</f>
        <v>1312.6</v>
      </c>
      <c r="J266" s="194">
        <f t="shared" si="116"/>
        <v>1312.6</v>
      </c>
    </row>
    <row r="267" spans="1:14" ht="60" customHeight="1" x14ac:dyDescent="0.25">
      <c r="A267" s="178" t="s">
        <v>99</v>
      </c>
      <c r="B267" s="21">
        <v>8</v>
      </c>
      <c r="C267" s="21">
        <v>1</v>
      </c>
      <c r="D267" s="28" t="s">
        <v>484</v>
      </c>
      <c r="E267" s="23">
        <v>611</v>
      </c>
      <c r="F267" s="172">
        <v>227.1</v>
      </c>
      <c r="G267" s="40"/>
      <c r="H267" s="194">
        <f t="shared" si="118"/>
        <v>227.1</v>
      </c>
      <c r="I267" s="194"/>
      <c r="J267" s="194">
        <f t="shared" si="116"/>
        <v>227.1</v>
      </c>
    </row>
    <row r="268" spans="1:14" s="24" customFormat="1" ht="22.5" customHeight="1" x14ac:dyDescent="0.25">
      <c r="A268" s="176" t="s">
        <v>299</v>
      </c>
      <c r="B268" s="18">
        <v>8</v>
      </c>
      <c r="C268" s="18">
        <v>1</v>
      </c>
      <c r="D268" s="29"/>
      <c r="E268" s="20"/>
      <c r="F268" s="171"/>
      <c r="G268" s="104"/>
      <c r="H268" s="220">
        <f>H269</f>
        <v>0</v>
      </c>
      <c r="I268" s="220">
        <f t="shared" ref="I268:J268" si="119">I269</f>
        <v>202.0204</v>
      </c>
      <c r="J268" s="220">
        <f t="shared" si="119"/>
        <v>202.0204</v>
      </c>
      <c r="N268" s="222"/>
    </row>
    <row r="269" spans="1:14" ht="60" customHeight="1" x14ac:dyDescent="0.25">
      <c r="A269" s="178" t="s">
        <v>99</v>
      </c>
      <c r="B269" s="21">
        <v>8</v>
      </c>
      <c r="C269" s="21">
        <v>1</v>
      </c>
      <c r="D269" s="28" t="s">
        <v>677</v>
      </c>
      <c r="E269" s="23">
        <v>611</v>
      </c>
      <c r="F269" s="172"/>
      <c r="G269" s="40"/>
      <c r="H269" s="194">
        <v>0</v>
      </c>
      <c r="I269" s="194">
        <v>202.0204</v>
      </c>
      <c r="J269" s="194">
        <f>I269</f>
        <v>202.0204</v>
      </c>
    </row>
    <row r="270" spans="1:14" ht="25.5" customHeight="1" x14ac:dyDescent="0.25">
      <c r="A270" s="176" t="s">
        <v>132</v>
      </c>
      <c r="B270" s="18">
        <v>8</v>
      </c>
      <c r="C270" s="18">
        <v>4</v>
      </c>
      <c r="D270" s="25"/>
      <c r="E270" s="23"/>
      <c r="F270" s="171">
        <f>F271+F275+F283+F286</f>
        <v>45181.369999999995</v>
      </c>
      <c r="G270" s="171">
        <f>G271+G275+G283+G286</f>
        <v>0</v>
      </c>
      <c r="H270" s="171">
        <f>H271+H275+H283+H286</f>
        <v>45181.369999999995</v>
      </c>
      <c r="I270" s="171">
        <f>I271+I275+I283+I286</f>
        <v>-1535.3</v>
      </c>
      <c r="J270" s="171">
        <f>J271+J275+J283+J286</f>
        <v>43646.07</v>
      </c>
    </row>
    <row r="271" spans="1:14" ht="33" customHeight="1" x14ac:dyDescent="0.25">
      <c r="A271" s="176" t="s">
        <v>133</v>
      </c>
      <c r="B271" s="18">
        <v>8</v>
      </c>
      <c r="C271" s="18">
        <v>4</v>
      </c>
      <c r="D271" s="30" t="s">
        <v>134</v>
      </c>
      <c r="E271" s="20"/>
      <c r="F271" s="171">
        <f>F272+F274</f>
        <v>892.1</v>
      </c>
      <c r="G271" s="171">
        <f t="shared" ref="G271" si="120">G272+G274</f>
        <v>0</v>
      </c>
      <c r="H271" s="171">
        <f>H272+H273+H274</f>
        <v>892.1</v>
      </c>
      <c r="I271" s="171">
        <f t="shared" ref="I271:J271" si="121">I272+I273+I274</f>
        <v>27.1</v>
      </c>
      <c r="J271" s="171">
        <f t="shared" si="121"/>
        <v>919.2</v>
      </c>
    </row>
    <row r="272" spans="1:14" ht="30" customHeight="1" x14ac:dyDescent="0.25">
      <c r="A272" s="177" t="s">
        <v>40</v>
      </c>
      <c r="B272" s="21">
        <v>8</v>
      </c>
      <c r="C272" s="21">
        <v>4</v>
      </c>
      <c r="D272" s="25" t="s">
        <v>276</v>
      </c>
      <c r="E272" s="23">
        <v>121</v>
      </c>
      <c r="F272" s="172">
        <v>685.2</v>
      </c>
      <c r="G272" s="40"/>
      <c r="H272" s="194">
        <f t="shared" ref="H272:H274" si="122">F272+G272</f>
        <v>685.2</v>
      </c>
      <c r="I272" s="194"/>
      <c r="J272" s="194">
        <f t="shared" si="116"/>
        <v>685.2</v>
      </c>
    </row>
    <row r="273" spans="1:14" ht="30" customHeight="1" x14ac:dyDescent="0.25">
      <c r="A273" s="95" t="s">
        <v>51</v>
      </c>
      <c r="B273" s="21">
        <v>8</v>
      </c>
      <c r="C273" s="21">
        <v>4</v>
      </c>
      <c r="D273" s="25" t="s">
        <v>678</v>
      </c>
      <c r="E273" s="23">
        <v>122</v>
      </c>
      <c r="F273" s="172"/>
      <c r="G273" s="40"/>
      <c r="H273" s="194">
        <v>0</v>
      </c>
      <c r="I273" s="194">
        <v>27.1</v>
      </c>
      <c r="J273" s="194">
        <f t="shared" si="116"/>
        <v>27.1</v>
      </c>
    </row>
    <row r="274" spans="1:14" ht="41.25" customHeight="1" x14ac:dyDescent="0.25">
      <c r="A274" s="178" t="s">
        <v>43</v>
      </c>
      <c r="B274" s="21">
        <v>8</v>
      </c>
      <c r="C274" s="21">
        <v>4</v>
      </c>
      <c r="D274" s="25" t="s">
        <v>277</v>
      </c>
      <c r="E274" s="23">
        <v>129</v>
      </c>
      <c r="F274" s="172">
        <v>206.9</v>
      </c>
      <c r="G274" s="40"/>
      <c r="H274" s="194">
        <f t="shared" si="122"/>
        <v>206.9</v>
      </c>
      <c r="I274" s="194"/>
      <c r="J274" s="194">
        <f t="shared" si="116"/>
        <v>206.9</v>
      </c>
    </row>
    <row r="275" spans="1:14" ht="33" customHeight="1" x14ac:dyDescent="0.25">
      <c r="A275" s="176" t="s">
        <v>278</v>
      </c>
      <c r="B275" s="29" t="s">
        <v>135</v>
      </c>
      <c r="C275" s="29" t="s">
        <v>136</v>
      </c>
      <c r="D275" s="29" t="s">
        <v>137</v>
      </c>
      <c r="E275" s="20"/>
      <c r="F275" s="171">
        <f>SUM(F276:F282)</f>
        <v>5817.57</v>
      </c>
      <c r="G275" s="171">
        <f>SUM(G276:G282)</f>
        <v>0</v>
      </c>
      <c r="H275" s="171">
        <f>SUM(H276:H282)</f>
        <v>5817.57</v>
      </c>
      <c r="I275" s="171">
        <f>SUM(I276:I282)</f>
        <v>-1562.3999999999999</v>
      </c>
      <c r="J275" s="171">
        <f>SUM(J276:J282)</f>
        <v>4255.17</v>
      </c>
    </row>
    <row r="276" spans="1:14" ht="17.25" customHeight="1" x14ac:dyDescent="0.25">
      <c r="A276" s="95" t="s">
        <v>84</v>
      </c>
      <c r="B276" s="28" t="s">
        <v>135</v>
      </c>
      <c r="C276" s="28" t="s">
        <v>136</v>
      </c>
      <c r="D276" s="28" t="s">
        <v>137</v>
      </c>
      <c r="E276" s="28" t="s">
        <v>138</v>
      </c>
      <c r="F276" s="172">
        <v>3550.1</v>
      </c>
      <c r="G276" s="40"/>
      <c r="H276" s="194">
        <f t="shared" ref="H276:H282" si="123">F276+G276</f>
        <v>3550.1</v>
      </c>
      <c r="I276" s="194">
        <v>-1200</v>
      </c>
      <c r="J276" s="194">
        <f t="shared" si="116"/>
        <v>2350.1</v>
      </c>
    </row>
    <row r="277" spans="1:14" ht="39" customHeight="1" x14ac:dyDescent="0.25">
      <c r="A277" s="178" t="s">
        <v>86</v>
      </c>
      <c r="B277" s="28" t="s">
        <v>135</v>
      </c>
      <c r="C277" s="28" t="s">
        <v>136</v>
      </c>
      <c r="D277" s="28" t="s">
        <v>137</v>
      </c>
      <c r="E277" s="28" t="s">
        <v>139</v>
      </c>
      <c r="F277" s="172">
        <v>1072.0999999999999</v>
      </c>
      <c r="G277" s="40"/>
      <c r="H277" s="194">
        <f t="shared" si="123"/>
        <v>1072.0999999999999</v>
      </c>
      <c r="I277" s="194">
        <v>-350</v>
      </c>
      <c r="J277" s="194">
        <f t="shared" si="116"/>
        <v>722.09999999999991</v>
      </c>
    </row>
    <row r="278" spans="1:14" ht="31.5" customHeight="1" x14ac:dyDescent="0.25">
      <c r="A278" s="178" t="s">
        <v>53</v>
      </c>
      <c r="B278" s="21">
        <v>8</v>
      </c>
      <c r="C278" s="21">
        <v>4</v>
      </c>
      <c r="D278" s="25" t="s">
        <v>140</v>
      </c>
      <c r="E278" s="23">
        <v>242</v>
      </c>
      <c r="F278" s="172">
        <v>363.9</v>
      </c>
      <c r="G278" s="40"/>
      <c r="H278" s="194">
        <f t="shared" si="123"/>
        <v>363.9</v>
      </c>
      <c r="I278" s="194">
        <v>-12.1</v>
      </c>
      <c r="J278" s="194">
        <f t="shared" si="116"/>
        <v>351.79999999999995</v>
      </c>
    </row>
    <row r="279" spans="1:14" ht="33.75" customHeight="1" x14ac:dyDescent="0.25">
      <c r="A279" s="95" t="s">
        <v>54</v>
      </c>
      <c r="B279" s="21">
        <v>8</v>
      </c>
      <c r="C279" s="21">
        <v>4</v>
      </c>
      <c r="D279" s="25" t="s">
        <v>140</v>
      </c>
      <c r="E279" s="23">
        <v>244</v>
      </c>
      <c r="F279" s="172">
        <v>583.70000000000005</v>
      </c>
      <c r="G279" s="40"/>
      <c r="H279" s="194">
        <f t="shared" si="123"/>
        <v>583.70000000000005</v>
      </c>
      <c r="I279" s="194">
        <v>-15</v>
      </c>
      <c r="J279" s="194">
        <f t="shared" si="116"/>
        <v>568.70000000000005</v>
      </c>
    </row>
    <row r="280" spans="1:14" ht="18.75" customHeight="1" x14ac:dyDescent="0.25">
      <c r="A280" s="95" t="s">
        <v>446</v>
      </c>
      <c r="B280" s="21">
        <v>8</v>
      </c>
      <c r="C280" s="21">
        <v>4</v>
      </c>
      <c r="D280" s="25" t="s">
        <v>140</v>
      </c>
      <c r="E280" s="23">
        <v>247</v>
      </c>
      <c r="F280" s="172">
        <v>201.77</v>
      </c>
      <c r="G280" s="40"/>
      <c r="H280" s="194">
        <f t="shared" si="123"/>
        <v>201.77</v>
      </c>
      <c r="I280" s="194">
        <v>14.7</v>
      </c>
      <c r="J280" s="194">
        <f t="shared" si="116"/>
        <v>216.47</v>
      </c>
    </row>
    <row r="281" spans="1:14" ht="31.5" customHeight="1" x14ac:dyDescent="0.25">
      <c r="A281" s="177" t="s">
        <v>68</v>
      </c>
      <c r="B281" s="21">
        <v>8</v>
      </c>
      <c r="C281" s="21">
        <v>4</v>
      </c>
      <c r="D281" s="25" t="s">
        <v>140</v>
      </c>
      <c r="E281" s="23">
        <v>851</v>
      </c>
      <c r="F281" s="33">
        <v>36</v>
      </c>
      <c r="G281" s="40"/>
      <c r="H281" s="194">
        <f t="shared" si="123"/>
        <v>36</v>
      </c>
      <c r="I281" s="194"/>
      <c r="J281" s="194">
        <f t="shared" si="116"/>
        <v>36</v>
      </c>
    </row>
    <row r="282" spans="1:14" ht="15" customHeight="1" x14ac:dyDescent="0.25">
      <c r="A282" s="177" t="s">
        <v>57</v>
      </c>
      <c r="B282" s="21">
        <v>8</v>
      </c>
      <c r="C282" s="21">
        <v>4</v>
      </c>
      <c r="D282" s="25" t="s">
        <v>140</v>
      </c>
      <c r="E282" s="23">
        <v>852</v>
      </c>
      <c r="F282" s="33">
        <v>10</v>
      </c>
      <c r="G282" s="40"/>
      <c r="H282" s="194">
        <f t="shared" si="123"/>
        <v>10</v>
      </c>
      <c r="I282" s="194"/>
      <c r="J282" s="194">
        <f t="shared" si="116"/>
        <v>10</v>
      </c>
    </row>
    <row r="283" spans="1:14" ht="28.15" customHeight="1" x14ac:dyDescent="0.25">
      <c r="A283" s="176" t="s">
        <v>291</v>
      </c>
      <c r="B283" s="29" t="s">
        <v>135</v>
      </c>
      <c r="C283" s="29" t="s">
        <v>136</v>
      </c>
      <c r="D283" s="29" t="s">
        <v>279</v>
      </c>
      <c r="E283" s="20"/>
      <c r="F283" s="169">
        <f>F284+F285</f>
        <v>37971.699999999997</v>
      </c>
      <c r="G283" s="169">
        <f t="shared" ref="G283:J283" si="124">G284+G285</f>
        <v>0</v>
      </c>
      <c r="H283" s="169">
        <f t="shared" si="124"/>
        <v>37971.699999999997</v>
      </c>
      <c r="I283" s="169">
        <f t="shared" si="124"/>
        <v>0</v>
      </c>
      <c r="J283" s="169">
        <f t="shared" si="124"/>
        <v>37971.699999999997</v>
      </c>
      <c r="M283" s="59"/>
    </row>
    <row r="284" spans="1:14" ht="15" customHeight="1" x14ac:dyDescent="0.25">
      <c r="A284" s="95" t="s">
        <v>84</v>
      </c>
      <c r="B284" s="28" t="s">
        <v>135</v>
      </c>
      <c r="C284" s="28" t="s">
        <v>136</v>
      </c>
      <c r="D284" s="28" t="s">
        <v>279</v>
      </c>
      <c r="E284" s="28" t="s">
        <v>138</v>
      </c>
      <c r="F284" s="172">
        <v>29164.1</v>
      </c>
      <c r="G284" s="40"/>
      <c r="H284" s="194">
        <f t="shared" ref="H284:H285" si="125">F284+G284</f>
        <v>29164.1</v>
      </c>
      <c r="I284" s="194"/>
      <c r="J284" s="194">
        <f t="shared" si="116"/>
        <v>29164.1</v>
      </c>
    </row>
    <row r="285" spans="1:14" ht="42" customHeight="1" x14ac:dyDescent="0.25">
      <c r="A285" s="178" t="s">
        <v>86</v>
      </c>
      <c r="B285" s="28" t="s">
        <v>135</v>
      </c>
      <c r="C285" s="28" t="s">
        <v>136</v>
      </c>
      <c r="D285" s="28" t="s">
        <v>279</v>
      </c>
      <c r="E285" s="28" t="s">
        <v>139</v>
      </c>
      <c r="F285" s="172">
        <v>8807.6</v>
      </c>
      <c r="G285" s="40"/>
      <c r="H285" s="194">
        <f t="shared" si="125"/>
        <v>8807.6</v>
      </c>
      <c r="I285" s="194"/>
      <c r="J285" s="194">
        <f t="shared" si="116"/>
        <v>8807.6</v>
      </c>
    </row>
    <row r="286" spans="1:14" ht="33" customHeight="1" x14ac:dyDescent="0.25">
      <c r="A286" s="176" t="s">
        <v>280</v>
      </c>
      <c r="B286" s="18">
        <v>8</v>
      </c>
      <c r="C286" s="18">
        <v>4</v>
      </c>
      <c r="D286" s="29" t="s">
        <v>281</v>
      </c>
      <c r="E286" s="20"/>
      <c r="F286" s="171">
        <f>F287</f>
        <v>500</v>
      </c>
      <c r="G286" s="171">
        <f t="shared" ref="G286:J286" si="126">G287</f>
        <v>0</v>
      </c>
      <c r="H286" s="171">
        <f t="shared" si="126"/>
        <v>500</v>
      </c>
      <c r="I286" s="171">
        <f t="shared" si="126"/>
        <v>0</v>
      </c>
      <c r="J286" s="171">
        <f t="shared" si="126"/>
        <v>500</v>
      </c>
    </row>
    <row r="287" spans="1:14" ht="32.25" customHeight="1" x14ac:dyDescent="0.25">
      <c r="A287" s="95" t="s">
        <v>54</v>
      </c>
      <c r="B287" s="21">
        <v>8</v>
      </c>
      <c r="C287" s="21">
        <v>4</v>
      </c>
      <c r="D287" s="28" t="s">
        <v>281</v>
      </c>
      <c r="E287" s="23">
        <v>244</v>
      </c>
      <c r="F287" s="172">
        <v>500</v>
      </c>
      <c r="G287" s="40"/>
      <c r="H287" s="194">
        <f>F287+G287</f>
        <v>500</v>
      </c>
      <c r="I287" s="194"/>
      <c r="J287" s="194">
        <f t="shared" si="116"/>
        <v>500</v>
      </c>
    </row>
    <row r="288" spans="1:14" s="24" customFormat="1" ht="17.25" customHeight="1" x14ac:dyDescent="0.25">
      <c r="A288" s="175" t="s">
        <v>522</v>
      </c>
      <c r="B288" s="18">
        <v>9</v>
      </c>
      <c r="C288" s="18"/>
      <c r="D288" s="30"/>
      <c r="E288" s="20"/>
      <c r="F288" s="171">
        <f>F289</f>
        <v>700</v>
      </c>
      <c r="G288" s="171">
        <f t="shared" ref="G288:H289" si="127">G289</f>
        <v>0</v>
      </c>
      <c r="H288" s="171">
        <f>H289+H291</f>
        <v>700</v>
      </c>
      <c r="I288" s="171">
        <f t="shared" ref="I288:J288" si="128">I289+I291</f>
        <v>1000</v>
      </c>
      <c r="J288" s="171">
        <f t="shared" si="128"/>
        <v>1700</v>
      </c>
      <c r="M288" s="222"/>
      <c r="N288" s="222"/>
    </row>
    <row r="289" spans="1:14" ht="31.15" customHeight="1" x14ac:dyDescent="0.25">
      <c r="A289" s="175" t="s">
        <v>537</v>
      </c>
      <c r="B289" s="18">
        <v>9</v>
      </c>
      <c r="C289" s="18">
        <v>9</v>
      </c>
      <c r="D289" s="30" t="s">
        <v>499</v>
      </c>
      <c r="E289" s="20"/>
      <c r="F289" s="169">
        <f>F290</f>
        <v>700</v>
      </c>
      <c r="G289" s="169">
        <f t="shared" si="127"/>
        <v>0</v>
      </c>
      <c r="H289" s="169">
        <f t="shared" si="127"/>
        <v>700</v>
      </c>
      <c r="I289" s="194"/>
      <c r="J289" s="194">
        <f t="shared" si="116"/>
        <v>700</v>
      </c>
      <c r="M289" s="59"/>
    </row>
    <row r="290" spans="1:14" ht="30" customHeight="1" x14ac:dyDescent="0.25">
      <c r="A290" s="95" t="s">
        <v>54</v>
      </c>
      <c r="B290" s="21">
        <v>9</v>
      </c>
      <c r="C290" s="21">
        <v>9</v>
      </c>
      <c r="D290" s="25" t="s">
        <v>282</v>
      </c>
      <c r="E290" s="23">
        <v>244</v>
      </c>
      <c r="F290" s="172">
        <v>700</v>
      </c>
      <c r="G290" s="40"/>
      <c r="H290" s="194">
        <f>F290+G290</f>
        <v>700</v>
      </c>
      <c r="I290" s="194"/>
      <c r="J290" s="194">
        <f t="shared" si="116"/>
        <v>700</v>
      </c>
    </row>
    <row r="291" spans="1:14" s="24" customFormat="1" ht="27" customHeight="1" x14ac:dyDescent="0.25">
      <c r="A291" s="176" t="s">
        <v>603</v>
      </c>
      <c r="B291" s="18">
        <v>9</v>
      </c>
      <c r="C291" s="18">
        <v>9</v>
      </c>
      <c r="D291" s="30"/>
      <c r="E291" s="20"/>
      <c r="F291" s="171"/>
      <c r="G291" s="104"/>
      <c r="H291" s="220">
        <f>H292</f>
        <v>0</v>
      </c>
      <c r="I291" s="220">
        <f t="shared" ref="I291:J291" si="129">I292</f>
        <v>1000</v>
      </c>
      <c r="J291" s="220">
        <f t="shared" si="129"/>
        <v>1000</v>
      </c>
      <c r="N291" s="222"/>
    </row>
    <row r="292" spans="1:14" ht="63" customHeight="1" x14ac:dyDescent="0.25">
      <c r="A292" s="95" t="s">
        <v>663</v>
      </c>
      <c r="B292" s="21">
        <v>9</v>
      </c>
      <c r="C292" s="21">
        <v>9</v>
      </c>
      <c r="D292" s="25" t="s">
        <v>660</v>
      </c>
      <c r="E292" s="23" t="s">
        <v>661</v>
      </c>
      <c r="F292" s="172"/>
      <c r="G292" s="40"/>
      <c r="H292" s="194">
        <v>0</v>
      </c>
      <c r="I292" s="194">
        <v>1000</v>
      </c>
      <c r="J292" s="194">
        <f>H292+I292</f>
        <v>1000</v>
      </c>
    </row>
    <row r="293" spans="1:14" ht="16.5" customHeight="1" x14ac:dyDescent="0.25">
      <c r="A293" s="182" t="s">
        <v>523</v>
      </c>
      <c r="B293" s="18">
        <v>10</v>
      </c>
      <c r="C293" s="18"/>
      <c r="D293" s="29"/>
      <c r="E293" s="20"/>
      <c r="F293" s="171">
        <f>F294+F296+F321+F329</f>
        <v>391328.39999999997</v>
      </c>
      <c r="G293" s="171">
        <f>G294+G296+G321+G329</f>
        <v>-22790.800000000003</v>
      </c>
      <c r="H293" s="171">
        <f>H294+H296+H321+H329</f>
        <v>368537.59999999992</v>
      </c>
      <c r="I293" s="171">
        <f>I294+I296+I321+I329</f>
        <v>26036.9</v>
      </c>
      <c r="J293" s="171">
        <f>J294+J296+J321+J329</f>
        <v>394574.49999999994</v>
      </c>
      <c r="M293" s="102"/>
    </row>
    <row r="294" spans="1:14" ht="16.5" customHeight="1" x14ac:dyDescent="0.25">
      <c r="A294" s="176" t="s">
        <v>144</v>
      </c>
      <c r="B294" s="18">
        <v>10</v>
      </c>
      <c r="C294" s="18">
        <v>1</v>
      </c>
      <c r="D294" s="29"/>
      <c r="E294" s="20">
        <v>0</v>
      </c>
      <c r="F294" s="169">
        <f>F295</f>
        <v>783.8</v>
      </c>
      <c r="G294" s="169">
        <f t="shared" ref="G294:J294" si="130">G295</f>
        <v>0</v>
      </c>
      <c r="H294" s="169">
        <f t="shared" si="130"/>
        <v>783.8</v>
      </c>
      <c r="I294" s="169">
        <f t="shared" si="130"/>
        <v>0</v>
      </c>
      <c r="J294" s="169">
        <f t="shared" si="130"/>
        <v>783.8</v>
      </c>
      <c r="M294" s="102"/>
    </row>
    <row r="295" spans="1:14" ht="16.5" customHeight="1" x14ac:dyDescent="0.25">
      <c r="A295" s="183" t="s">
        <v>145</v>
      </c>
      <c r="B295" s="21">
        <v>10</v>
      </c>
      <c r="C295" s="21">
        <v>1</v>
      </c>
      <c r="D295" s="28" t="s">
        <v>146</v>
      </c>
      <c r="E295" s="23">
        <v>312</v>
      </c>
      <c r="F295" s="33">
        <v>783.8</v>
      </c>
      <c r="G295" s="40"/>
      <c r="H295" s="194">
        <f>F295+G295</f>
        <v>783.8</v>
      </c>
      <c r="I295" s="194"/>
      <c r="J295" s="194">
        <f t="shared" si="116"/>
        <v>783.8</v>
      </c>
    </row>
    <row r="296" spans="1:14" s="24" customFormat="1" ht="20.25" customHeight="1" x14ac:dyDescent="0.25">
      <c r="A296" s="182" t="s">
        <v>147</v>
      </c>
      <c r="B296" s="18">
        <v>10</v>
      </c>
      <c r="C296" s="18">
        <v>3</v>
      </c>
      <c r="D296" s="29"/>
      <c r="E296" s="20"/>
      <c r="F296" s="169">
        <f>F299+F301+F303+F305+F307+F309+F311+F313+F317+F297</f>
        <v>36188</v>
      </c>
      <c r="G296" s="169">
        <f t="shared" ref="G296" si="131">G299+G301+G303+G305+G307+G309+G311+G313+G317+G297</f>
        <v>0</v>
      </c>
      <c r="H296" s="169">
        <f>H299+H301+H303+H305+H307+H309+H311+H313+H317+H297+H319</f>
        <v>36188</v>
      </c>
      <c r="I296" s="169">
        <f t="shared" ref="I296:J296" si="132">I299+I301+I303+I305+I307+I309+I311+I313+I317+I297+I319</f>
        <v>-5612.7459999999992</v>
      </c>
      <c r="J296" s="169">
        <f t="shared" si="132"/>
        <v>30575.254000000001</v>
      </c>
      <c r="N296" s="222"/>
    </row>
    <row r="297" spans="1:14" s="24" customFormat="1" ht="46.5" customHeight="1" x14ac:dyDescent="0.25">
      <c r="A297" s="182" t="s">
        <v>556</v>
      </c>
      <c r="B297" s="18">
        <v>10</v>
      </c>
      <c r="C297" s="18">
        <v>3</v>
      </c>
      <c r="D297" s="29"/>
      <c r="E297" s="20"/>
      <c r="F297" s="169">
        <f>F298</f>
        <v>100</v>
      </c>
      <c r="G297" s="169">
        <f t="shared" ref="G297:J297" si="133">G298</f>
        <v>0</v>
      </c>
      <c r="H297" s="169">
        <f t="shared" si="133"/>
        <v>100</v>
      </c>
      <c r="I297" s="169">
        <f t="shared" si="133"/>
        <v>0</v>
      </c>
      <c r="J297" s="169">
        <f t="shared" si="133"/>
        <v>100</v>
      </c>
      <c r="N297" s="222"/>
    </row>
    <row r="298" spans="1:14" s="24" customFormat="1" ht="32.25" customHeight="1" x14ac:dyDescent="0.25">
      <c r="A298" s="95" t="s">
        <v>54</v>
      </c>
      <c r="B298" s="21">
        <v>10</v>
      </c>
      <c r="C298" s="21">
        <v>3</v>
      </c>
      <c r="D298" s="28" t="s">
        <v>557</v>
      </c>
      <c r="E298" s="23">
        <v>244</v>
      </c>
      <c r="F298" s="33">
        <v>100</v>
      </c>
      <c r="G298" s="104"/>
      <c r="H298" s="194">
        <f>F298+G298</f>
        <v>100</v>
      </c>
      <c r="I298" s="220"/>
      <c r="J298" s="194">
        <f t="shared" si="116"/>
        <v>100</v>
      </c>
      <c r="N298" s="222"/>
    </row>
    <row r="299" spans="1:14" ht="36" customHeight="1" x14ac:dyDescent="0.25">
      <c r="A299" s="176" t="s">
        <v>307</v>
      </c>
      <c r="B299" s="18">
        <v>10</v>
      </c>
      <c r="C299" s="18">
        <v>3</v>
      </c>
      <c r="D299" s="30" t="s">
        <v>148</v>
      </c>
      <c r="E299" s="20"/>
      <c r="F299" s="169">
        <f>F300</f>
        <v>567</v>
      </c>
      <c r="G299" s="169">
        <f t="shared" ref="G299:J299" si="134">G300</f>
        <v>0</v>
      </c>
      <c r="H299" s="169">
        <f t="shared" si="134"/>
        <v>567</v>
      </c>
      <c r="I299" s="169">
        <f t="shared" si="134"/>
        <v>0</v>
      </c>
      <c r="J299" s="169">
        <f t="shared" si="134"/>
        <v>567</v>
      </c>
    </row>
    <row r="300" spans="1:14" ht="32.25" customHeight="1" x14ac:dyDescent="0.25">
      <c r="A300" s="183" t="s">
        <v>113</v>
      </c>
      <c r="B300" s="21">
        <v>10</v>
      </c>
      <c r="C300" s="21">
        <v>3</v>
      </c>
      <c r="D300" s="25" t="s">
        <v>148</v>
      </c>
      <c r="E300" s="23">
        <v>313</v>
      </c>
      <c r="F300" s="33">
        <v>567</v>
      </c>
      <c r="G300" s="40"/>
      <c r="H300" s="194">
        <f>F300+G300</f>
        <v>567</v>
      </c>
      <c r="I300" s="194"/>
      <c r="J300" s="194">
        <f t="shared" si="116"/>
        <v>567</v>
      </c>
    </row>
    <row r="301" spans="1:14" ht="36" customHeight="1" x14ac:dyDescent="0.25">
      <c r="A301" s="176" t="s">
        <v>308</v>
      </c>
      <c r="B301" s="18">
        <v>10</v>
      </c>
      <c r="C301" s="18">
        <v>3</v>
      </c>
      <c r="D301" s="29" t="s">
        <v>149</v>
      </c>
      <c r="E301" s="20"/>
      <c r="F301" s="169">
        <f>F302</f>
        <v>279</v>
      </c>
      <c r="G301" s="169">
        <f t="shared" ref="G301:J301" si="135">G302</f>
        <v>0</v>
      </c>
      <c r="H301" s="169">
        <f t="shared" si="135"/>
        <v>279</v>
      </c>
      <c r="I301" s="169">
        <f t="shared" si="135"/>
        <v>803.52</v>
      </c>
      <c r="J301" s="169">
        <f t="shared" si="135"/>
        <v>1082.52</v>
      </c>
    </row>
    <row r="302" spans="1:14" ht="33.75" customHeight="1" x14ac:dyDescent="0.25">
      <c r="A302" s="183" t="s">
        <v>113</v>
      </c>
      <c r="B302" s="21">
        <v>10</v>
      </c>
      <c r="C302" s="21">
        <v>3</v>
      </c>
      <c r="D302" s="28" t="s">
        <v>149</v>
      </c>
      <c r="E302" s="23">
        <v>313</v>
      </c>
      <c r="F302" s="33">
        <v>279</v>
      </c>
      <c r="G302" s="40"/>
      <c r="H302" s="194">
        <f>F302+G302</f>
        <v>279</v>
      </c>
      <c r="I302" s="194">
        <v>803.52</v>
      </c>
      <c r="J302" s="194">
        <f t="shared" si="116"/>
        <v>1082.52</v>
      </c>
    </row>
    <row r="303" spans="1:14" ht="30" customHeight="1" x14ac:dyDescent="0.25">
      <c r="A303" s="176" t="s">
        <v>309</v>
      </c>
      <c r="B303" s="18">
        <v>10</v>
      </c>
      <c r="C303" s="18">
        <v>3</v>
      </c>
      <c r="D303" s="29" t="s">
        <v>150</v>
      </c>
      <c r="E303" s="20"/>
      <c r="F303" s="169">
        <f>F304</f>
        <v>6771</v>
      </c>
      <c r="G303" s="169">
        <f t="shared" ref="G303:J303" si="136">G304</f>
        <v>0</v>
      </c>
      <c r="H303" s="169">
        <f t="shared" si="136"/>
        <v>6771</v>
      </c>
      <c r="I303" s="169">
        <f t="shared" si="136"/>
        <v>-6596.2659999999996</v>
      </c>
      <c r="J303" s="169">
        <f t="shared" si="136"/>
        <v>174.73400000000038</v>
      </c>
    </row>
    <row r="304" spans="1:14" ht="30" customHeight="1" x14ac:dyDescent="0.25">
      <c r="A304" s="183" t="s">
        <v>113</v>
      </c>
      <c r="B304" s="21">
        <v>10</v>
      </c>
      <c r="C304" s="21">
        <v>3</v>
      </c>
      <c r="D304" s="28" t="s">
        <v>150</v>
      </c>
      <c r="E304" s="23">
        <v>313</v>
      </c>
      <c r="F304" s="33">
        <v>6771</v>
      </c>
      <c r="G304" s="40"/>
      <c r="H304" s="194">
        <f>F304+G304</f>
        <v>6771</v>
      </c>
      <c r="I304" s="194">
        <v>-6596.2659999999996</v>
      </c>
      <c r="J304" s="194">
        <f t="shared" si="116"/>
        <v>174.73400000000038</v>
      </c>
    </row>
    <row r="305" spans="1:14" ht="36" customHeight="1" x14ac:dyDescent="0.25">
      <c r="A305" s="176" t="s">
        <v>310</v>
      </c>
      <c r="B305" s="18">
        <v>10</v>
      </c>
      <c r="C305" s="18">
        <v>3</v>
      </c>
      <c r="D305" s="30" t="s">
        <v>151</v>
      </c>
      <c r="E305" s="20"/>
      <c r="F305" s="169">
        <f>F306</f>
        <v>13332</v>
      </c>
      <c r="G305" s="169">
        <f t="shared" ref="G305:J305" si="137">G306</f>
        <v>0</v>
      </c>
      <c r="H305" s="169">
        <f t="shared" si="137"/>
        <v>13332</v>
      </c>
      <c r="I305" s="169">
        <f t="shared" si="137"/>
        <v>0</v>
      </c>
      <c r="J305" s="169">
        <f t="shared" si="137"/>
        <v>13332</v>
      </c>
    </row>
    <row r="306" spans="1:14" ht="29.25" customHeight="1" x14ac:dyDescent="0.25">
      <c r="A306" s="183" t="s">
        <v>113</v>
      </c>
      <c r="B306" s="21">
        <v>10</v>
      </c>
      <c r="C306" s="21">
        <v>3</v>
      </c>
      <c r="D306" s="25" t="s">
        <v>151</v>
      </c>
      <c r="E306" s="23">
        <v>313</v>
      </c>
      <c r="F306" s="33">
        <v>13332</v>
      </c>
      <c r="G306" s="40"/>
      <c r="H306" s="194">
        <f>F306+G306</f>
        <v>13332</v>
      </c>
      <c r="I306" s="194"/>
      <c r="J306" s="194">
        <f t="shared" si="116"/>
        <v>13332</v>
      </c>
    </row>
    <row r="307" spans="1:14" ht="33.75" customHeight="1" x14ac:dyDescent="0.25">
      <c r="A307" s="176" t="s">
        <v>311</v>
      </c>
      <c r="B307" s="18">
        <v>10</v>
      </c>
      <c r="C307" s="18">
        <v>3</v>
      </c>
      <c r="D307" s="30" t="s">
        <v>152</v>
      </c>
      <c r="E307" s="20"/>
      <c r="F307" s="169">
        <f>F308</f>
        <v>94</v>
      </c>
      <c r="G307" s="169">
        <f t="shared" ref="G307:J307" si="138">G308</f>
        <v>0</v>
      </c>
      <c r="H307" s="169">
        <f t="shared" si="138"/>
        <v>94</v>
      </c>
      <c r="I307" s="169">
        <f t="shared" si="138"/>
        <v>0</v>
      </c>
      <c r="J307" s="169">
        <f t="shared" si="138"/>
        <v>94</v>
      </c>
    </row>
    <row r="308" spans="1:14" ht="35.25" customHeight="1" x14ac:dyDescent="0.25">
      <c r="A308" s="183" t="s">
        <v>113</v>
      </c>
      <c r="B308" s="21">
        <v>10</v>
      </c>
      <c r="C308" s="21">
        <v>3</v>
      </c>
      <c r="D308" s="25" t="s">
        <v>152</v>
      </c>
      <c r="E308" s="23">
        <v>313</v>
      </c>
      <c r="F308" s="33">
        <v>94</v>
      </c>
      <c r="G308" s="40"/>
      <c r="H308" s="194">
        <f>F308+G308</f>
        <v>94</v>
      </c>
      <c r="I308" s="194"/>
      <c r="J308" s="194">
        <f t="shared" si="116"/>
        <v>94</v>
      </c>
    </row>
    <row r="309" spans="1:14" ht="30" customHeight="1" x14ac:dyDescent="0.25">
      <c r="A309" s="176" t="s">
        <v>312</v>
      </c>
      <c r="B309" s="18">
        <v>10</v>
      </c>
      <c r="C309" s="18">
        <v>3</v>
      </c>
      <c r="D309" s="29" t="s">
        <v>153</v>
      </c>
      <c r="E309" s="20"/>
      <c r="F309" s="169">
        <f>F310</f>
        <v>4331</v>
      </c>
      <c r="G309" s="169">
        <f t="shared" ref="G309:J309" si="139">G310</f>
        <v>0</v>
      </c>
      <c r="H309" s="169">
        <f t="shared" si="139"/>
        <v>4331</v>
      </c>
      <c r="I309" s="169">
        <f t="shared" si="139"/>
        <v>0</v>
      </c>
      <c r="J309" s="169">
        <f t="shared" si="139"/>
        <v>4331</v>
      </c>
    </row>
    <row r="310" spans="1:14" ht="31.15" customHeight="1" x14ac:dyDescent="0.25">
      <c r="A310" s="183" t="s">
        <v>113</v>
      </c>
      <c r="B310" s="21">
        <v>10</v>
      </c>
      <c r="C310" s="21">
        <v>3</v>
      </c>
      <c r="D310" s="28" t="s">
        <v>153</v>
      </c>
      <c r="E310" s="23">
        <v>321</v>
      </c>
      <c r="F310" s="33">
        <v>4331</v>
      </c>
      <c r="G310" s="40"/>
      <c r="H310" s="194">
        <f>F310+G310</f>
        <v>4331</v>
      </c>
      <c r="I310" s="194"/>
      <c r="J310" s="194">
        <f t="shared" si="116"/>
        <v>4331</v>
      </c>
    </row>
    <row r="311" spans="1:14" ht="30.75" customHeight="1" x14ac:dyDescent="0.25">
      <c r="A311" s="176" t="s">
        <v>313</v>
      </c>
      <c r="B311" s="18">
        <v>10</v>
      </c>
      <c r="C311" s="18">
        <v>3</v>
      </c>
      <c r="D311" s="29" t="s">
        <v>284</v>
      </c>
      <c r="E311" s="20"/>
      <c r="F311" s="169">
        <f>F312</f>
        <v>10465</v>
      </c>
      <c r="G311" s="169">
        <f t="shared" ref="G311:J311" si="140">G312</f>
        <v>0</v>
      </c>
      <c r="H311" s="169">
        <f t="shared" si="140"/>
        <v>10465</v>
      </c>
      <c r="I311" s="169">
        <f t="shared" si="140"/>
        <v>0</v>
      </c>
      <c r="J311" s="169">
        <f t="shared" si="140"/>
        <v>10465</v>
      </c>
    </row>
    <row r="312" spans="1:14" ht="33.75" customHeight="1" x14ac:dyDescent="0.25">
      <c r="A312" s="183" t="s">
        <v>113</v>
      </c>
      <c r="B312" s="21">
        <v>10</v>
      </c>
      <c r="C312" s="21">
        <v>3</v>
      </c>
      <c r="D312" s="28" t="s">
        <v>284</v>
      </c>
      <c r="E312" s="23">
        <v>321</v>
      </c>
      <c r="F312" s="33">
        <v>10465</v>
      </c>
      <c r="G312" s="40"/>
      <c r="H312" s="194">
        <f>F312+G312</f>
        <v>10465</v>
      </c>
      <c r="I312" s="194"/>
      <c r="J312" s="194">
        <f t="shared" si="116"/>
        <v>10465</v>
      </c>
    </row>
    <row r="313" spans="1:14" ht="41.25" customHeight="1" x14ac:dyDescent="0.25">
      <c r="A313" s="175" t="s">
        <v>538</v>
      </c>
      <c r="B313" s="18">
        <v>10</v>
      </c>
      <c r="C313" s="18">
        <v>3</v>
      </c>
      <c r="D313" s="30" t="s">
        <v>384</v>
      </c>
      <c r="E313" s="20">
        <v>244</v>
      </c>
      <c r="F313" s="169">
        <f>SUM(F314:F316)</f>
        <v>149</v>
      </c>
      <c r="G313" s="169">
        <f t="shared" ref="G313:J313" si="141">SUM(G314:G316)</f>
        <v>0</v>
      </c>
      <c r="H313" s="169">
        <f t="shared" si="141"/>
        <v>149</v>
      </c>
      <c r="I313" s="169">
        <f t="shared" si="141"/>
        <v>0</v>
      </c>
      <c r="J313" s="169">
        <f t="shared" si="141"/>
        <v>149</v>
      </c>
    </row>
    <row r="314" spans="1:14" ht="27.75" customHeight="1" x14ac:dyDescent="0.25">
      <c r="A314" s="95" t="s">
        <v>285</v>
      </c>
      <c r="B314" s="21">
        <v>10</v>
      </c>
      <c r="C314" s="21">
        <v>3</v>
      </c>
      <c r="D314" s="25" t="s">
        <v>540</v>
      </c>
      <c r="E314" s="23">
        <v>244</v>
      </c>
      <c r="F314" s="33">
        <v>50</v>
      </c>
      <c r="G314" s="40"/>
      <c r="H314" s="194">
        <f t="shared" ref="H314:H316" si="142">F314+G314</f>
        <v>50</v>
      </c>
      <c r="I314" s="194">
        <v>-7.6</v>
      </c>
      <c r="J314" s="194">
        <f t="shared" si="116"/>
        <v>42.4</v>
      </c>
    </row>
    <row r="315" spans="1:14" ht="27.75" customHeight="1" x14ac:dyDescent="0.25">
      <c r="A315" s="95" t="s">
        <v>543</v>
      </c>
      <c r="B315" s="21">
        <v>10</v>
      </c>
      <c r="C315" s="21">
        <v>3</v>
      </c>
      <c r="D315" s="25" t="s">
        <v>541</v>
      </c>
      <c r="E315" s="23">
        <v>244</v>
      </c>
      <c r="F315" s="33">
        <v>50</v>
      </c>
      <c r="G315" s="40"/>
      <c r="H315" s="194">
        <f t="shared" si="142"/>
        <v>50</v>
      </c>
      <c r="I315" s="194">
        <v>56.6</v>
      </c>
      <c r="J315" s="194">
        <f t="shared" si="116"/>
        <v>106.6</v>
      </c>
    </row>
    <row r="316" spans="1:14" ht="21" customHeight="1" x14ac:dyDescent="0.25">
      <c r="A316" s="95" t="s">
        <v>544</v>
      </c>
      <c r="B316" s="21">
        <v>10</v>
      </c>
      <c r="C316" s="21">
        <v>3</v>
      </c>
      <c r="D316" s="25" t="s">
        <v>542</v>
      </c>
      <c r="E316" s="23">
        <v>244</v>
      </c>
      <c r="F316" s="33">
        <v>49</v>
      </c>
      <c r="G316" s="40"/>
      <c r="H316" s="194">
        <f t="shared" si="142"/>
        <v>49</v>
      </c>
      <c r="I316" s="194">
        <v>-49</v>
      </c>
      <c r="J316" s="194">
        <f t="shared" si="116"/>
        <v>0</v>
      </c>
    </row>
    <row r="317" spans="1:14" ht="35.450000000000003" customHeight="1" x14ac:dyDescent="0.25">
      <c r="A317" s="176" t="s">
        <v>539</v>
      </c>
      <c r="B317" s="18">
        <v>10</v>
      </c>
      <c r="C317" s="18">
        <v>3</v>
      </c>
      <c r="D317" s="30"/>
      <c r="E317" s="20"/>
      <c r="F317" s="169">
        <f>F318</f>
        <v>100</v>
      </c>
      <c r="G317" s="169">
        <f t="shared" ref="G317:J317" si="143">G318</f>
        <v>0</v>
      </c>
      <c r="H317" s="169">
        <f t="shared" si="143"/>
        <v>100</v>
      </c>
      <c r="I317" s="169">
        <f t="shared" si="143"/>
        <v>0</v>
      </c>
      <c r="J317" s="169">
        <f t="shared" si="143"/>
        <v>100</v>
      </c>
    </row>
    <row r="318" spans="1:14" ht="35.25" customHeight="1" x14ac:dyDescent="0.25">
      <c r="A318" s="95" t="s">
        <v>54</v>
      </c>
      <c r="B318" s="21">
        <v>10</v>
      </c>
      <c r="C318" s="21">
        <v>3</v>
      </c>
      <c r="D318" s="25" t="s">
        <v>261</v>
      </c>
      <c r="E318" s="23">
        <v>244</v>
      </c>
      <c r="F318" s="33">
        <v>100</v>
      </c>
      <c r="G318" s="40"/>
      <c r="H318" s="194">
        <f>F318+G318</f>
        <v>100</v>
      </c>
      <c r="I318" s="194"/>
      <c r="J318" s="194">
        <f t="shared" si="116"/>
        <v>100</v>
      </c>
    </row>
    <row r="319" spans="1:14" s="24" customFormat="1" ht="35.25" customHeight="1" x14ac:dyDescent="0.25">
      <c r="A319" s="176" t="s">
        <v>681</v>
      </c>
      <c r="B319" s="18">
        <v>10</v>
      </c>
      <c r="C319" s="18">
        <v>3</v>
      </c>
      <c r="D319" s="30"/>
      <c r="E319" s="20"/>
      <c r="F319" s="169"/>
      <c r="G319" s="104"/>
      <c r="H319" s="220">
        <f>H320</f>
        <v>0</v>
      </c>
      <c r="I319" s="220">
        <f t="shared" ref="I319:J319" si="144">I320</f>
        <v>180</v>
      </c>
      <c r="J319" s="220">
        <f t="shared" si="144"/>
        <v>180</v>
      </c>
      <c r="N319" s="222"/>
    </row>
    <row r="320" spans="1:14" ht="90" customHeight="1" x14ac:dyDescent="0.25">
      <c r="A320" s="95" t="s">
        <v>680</v>
      </c>
      <c r="B320" s="21">
        <v>10</v>
      </c>
      <c r="C320" s="21">
        <v>3</v>
      </c>
      <c r="D320" s="25" t="s">
        <v>679</v>
      </c>
      <c r="E320" s="23">
        <v>831</v>
      </c>
      <c r="F320" s="33"/>
      <c r="G320" s="40"/>
      <c r="H320" s="194">
        <v>0</v>
      </c>
      <c r="I320" s="194">
        <v>180</v>
      </c>
      <c r="J320" s="194">
        <f>H320+I320</f>
        <v>180</v>
      </c>
    </row>
    <row r="321" spans="1:14" ht="19.5" customHeight="1" x14ac:dyDescent="0.25">
      <c r="A321" s="176" t="s">
        <v>154</v>
      </c>
      <c r="B321" s="18">
        <v>10</v>
      </c>
      <c r="C321" s="18">
        <v>4</v>
      </c>
      <c r="D321" s="25"/>
      <c r="E321" s="23"/>
      <c r="F321" s="169">
        <f>F322+F323+F324+F325+F327</f>
        <v>346049.8</v>
      </c>
      <c r="G321" s="169">
        <f t="shared" ref="G321" si="145">G322+G323+G324+G325+G327</f>
        <v>-22790.800000000003</v>
      </c>
      <c r="H321" s="169">
        <f>H322+H323+H324+H325+H327</f>
        <v>323258.99999999994</v>
      </c>
      <c r="I321" s="169">
        <f>I322+I323+I324+I325+I327</f>
        <v>31945.646000000001</v>
      </c>
      <c r="J321" s="169">
        <f t="shared" ref="J321" si="146">J322+J323+J324+J325+J327</f>
        <v>355204.64599999995</v>
      </c>
    </row>
    <row r="322" spans="1:14" ht="28.15" customHeight="1" x14ac:dyDescent="0.25">
      <c r="A322" s="183" t="s">
        <v>359</v>
      </c>
      <c r="B322" s="21">
        <v>10</v>
      </c>
      <c r="C322" s="21">
        <v>4</v>
      </c>
      <c r="D322" s="47" t="s">
        <v>372</v>
      </c>
      <c r="E322" s="23">
        <v>313</v>
      </c>
      <c r="F322" s="172">
        <v>154369</v>
      </c>
      <c r="G322" s="40"/>
      <c r="H322" s="194">
        <f t="shared" ref="H322:H323" si="147">F322+G322</f>
        <v>154369</v>
      </c>
      <c r="I322" s="194">
        <v>34513.311999999998</v>
      </c>
      <c r="J322" s="194">
        <f t="shared" si="116"/>
        <v>188882.31200000001</v>
      </c>
    </row>
    <row r="323" spans="1:14" ht="59.25" customHeight="1" x14ac:dyDescent="0.25">
      <c r="A323" s="96" t="s">
        <v>360</v>
      </c>
      <c r="B323" s="21">
        <v>10</v>
      </c>
      <c r="C323" s="21">
        <v>4</v>
      </c>
      <c r="D323" s="28" t="s">
        <v>373</v>
      </c>
      <c r="E323" s="23">
        <v>313</v>
      </c>
      <c r="F323" s="172">
        <v>155626</v>
      </c>
      <c r="G323" s="40">
        <v>-21017.9</v>
      </c>
      <c r="H323" s="194">
        <f t="shared" si="147"/>
        <v>134608.1</v>
      </c>
      <c r="I323" s="194">
        <v>-0.02</v>
      </c>
      <c r="J323" s="194">
        <f t="shared" si="116"/>
        <v>134608.08000000002</v>
      </c>
    </row>
    <row r="324" spans="1:14" ht="33" hidden="1" customHeight="1" x14ac:dyDescent="0.25">
      <c r="A324" s="96" t="s">
        <v>500</v>
      </c>
      <c r="B324" s="21">
        <v>10</v>
      </c>
      <c r="C324" s="21">
        <v>4</v>
      </c>
      <c r="D324" s="28" t="s">
        <v>304</v>
      </c>
      <c r="E324" s="23">
        <v>313</v>
      </c>
      <c r="F324" s="172">
        <v>0</v>
      </c>
      <c r="G324" s="40"/>
      <c r="H324" s="194"/>
      <c r="I324" s="194"/>
      <c r="J324" s="194">
        <f t="shared" si="116"/>
        <v>0</v>
      </c>
    </row>
    <row r="325" spans="1:14" ht="18.600000000000001" customHeight="1" x14ac:dyDescent="0.25">
      <c r="A325" s="182" t="s">
        <v>374</v>
      </c>
      <c r="B325" s="18">
        <v>10</v>
      </c>
      <c r="C325" s="18">
        <v>4</v>
      </c>
      <c r="D325" s="29" t="s">
        <v>155</v>
      </c>
      <c r="E325" s="20">
        <v>313</v>
      </c>
      <c r="F325" s="171">
        <f>F326</f>
        <v>14951</v>
      </c>
      <c r="G325" s="171">
        <f t="shared" ref="G325:J325" si="148">G326</f>
        <v>-1772.9</v>
      </c>
      <c r="H325" s="171">
        <f t="shared" si="148"/>
        <v>13178.1</v>
      </c>
      <c r="I325" s="171">
        <f t="shared" si="148"/>
        <v>0</v>
      </c>
      <c r="J325" s="171">
        <f t="shared" si="148"/>
        <v>13178.1</v>
      </c>
    </row>
    <row r="326" spans="1:14" ht="62.25" customHeight="1" x14ac:dyDescent="0.25">
      <c r="A326" s="95" t="s">
        <v>559</v>
      </c>
      <c r="B326" s="21">
        <v>10</v>
      </c>
      <c r="C326" s="21">
        <v>4</v>
      </c>
      <c r="D326" s="28" t="s">
        <v>155</v>
      </c>
      <c r="E326" s="23">
        <v>313</v>
      </c>
      <c r="F326" s="172">
        <v>14951</v>
      </c>
      <c r="G326" s="40">
        <v>-1772.9</v>
      </c>
      <c r="H326" s="194">
        <f>F326+G326</f>
        <v>13178.1</v>
      </c>
      <c r="I326" s="194"/>
      <c r="J326" s="194">
        <f t="shared" si="116"/>
        <v>13178.1</v>
      </c>
    </row>
    <row r="327" spans="1:14" ht="36.75" customHeight="1" x14ac:dyDescent="0.25">
      <c r="A327" s="176" t="s">
        <v>545</v>
      </c>
      <c r="B327" s="18">
        <v>10</v>
      </c>
      <c r="C327" s="18">
        <v>4</v>
      </c>
      <c r="D327" s="19" t="s">
        <v>283</v>
      </c>
      <c r="E327" s="20"/>
      <c r="F327" s="171">
        <f>F328</f>
        <v>21103.8</v>
      </c>
      <c r="G327" s="171">
        <f t="shared" ref="G327:J327" si="149">G328</f>
        <v>0</v>
      </c>
      <c r="H327" s="171">
        <f t="shared" si="149"/>
        <v>21103.8</v>
      </c>
      <c r="I327" s="171">
        <f t="shared" si="149"/>
        <v>-2567.6460000000006</v>
      </c>
      <c r="J327" s="171">
        <f t="shared" si="149"/>
        <v>18536.153999999999</v>
      </c>
    </row>
    <row r="328" spans="1:14" ht="19.899999999999999" customHeight="1" x14ac:dyDescent="0.25">
      <c r="A328" s="183" t="s">
        <v>94</v>
      </c>
      <c r="B328" s="21">
        <v>10</v>
      </c>
      <c r="C328" s="21">
        <v>4</v>
      </c>
      <c r="D328" s="22" t="s">
        <v>501</v>
      </c>
      <c r="E328" s="23">
        <v>322</v>
      </c>
      <c r="F328" s="172">
        <v>21103.8</v>
      </c>
      <c r="G328" s="40"/>
      <c r="H328" s="194">
        <f>F328+G328</f>
        <v>21103.8</v>
      </c>
      <c r="I328" s="194">
        <v>-2567.6460000000006</v>
      </c>
      <c r="J328" s="194">
        <f t="shared" si="116"/>
        <v>18536.153999999999</v>
      </c>
    </row>
    <row r="329" spans="1:14" s="24" customFormat="1" ht="21" customHeight="1" x14ac:dyDescent="0.25">
      <c r="A329" s="182" t="s">
        <v>156</v>
      </c>
      <c r="B329" s="18">
        <v>10</v>
      </c>
      <c r="C329" s="18">
        <v>6</v>
      </c>
      <c r="D329" s="29"/>
      <c r="E329" s="20"/>
      <c r="F329" s="171">
        <f>F330+F337</f>
        <v>8306.7999999999993</v>
      </c>
      <c r="G329" s="171">
        <f t="shared" ref="G329:J329" si="150">G330+G337</f>
        <v>0</v>
      </c>
      <c r="H329" s="171">
        <f t="shared" si="150"/>
        <v>8306.7999999999993</v>
      </c>
      <c r="I329" s="171">
        <f t="shared" si="150"/>
        <v>-296</v>
      </c>
      <c r="J329" s="171">
        <f t="shared" si="150"/>
        <v>8010.8</v>
      </c>
      <c r="N329" s="222"/>
    </row>
    <row r="330" spans="1:14" ht="31.5" customHeight="1" x14ac:dyDescent="0.25">
      <c r="A330" s="176" t="s">
        <v>315</v>
      </c>
      <c r="B330" s="18">
        <v>10</v>
      </c>
      <c r="C330" s="18">
        <v>6</v>
      </c>
      <c r="D330" s="30" t="s">
        <v>158</v>
      </c>
      <c r="E330" s="20"/>
      <c r="F330" s="171">
        <f>SUM(F331:F336)</f>
        <v>6623.8</v>
      </c>
      <c r="G330" s="171">
        <f t="shared" ref="G330:J330" si="151">SUM(G331:G336)</f>
        <v>0</v>
      </c>
      <c r="H330" s="171">
        <f t="shared" si="151"/>
        <v>6623.8</v>
      </c>
      <c r="I330" s="171">
        <f>SUM(I331:I336)</f>
        <v>-296</v>
      </c>
      <c r="J330" s="171">
        <f t="shared" si="151"/>
        <v>6327.8</v>
      </c>
    </row>
    <row r="331" spans="1:14" ht="30" customHeight="1" x14ac:dyDescent="0.25">
      <c r="A331" s="177" t="s">
        <v>40</v>
      </c>
      <c r="B331" s="21">
        <v>10</v>
      </c>
      <c r="C331" s="21">
        <v>6</v>
      </c>
      <c r="D331" s="25" t="s">
        <v>158</v>
      </c>
      <c r="E331" s="23">
        <v>121</v>
      </c>
      <c r="F331" s="33">
        <v>3443.2</v>
      </c>
      <c r="G331" s="40"/>
      <c r="H331" s="194">
        <f t="shared" ref="H331:H336" si="152">F331+G331</f>
        <v>3443.2</v>
      </c>
      <c r="I331" s="194">
        <v>-150</v>
      </c>
      <c r="J331" s="194">
        <f t="shared" si="116"/>
        <v>3293.2</v>
      </c>
    </row>
    <row r="332" spans="1:14" ht="42.75" customHeight="1" x14ac:dyDescent="0.25">
      <c r="A332" s="178" t="s">
        <v>43</v>
      </c>
      <c r="B332" s="21">
        <v>10</v>
      </c>
      <c r="C332" s="21">
        <v>6</v>
      </c>
      <c r="D332" s="25" t="s">
        <v>158</v>
      </c>
      <c r="E332" s="23">
        <v>129</v>
      </c>
      <c r="F332" s="33">
        <v>1039.8</v>
      </c>
      <c r="G332" s="40"/>
      <c r="H332" s="194">
        <f t="shared" si="152"/>
        <v>1039.8</v>
      </c>
      <c r="I332" s="194">
        <v>-46</v>
      </c>
      <c r="J332" s="194">
        <f t="shared" si="116"/>
        <v>993.8</v>
      </c>
    </row>
    <row r="333" spans="1:14" ht="33" customHeight="1" x14ac:dyDescent="0.25">
      <c r="A333" s="95" t="s">
        <v>51</v>
      </c>
      <c r="B333" s="21">
        <v>10</v>
      </c>
      <c r="C333" s="21">
        <v>6</v>
      </c>
      <c r="D333" s="25" t="s">
        <v>158</v>
      </c>
      <c r="E333" s="23">
        <v>122</v>
      </c>
      <c r="F333" s="33">
        <v>50</v>
      </c>
      <c r="G333" s="40"/>
      <c r="H333" s="194">
        <f t="shared" si="152"/>
        <v>50</v>
      </c>
      <c r="I333" s="194"/>
      <c r="J333" s="194">
        <f t="shared" si="116"/>
        <v>50</v>
      </c>
    </row>
    <row r="334" spans="1:14" ht="29.25" customHeight="1" x14ac:dyDescent="0.25">
      <c r="A334" s="178" t="s">
        <v>53</v>
      </c>
      <c r="B334" s="21">
        <v>10</v>
      </c>
      <c r="C334" s="21">
        <v>6</v>
      </c>
      <c r="D334" s="25" t="s">
        <v>158</v>
      </c>
      <c r="E334" s="23">
        <v>242</v>
      </c>
      <c r="F334" s="33">
        <v>1038.5999999999999</v>
      </c>
      <c r="G334" s="40"/>
      <c r="H334" s="194">
        <f t="shared" si="152"/>
        <v>1038.5999999999999</v>
      </c>
      <c r="I334" s="194">
        <v>18.5</v>
      </c>
      <c r="J334" s="194">
        <f t="shared" ref="J334:J363" si="153">H334+I334</f>
        <v>1057.0999999999999</v>
      </c>
    </row>
    <row r="335" spans="1:14" ht="30" customHeight="1" x14ac:dyDescent="0.25">
      <c r="A335" s="95" t="s">
        <v>54</v>
      </c>
      <c r="B335" s="21">
        <v>10</v>
      </c>
      <c r="C335" s="21">
        <v>6</v>
      </c>
      <c r="D335" s="25" t="s">
        <v>158</v>
      </c>
      <c r="E335" s="23">
        <v>244</v>
      </c>
      <c r="F335" s="33">
        <v>1050.2</v>
      </c>
      <c r="G335" s="40"/>
      <c r="H335" s="194">
        <f t="shared" si="152"/>
        <v>1050.2</v>
      </c>
      <c r="I335" s="194">
        <v>-118.5</v>
      </c>
      <c r="J335" s="194">
        <f t="shared" si="153"/>
        <v>931.7</v>
      </c>
    </row>
    <row r="336" spans="1:14" ht="18.75" customHeight="1" x14ac:dyDescent="0.25">
      <c r="A336" s="177" t="s">
        <v>59</v>
      </c>
      <c r="B336" s="21">
        <v>10</v>
      </c>
      <c r="C336" s="21">
        <v>6</v>
      </c>
      <c r="D336" s="25" t="s">
        <v>158</v>
      </c>
      <c r="E336" s="23">
        <v>853</v>
      </c>
      <c r="F336" s="33">
        <v>2</v>
      </c>
      <c r="G336" s="40"/>
      <c r="H336" s="194">
        <f t="shared" si="152"/>
        <v>2</v>
      </c>
      <c r="I336" s="194"/>
      <c r="J336" s="194">
        <f t="shared" si="153"/>
        <v>2</v>
      </c>
    </row>
    <row r="337" spans="1:14" ht="20.25" customHeight="1" x14ac:dyDescent="0.25">
      <c r="A337" s="176" t="s">
        <v>375</v>
      </c>
      <c r="B337" s="18">
        <v>10</v>
      </c>
      <c r="C337" s="18">
        <v>6</v>
      </c>
      <c r="D337" s="30" t="s">
        <v>157</v>
      </c>
      <c r="E337" s="20"/>
      <c r="F337" s="169">
        <f>F338</f>
        <v>1683</v>
      </c>
      <c r="G337" s="169">
        <f t="shared" ref="G337:J337" si="154">G338</f>
        <v>0</v>
      </c>
      <c r="H337" s="169">
        <f t="shared" si="154"/>
        <v>1683</v>
      </c>
      <c r="I337" s="169">
        <f t="shared" si="154"/>
        <v>0</v>
      </c>
      <c r="J337" s="169">
        <f t="shared" si="154"/>
        <v>1683</v>
      </c>
    </row>
    <row r="338" spans="1:14" ht="30.6" customHeight="1" x14ac:dyDescent="0.25">
      <c r="A338" s="95" t="s">
        <v>54</v>
      </c>
      <c r="B338" s="21">
        <v>10</v>
      </c>
      <c r="C338" s="21">
        <v>6</v>
      </c>
      <c r="D338" s="25" t="s">
        <v>157</v>
      </c>
      <c r="E338" s="23">
        <v>244</v>
      </c>
      <c r="F338" s="33">
        <v>1683</v>
      </c>
      <c r="G338" s="40"/>
      <c r="H338" s="194">
        <f>F338+G338</f>
        <v>1683</v>
      </c>
      <c r="I338" s="194"/>
      <c r="J338" s="194">
        <f t="shared" si="153"/>
        <v>1683</v>
      </c>
    </row>
    <row r="339" spans="1:14" ht="18" customHeight="1" x14ac:dyDescent="0.25">
      <c r="A339" s="175" t="s">
        <v>524</v>
      </c>
      <c r="B339" s="18">
        <v>11</v>
      </c>
      <c r="C339" s="18"/>
      <c r="D339" s="30"/>
      <c r="E339" s="20"/>
      <c r="F339" s="169">
        <f>F340</f>
        <v>497.5</v>
      </c>
      <c r="G339" s="169">
        <f t="shared" ref="G339:J341" si="155">G340</f>
        <v>0</v>
      </c>
      <c r="H339" s="169">
        <f t="shared" si="155"/>
        <v>497.5</v>
      </c>
      <c r="I339" s="169">
        <f t="shared" si="155"/>
        <v>0</v>
      </c>
      <c r="J339" s="169">
        <f t="shared" si="155"/>
        <v>497.5</v>
      </c>
      <c r="M339" s="59"/>
    </row>
    <row r="340" spans="1:14" s="24" customFormat="1" ht="28.5" customHeight="1" x14ac:dyDescent="0.25">
      <c r="A340" s="175" t="s">
        <v>160</v>
      </c>
      <c r="B340" s="18">
        <v>11</v>
      </c>
      <c r="C340" s="18">
        <v>5</v>
      </c>
      <c r="D340" s="30"/>
      <c r="E340" s="20"/>
      <c r="F340" s="169">
        <f>F341</f>
        <v>497.5</v>
      </c>
      <c r="G340" s="169">
        <f t="shared" si="155"/>
        <v>0</v>
      </c>
      <c r="H340" s="169">
        <f t="shared" si="155"/>
        <v>497.5</v>
      </c>
      <c r="I340" s="169">
        <f t="shared" si="155"/>
        <v>0</v>
      </c>
      <c r="J340" s="169">
        <f t="shared" si="155"/>
        <v>497.5</v>
      </c>
      <c r="N340" s="222"/>
    </row>
    <row r="341" spans="1:14" ht="36" customHeight="1" x14ac:dyDescent="0.25">
      <c r="A341" s="175" t="s">
        <v>546</v>
      </c>
      <c r="B341" s="18">
        <v>11</v>
      </c>
      <c r="C341" s="18">
        <v>5</v>
      </c>
      <c r="D341" s="30" t="s">
        <v>286</v>
      </c>
      <c r="E341" s="20"/>
      <c r="F341" s="169">
        <f>F342</f>
        <v>497.5</v>
      </c>
      <c r="G341" s="169">
        <f t="shared" si="155"/>
        <v>0</v>
      </c>
      <c r="H341" s="169">
        <f t="shared" si="155"/>
        <v>497.5</v>
      </c>
      <c r="I341" s="169">
        <f t="shared" si="155"/>
        <v>0</v>
      </c>
      <c r="J341" s="169">
        <f t="shared" si="155"/>
        <v>497.5</v>
      </c>
    </row>
    <row r="342" spans="1:14" ht="27" customHeight="1" x14ac:dyDescent="0.25">
      <c r="A342" s="95" t="s">
        <v>54</v>
      </c>
      <c r="B342" s="21">
        <v>11</v>
      </c>
      <c r="C342" s="21">
        <v>5</v>
      </c>
      <c r="D342" s="25" t="s">
        <v>286</v>
      </c>
      <c r="E342" s="23">
        <v>244</v>
      </c>
      <c r="F342" s="172">
        <v>497.5</v>
      </c>
      <c r="G342" s="40"/>
      <c r="H342" s="194">
        <f>F342+G342</f>
        <v>497.5</v>
      </c>
      <c r="I342" s="194"/>
      <c r="J342" s="194">
        <f t="shared" si="153"/>
        <v>497.5</v>
      </c>
    </row>
    <row r="343" spans="1:14" ht="15.75" customHeight="1" x14ac:dyDescent="0.25">
      <c r="A343" s="176" t="s">
        <v>525</v>
      </c>
      <c r="B343" s="18">
        <v>12</v>
      </c>
      <c r="C343" s="18"/>
      <c r="D343" s="30"/>
      <c r="E343" s="20"/>
      <c r="F343" s="171">
        <f>F344</f>
        <v>1708.7</v>
      </c>
      <c r="G343" s="171">
        <f t="shared" ref="G343:J344" si="156">G344</f>
        <v>0</v>
      </c>
      <c r="H343" s="171">
        <f t="shared" si="156"/>
        <v>1708.7</v>
      </c>
      <c r="I343" s="171">
        <f t="shared" si="156"/>
        <v>0</v>
      </c>
      <c r="J343" s="171">
        <f t="shared" si="156"/>
        <v>1708.7</v>
      </c>
      <c r="M343" s="59"/>
    </row>
    <row r="344" spans="1:14" s="24" customFormat="1" ht="15.75" customHeight="1" x14ac:dyDescent="0.25">
      <c r="A344" s="176" t="s">
        <v>163</v>
      </c>
      <c r="B344" s="18">
        <v>12</v>
      </c>
      <c r="C344" s="18">
        <v>2</v>
      </c>
      <c r="D344" s="30"/>
      <c r="E344" s="20"/>
      <c r="F344" s="171">
        <f>F345</f>
        <v>1708.7</v>
      </c>
      <c r="G344" s="171">
        <f t="shared" si="156"/>
        <v>0</v>
      </c>
      <c r="H344" s="171">
        <f t="shared" si="156"/>
        <v>1708.7</v>
      </c>
      <c r="I344" s="171">
        <f t="shared" si="156"/>
        <v>0</v>
      </c>
      <c r="J344" s="171">
        <f t="shared" si="156"/>
        <v>1708.7</v>
      </c>
      <c r="N344" s="222"/>
    </row>
    <row r="345" spans="1:14" ht="57.75" customHeight="1" x14ac:dyDescent="0.25">
      <c r="A345" s="178" t="s">
        <v>101</v>
      </c>
      <c r="B345" s="21">
        <v>12</v>
      </c>
      <c r="C345" s="21">
        <v>2</v>
      </c>
      <c r="D345" s="25" t="s">
        <v>287</v>
      </c>
      <c r="E345" s="23">
        <v>621</v>
      </c>
      <c r="F345" s="172">
        <v>1708.7</v>
      </c>
      <c r="G345" s="40"/>
      <c r="H345" s="194">
        <f>F345+G345</f>
        <v>1708.7</v>
      </c>
      <c r="I345" s="194"/>
      <c r="J345" s="194">
        <f t="shared" si="153"/>
        <v>1708.7</v>
      </c>
    </row>
    <row r="346" spans="1:14" s="24" customFormat="1" ht="24.75" customHeight="1" x14ac:dyDescent="0.25">
      <c r="A346" s="180" t="s">
        <v>685</v>
      </c>
      <c r="B346" s="18">
        <v>13</v>
      </c>
      <c r="C346" s="18">
        <v>0</v>
      </c>
      <c r="D346" s="30"/>
      <c r="E346" s="20"/>
      <c r="F346" s="171"/>
      <c r="G346" s="104"/>
      <c r="H346" s="220">
        <f>H347</f>
        <v>0</v>
      </c>
      <c r="I346" s="220">
        <f>I347</f>
        <v>6.1134899999999996</v>
      </c>
      <c r="J346" s="220">
        <f>J347</f>
        <v>6.1134899999999996</v>
      </c>
      <c r="M346" s="222"/>
      <c r="N346" s="222"/>
    </row>
    <row r="347" spans="1:14" ht="29.25" customHeight="1" x14ac:dyDescent="0.25">
      <c r="A347" s="178" t="s">
        <v>667</v>
      </c>
      <c r="B347" s="21">
        <v>13</v>
      </c>
      <c r="C347" s="21">
        <v>1</v>
      </c>
      <c r="D347" s="25" t="s">
        <v>665</v>
      </c>
      <c r="E347" s="23" t="s">
        <v>666</v>
      </c>
      <c r="F347" s="172"/>
      <c r="G347" s="40"/>
      <c r="H347" s="194">
        <v>0</v>
      </c>
      <c r="I347" s="194">
        <v>6.1134899999999996</v>
      </c>
      <c r="J347" s="194">
        <f>I347</f>
        <v>6.1134899999999996</v>
      </c>
    </row>
    <row r="348" spans="1:14" ht="39.75" customHeight="1" x14ac:dyDescent="0.25">
      <c r="A348" s="175" t="s">
        <v>526</v>
      </c>
      <c r="B348" s="18">
        <v>14</v>
      </c>
      <c r="C348" s="18"/>
      <c r="D348" s="30"/>
      <c r="E348" s="20"/>
      <c r="F348" s="171">
        <f>F349+F353+F355</f>
        <v>44898.654999999999</v>
      </c>
      <c r="G348" s="171">
        <f t="shared" ref="G348:J348" si="157">G349+G353+G355</f>
        <v>2030.3</v>
      </c>
      <c r="H348" s="171">
        <f t="shared" si="157"/>
        <v>46928.954999999994</v>
      </c>
      <c r="I348" s="171">
        <f t="shared" si="157"/>
        <v>110.73479999999999</v>
      </c>
      <c r="J348" s="171">
        <f t="shared" si="157"/>
        <v>47039.689799999993</v>
      </c>
      <c r="M348" s="59"/>
    </row>
    <row r="349" spans="1:14" ht="43.5" customHeight="1" x14ac:dyDescent="0.25">
      <c r="A349" s="176" t="s">
        <v>164</v>
      </c>
      <c r="B349" s="18">
        <v>14</v>
      </c>
      <c r="C349" s="18">
        <v>1</v>
      </c>
      <c r="D349" s="30"/>
      <c r="E349" s="20">
        <v>0</v>
      </c>
      <c r="F349" s="171">
        <f>SUM(F350:F352)</f>
        <v>30765</v>
      </c>
      <c r="G349" s="171">
        <f t="shared" ref="G349:J349" si="158">SUM(G350:G352)</f>
        <v>12167.2</v>
      </c>
      <c r="H349" s="171">
        <f t="shared" si="158"/>
        <v>42932.2</v>
      </c>
      <c r="I349" s="171">
        <f t="shared" si="158"/>
        <v>0</v>
      </c>
      <c r="J349" s="171">
        <f t="shared" si="158"/>
        <v>42932.2</v>
      </c>
    </row>
    <row r="350" spans="1:14" ht="17.25" customHeight="1" x14ac:dyDescent="0.25">
      <c r="A350" s="177" t="s">
        <v>165</v>
      </c>
      <c r="B350" s="21">
        <v>14</v>
      </c>
      <c r="C350" s="21">
        <v>1</v>
      </c>
      <c r="D350" s="25" t="s">
        <v>166</v>
      </c>
      <c r="E350" s="23">
        <v>511</v>
      </c>
      <c r="F350" s="172">
        <v>30765</v>
      </c>
      <c r="G350" s="40">
        <v>-30765</v>
      </c>
      <c r="H350" s="194">
        <f>F350+G350</f>
        <v>0</v>
      </c>
      <c r="I350" s="194"/>
      <c r="J350" s="194">
        <f t="shared" si="153"/>
        <v>0</v>
      </c>
    </row>
    <row r="351" spans="1:14" ht="17.25" customHeight="1" x14ac:dyDescent="0.25">
      <c r="A351" s="177" t="s">
        <v>165</v>
      </c>
      <c r="B351" s="21">
        <v>14</v>
      </c>
      <c r="C351" s="21">
        <v>1</v>
      </c>
      <c r="D351" s="25" t="s">
        <v>641</v>
      </c>
      <c r="E351" s="23">
        <v>511</v>
      </c>
      <c r="F351" s="172">
        <v>0</v>
      </c>
      <c r="G351" s="40">
        <v>12167.2</v>
      </c>
      <c r="H351" s="194">
        <f>F351+G351</f>
        <v>12167.2</v>
      </c>
      <c r="I351" s="194"/>
      <c r="J351" s="194">
        <f t="shared" si="153"/>
        <v>12167.2</v>
      </c>
    </row>
    <row r="352" spans="1:14" ht="17.25" customHeight="1" x14ac:dyDescent="0.25">
      <c r="A352" s="177" t="s">
        <v>165</v>
      </c>
      <c r="B352" s="21">
        <v>14</v>
      </c>
      <c r="C352" s="21">
        <v>1</v>
      </c>
      <c r="D352" s="25" t="s">
        <v>640</v>
      </c>
      <c r="E352" s="23">
        <v>511</v>
      </c>
      <c r="F352" s="172">
        <v>0</v>
      </c>
      <c r="G352" s="40">
        <v>30765</v>
      </c>
      <c r="H352" s="194">
        <f>F352+G352</f>
        <v>30765</v>
      </c>
      <c r="I352" s="194"/>
      <c r="J352" s="194">
        <f t="shared" si="153"/>
        <v>30765</v>
      </c>
    </row>
    <row r="353" spans="1:10" ht="17.25" customHeight="1" x14ac:dyDescent="0.25">
      <c r="A353" s="176" t="s">
        <v>167</v>
      </c>
      <c r="B353" s="18">
        <v>14</v>
      </c>
      <c r="C353" s="18">
        <v>2</v>
      </c>
      <c r="D353" s="19" t="s">
        <v>168</v>
      </c>
      <c r="E353" s="20">
        <v>0</v>
      </c>
      <c r="F353" s="171">
        <f>F354</f>
        <v>12167.2</v>
      </c>
      <c r="G353" s="171">
        <f t="shared" ref="G353:J353" si="159">G354</f>
        <v>-12167.2</v>
      </c>
      <c r="H353" s="171">
        <f t="shared" si="159"/>
        <v>0</v>
      </c>
      <c r="I353" s="171">
        <f t="shared" si="159"/>
        <v>0</v>
      </c>
      <c r="J353" s="171">
        <f t="shared" si="159"/>
        <v>0</v>
      </c>
    </row>
    <row r="354" spans="1:10" ht="17.25" customHeight="1" x14ac:dyDescent="0.25">
      <c r="A354" s="177" t="s">
        <v>167</v>
      </c>
      <c r="B354" s="21">
        <v>14</v>
      </c>
      <c r="C354" s="21">
        <v>2</v>
      </c>
      <c r="D354" s="22" t="s">
        <v>168</v>
      </c>
      <c r="E354" s="23">
        <v>512</v>
      </c>
      <c r="F354" s="172">
        <v>12167.2</v>
      </c>
      <c r="G354" s="40">
        <v>-12167.2</v>
      </c>
      <c r="H354" s="194">
        <f>F354+G354</f>
        <v>0</v>
      </c>
      <c r="I354" s="194"/>
      <c r="J354" s="194">
        <f t="shared" si="153"/>
        <v>0</v>
      </c>
    </row>
    <row r="355" spans="1:10" ht="24.75" customHeight="1" x14ac:dyDescent="0.25">
      <c r="A355" s="175" t="s">
        <v>169</v>
      </c>
      <c r="B355" s="18">
        <v>14</v>
      </c>
      <c r="C355" s="18">
        <v>3</v>
      </c>
      <c r="D355" s="19"/>
      <c r="E355" s="20"/>
      <c r="F355" s="171">
        <f>F356+F358+F361</f>
        <v>1966.4549999999999</v>
      </c>
      <c r="G355" s="171">
        <f t="shared" ref="G355:J355" si="160">G356+G358+G361</f>
        <v>2030.3</v>
      </c>
      <c r="H355" s="171">
        <f t="shared" si="160"/>
        <v>3996.7550000000001</v>
      </c>
      <c r="I355" s="171">
        <f t="shared" si="160"/>
        <v>110.73479999999999</v>
      </c>
      <c r="J355" s="171">
        <f t="shared" si="160"/>
        <v>4107.4897999999994</v>
      </c>
    </row>
    <row r="356" spans="1:10" ht="31.5" customHeight="1" x14ac:dyDescent="0.25">
      <c r="A356" s="176" t="s">
        <v>512</v>
      </c>
      <c r="B356" s="18">
        <v>14</v>
      </c>
      <c r="C356" s="18">
        <v>3</v>
      </c>
      <c r="D356" s="29" t="s">
        <v>513</v>
      </c>
      <c r="E356" s="20"/>
      <c r="F356" s="171">
        <f>F357</f>
        <v>10</v>
      </c>
      <c r="G356" s="171">
        <f t="shared" ref="G356:J356" si="161">G357</f>
        <v>0</v>
      </c>
      <c r="H356" s="171">
        <f t="shared" si="161"/>
        <v>10</v>
      </c>
      <c r="I356" s="171">
        <f t="shared" si="161"/>
        <v>0</v>
      </c>
      <c r="J356" s="171">
        <f t="shared" si="161"/>
        <v>10</v>
      </c>
    </row>
    <row r="357" spans="1:10" ht="47.25" customHeight="1" x14ac:dyDescent="0.25">
      <c r="A357" s="177" t="s">
        <v>508</v>
      </c>
      <c r="B357" s="21">
        <v>14</v>
      </c>
      <c r="C357" s="21">
        <v>3</v>
      </c>
      <c r="D357" s="28" t="s">
        <v>173</v>
      </c>
      <c r="E357" s="23">
        <v>530</v>
      </c>
      <c r="F357" s="172">
        <v>10</v>
      </c>
      <c r="G357" s="40"/>
      <c r="H357" s="194">
        <f>F357+G357</f>
        <v>10</v>
      </c>
      <c r="I357" s="194"/>
      <c r="J357" s="194">
        <f t="shared" si="153"/>
        <v>10</v>
      </c>
    </row>
    <row r="358" spans="1:10" ht="33" customHeight="1" x14ac:dyDescent="0.25">
      <c r="A358" s="176" t="s">
        <v>170</v>
      </c>
      <c r="B358" s="18">
        <v>14</v>
      </c>
      <c r="C358" s="18">
        <v>3</v>
      </c>
      <c r="D358" s="29" t="s">
        <v>503</v>
      </c>
      <c r="E358" s="20"/>
      <c r="F358" s="171">
        <f>F359+F360</f>
        <v>1039.155</v>
      </c>
      <c r="G358" s="171">
        <f t="shared" ref="G358:J358" si="162">G359+G360</f>
        <v>53.2</v>
      </c>
      <c r="H358" s="171">
        <f t="shared" si="162"/>
        <v>1092.355</v>
      </c>
      <c r="I358" s="171">
        <f t="shared" si="162"/>
        <v>1.38</v>
      </c>
      <c r="J358" s="171">
        <f t="shared" si="162"/>
        <v>1093.7350000000001</v>
      </c>
    </row>
    <row r="359" spans="1:10" ht="84.75" customHeight="1" x14ac:dyDescent="0.25">
      <c r="A359" s="177" t="s">
        <v>505</v>
      </c>
      <c r="B359" s="21">
        <v>14</v>
      </c>
      <c r="C359" s="21">
        <v>3</v>
      </c>
      <c r="D359" s="28" t="s">
        <v>171</v>
      </c>
      <c r="E359" s="23">
        <v>540</v>
      </c>
      <c r="F359" s="172">
        <v>786.774</v>
      </c>
      <c r="G359" s="40">
        <v>53.2</v>
      </c>
      <c r="H359" s="194">
        <f t="shared" ref="H359:H360" si="163">F359+G359</f>
        <v>839.97400000000005</v>
      </c>
      <c r="I359" s="194"/>
      <c r="J359" s="194">
        <f t="shared" si="153"/>
        <v>839.97400000000005</v>
      </c>
    </row>
    <row r="360" spans="1:10" ht="59.25" customHeight="1" x14ac:dyDescent="0.25">
      <c r="A360" s="177" t="s">
        <v>506</v>
      </c>
      <c r="B360" s="21">
        <v>14</v>
      </c>
      <c r="C360" s="21">
        <v>3</v>
      </c>
      <c r="D360" s="28" t="s">
        <v>502</v>
      </c>
      <c r="E360" s="23">
        <v>540</v>
      </c>
      <c r="F360" s="172">
        <v>252.381</v>
      </c>
      <c r="G360" s="40"/>
      <c r="H360" s="194">
        <f t="shared" si="163"/>
        <v>252.381</v>
      </c>
      <c r="I360" s="194">
        <v>1.38</v>
      </c>
      <c r="J360" s="194">
        <f t="shared" si="153"/>
        <v>253.761</v>
      </c>
    </row>
    <row r="361" spans="1:10" ht="24.75" customHeight="1" x14ac:dyDescent="0.25">
      <c r="A361" s="176" t="s">
        <v>603</v>
      </c>
      <c r="B361" s="18">
        <v>14</v>
      </c>
      <c r="C361" s="18">
        <v>3</v>
      </c>
      <c r="D361" s="29" t="s">
        <v>510</v>
      </c>
      <c r="E361" s="20"/>
      <c r="F361" s="171">
        <f>F362+F363</f>
        <v>917.3</v>
      </c>
      <c r="G361" s="171">
        <f t="shared" ref="G361:J361" si="164">G362+G363</f>
        <v>1977.1</v>
      </c>
      <c r="H361" s="171">
        <f t="shared" si="164"/>
        <v>2894.4</v>
      </c>
      <c r="I361" s="171">
        <f t="shared" si="164"/>
        <v>109.3548</v>
      </c>
      <c r="J361" s="171">
        <f t="shared" si="164"/>
        <v>3003.7547999999997</v>
      </c>
    </row>
    <row r="362" spans="1:10" ht="53.25" customHeight="1" x14ac:dyDescent="0.25">
      <c r="A362" s="95" t="s">
        <v>507</v>
      </c>
      <c r="B362" s="21">
        <v>14</v>
      </c>
      <c r="C362" s="21">
        <v>3</v>
      </c>
      <c r="D362" s="28" t="s">
        <v>504</v>
      </c>
      <c r="E362" s="23">
        <v>540</v>
      </c>
      <c r="F362" s="172">
        <v>464.8</v>
      </c>
      <c r="G362" s="40"/>
      <c r="H362" s="194">
        <f t="shared" ref="H362:H363" si="165">F362+G362</f>
        <v>464.8</v>
      </c>
      <c r="I362" s="194">
        <v>40.485759999999999</v>
      </c>
      <c r="J362" s="194">
        <f t="shared" si="153"/>
        <v>505.28575999999998</v>
      </c>
    </row>
    <row r="363" spans="1:10" ht="27" customHeight="1" x14ac:dyDescent="0.25">
      <c r="A363" s="95" t="s">
        <v>509</v>
      </c>
      <c r="B363" s="21">
        <v>14</v>
      </c>
      <c r="C363" s="21">
        <v>3</v>
      </c>
      <c r="D363" s="28" t="s">
        <v>511</v>
      </c>
      <c r="E363" s="23">
        <v>540</v>
      </c>
      <c r="F363" s="172">
        <v>452.5</v>
      </c>
      <c r="G363" s="40">
        <f>1200+160+317.1+300</f>
        <v>1977.1</v>
      </c>
      <c r="H363" s="194">
        <f t="shared" si="165"/>
        <v>2429.6</v>
      </c>
      <c r="I363" s="194">
        <v>68.869039999999998</v>
      </c>
      <c r="J363" s="194">
        <f t="shared" si="153"/>
        <v>2498.4690399999999</v>
      </c>
    </row>
    <row r="364" spans="1:10" ht="17.25" customHeight="1" x14ac:dyDescent="0.25">
      <c r="A364" s="173" t="s">
        <v>174</v>
      </c>
      <c r="B364" s="104"/>
      <c r="C364" s="104"/>
      <c r="D364" s="104"/>
      <c r="E364" s="104"/>
      <c r="F364" s="171">
        <f>F17+F92+F95+F111+F156+F181+F256+F288+F293+F339+F343+F348</f>
        <v>1852844.2749999997</v>
      </c>
      <c r="G364" s="171">
        <f>G17+G92+G95+G111+G156+G181+G256+G288+G293+G339+G343+G348</f>
        <v>-92245.099999999991</v>
      </c>
      <c r="H364" s="171">
        <f>H17+H92+H95+H111+H156+H181+H256+H288+H293+H339+H343+H348+H178</f>
        <v>1761555.0549999997</v>
      </c>
      <c r="I364" s="171">
        <f>I17+I92+I95+I111+I156+I181+I256+I288+I293+I339+I343+I348+I178+I346</f>
        <v>148279.23944999999</v>
      </c>
      <c r="J364" s="171">
        <f>J17+J92+J95+J111+J156+J181+J256+J288+J293+J339+J343+J348+J178+J346</f>
        <v>1909834.2944499999</v>
      </c>
    </row>
    <row r="365" spans="1:10" x14ac:dyDescent="0.25">
      <c r="E365" s="36"/>
      <c r="F365" s="97"/>
      <c r="G365" s="37"/>
      <c r="H365" s="236"/>
      <c r="I365" s="34"/>
      <c r="J365" s="34"/>
    </row>
    <row r="366" spans="1:10" s="59" customFormat="1" x14ac:dyDescent="0.25">
      <c r="B366" s="34"/>
      <c r="C366" s="34"/>
      <c r="D366" s="34"/>
      <c r="E366" s="38"/>
      <c r="F366" s="38"/>
      <c r="G366" s="236"/>
      <c r="H366" s="236"/>
      <c r="J366" s="34"/>
    </row>
    <row r="367" spans="1:10" s="59" customFormat="1" x14ac:dyDescent="0.25">
      <c r="B367" s="34"/>
      <c r="C367" s="34"/>
      <c r="D367" s="34"/>
      <c r="E367" s="38"/>
      <c r="F367" s="38"/>
      <c r="G367" s="236"/>
      <c r="H367" s="236"/>
      <c r="I367" s="236"/>
      <c r="J367" s="236"/>
    </row>
    <row r="368" spans="1:10" s="59" customFormat="1" x14ac:dyDescent="0.25">
      <c r="B368" s="34"/>
      <c r="C368" s="34"/>
      <c r="D368" s="34"/>
      <c r="E368" s="34"/>
      <c r="F368" s="34"/>
      <c r="I368" s="34"/>
      <c r="J368" s="34"/>
    </row>
    <row r="369" spans="2:10" s="59" customFormat="1" x14ac:dyDescent="0.25">
      <c r="B369" s="34"/>
      <c r="C369" s="34"/>
      <c r="D369" s="34"/>
      <c r="E369" s="34"/>
      <c r="F369" s="34"/>
      <c r="I369" s="34"/>
      <c r="J369" s="34"/>
    </row>
    <row r="370" spans="2:10" s="59" customFormat="1" x14ac:dyDescent="0.25">
      <c r="B370" s="34"/>
      <c r="C370" s="34"/>
      <c r="D370" s="34"/>
      <c r="E370" s="34"/>
      <c r="F370" s="34"/>
      <c r="I370" s="34"/>
      <c r="J370" s="34"/>
    </row>
    <row r="371" spans="2:10" s="59" customFormat="1" x14ac:dyDescent="0.25">
      <c r="B371" s="34"/>
      <c r="C371" s="34"/>
      <c r="D371" s="34"/>
      <c r="E371" s="34"/>
      <c r="F371" s="34"/>
      <c r="I371" s="34"/>
      <c r="J371" s="34"/>
    </row>
    <row r="372" spans="2:10" s="59" customFormat="1" x14ac:dyDescent="0.25">
      <c r="B372" s="34"/>
      <c r="C372" s="34"/>
      <c r="D372" s="34"/>
      <c r="E372" s="34"/>
      <c r="F372" s="34"/>
      <c r="I372" s="34"/>
      <c r="J372" s="34"/>
    </row>
    <row r="373" spans="2:10" s="59" customFormat="1" x14ac:dyDescent="0.25">
      <c r="B373" s="34"/>
      <c r="C373" s="34"/>
      <c r="D373" s="34"/>
      <c r="E373" s="34"/>
      <c r="F373" s="34"/>
      <c r="I373" s="34"/>
      <c r="J373" s="34"/>
    </row>
    <row r="374" spans="2:10" s="59" customFormat="1" x14ac:dyDescent="0.25">
      <c r="B374" s="34"/>
      <c r="C374" s="34"/>
      <c r="D374" s="34"/>
      <c r="E374" s="34"/>
      <c r="F374" s="34"/>
      <c r="I374" s="34"/>
      <c r="J374" s="34"/>
    </row>
    <row r="375" spans="2:10" s="59" customFormat="1" x14ac:dyDescent="0.25">
      <c r="B375" s="34"/>
      <c r="C375" s="34"/>
      <c r="D375" s="34"/>
      <c r="E375" s="34"/>
      <c r="F375" s="34"/>
      <c r="I375" s="34"/>
      <c r="J375" s="34"/>
    </row>
    <row r="376" spans="2:10" s="59" customFormat="1" x14ac:dyDescent="0.25">
      <c r="B376" s="34"/>
      <c r="C376" s="34"/>
      <c r="D376" s="34"/>
      <c r="E376" s="34"/>
      <c r="F376" s="34"/>
      <c r="I376" s="34"/>
      <c r="J376" s="34"/>
    </row>
  </sheetData>
  <mergeCells count="12">
    <mergeCell ref="A8:J8"/>
    <mergeCell ref="D10:J10"/>
    <mergeCell ref="H11:J11"/>
    <mergeCell ref="A13:J13"/>
    <mergeCell ref="G14:J14"/>
    <mergeCell ref="D9:F9"/>
    <mergeCell ref="A7:J7"/>
    <mergeCell ref="D2:J2"/>
    <mergeCell ref="G3:J3"/>
    <mergeCell ref="A4:J4"/>
    <mergeCell ref="A5:J5"/>
    <mergeCell ref="A6:J6"/>
  </mergeCells>
  <pageMargins left="0.70866141732283472" right="0.39370078740157483" top="0.39370078740157483" bottom="0.39370078740157483" header="0.31496062992125984" footer="0.31496062992125984"/>
  <pageSetup paperSize="9" scale="78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6" tint="0.59999389629810485"/>
    <pageSetUpPr fitToPage="1"/>
  </sheetPr>
  <dimension ref="A1:T2172"/>
  <sheetViews>
    <sheetView view="pageBreakPreview" zoomScale="75" zoomScaleNormal="70" zoomScaleSheetLayoutView="75" workbookViewId="0">
      <selection activeCell="Q22" sqref="Q22"/>
    </sheetView>
  </sheetViews>
  <sheetFormatPr defaultColWidth="9.140625" defaultRowHeight="12.75" x14ac:dyDescent="0.25"/>
  <cols>
    <col min="1" max="1" width="46.140625" style="3" customWidth="1"/>
    <col min="2" max="2" width="5.5703125" style="4" customWidth="1"/>
    <col min="3" max="3" width="4.85546875" style="4" customWidth="1"/>
    <col min="4" max="4" width="5.140625" style="4" customWidth="1"/>
    <col min="5" max="5" width="14.42578125" style="4" customWidth="1"/>
    <col min="6" max="6" width="6.7109375" style="4" customWidth="1"/>
    <col min="7" max="7" width="13.140625" style="34" hidden="1" customWidth="1"/>
    <col min="8" max="8" width="10.5703125" style="3" hidden="1" customWidth="1"/>
    <col min="9" max="9" width="11.42578125" style="3" customWidth="1"/>
    <col min="10" max="10" width="15.7109375" style="3" hidden="1" customWidth="1"/>
    <col min="11" max="11" width="1.85546875" style="3" hidden="1" customWidth="1"/>
    <col min="12" max="12" width="1.5703125" style="3" hidden="1" customWidth="1"/>
    <col min="13" max="13" width="12.28515625" style="216" customWidth="1"/>
    <col min="14" max="14" width="13" style="216" customWidth="1"/>
    <col min="15" max="15" width="9.140625" style="3"/>
    <col min="16" max="16" width="12.42578125" style="102" customWidth="1"/>
    <col min="17" max="17" width="15.28515625" style="102" customWidth="1"/>
    <col min="18" max="18" width="21" style="102" customWidth="1"/>
    <col min="19" max="20" width="9.140625" style="102"/>
    <col min="21" max="253" width="9.140625" style="3"/>
    <col min="254" max="254" width="43" style="3" customWidth="1"/>
    <col min="255" max="255" width="5.5703125" style="3" customWidth="1"/>
    <col min="256" max="256" width="4.85546875" style="3" customWidth="1"/>
    <col min="257" max="257" width="5.140625" style="3" customWidth="1"/>
    <col min="258" max="258" width="13.28515625" style="3" customWidth="1"/>
    <col min="259" max="259" width="6.7109375" style="3" customWidth="1"/>
    <col min="260" max="260" width="10.5703125" style="3" customWidth="1"/>
    <col min="261" max="262" width="0" style="3" hidden="1" customWidth="1"/>
    <col min="263" max="263" width="9.42578125" style="3" bestFit="1" customWidth="1"/>
    <col min="264" max="266" width="0" style="3" hidden="1" customWidth="1"/>
    <col min="267" max="509" width="9.140625" style="3"/>
    <col min="510" max="510" width="43" style="3" customWidth="1"/>
    <col min="511" max="511" width="5.5703125" style="3" customWidth="1"/>
    <col min="512" max="512" width="4.85546875" style="3" customWidth="1"/>
    <col min="513" max="513" width="5.140625" style="3" customWidth="1"/>
    <col min="514" max="514" width="13.28515625" style="3" customWidth="1"/>
    <col min="515" max="515" width="6.7109375" style="3" customWidth="1"/>
    <col min="516" max="516" width="10.5703125" style="3" customWidth="1"/>
    <col min="517" max="518" width="0" style="3" hidden="1" customWidth="1"/>
    <col min="519" max="519" width="9.42578125" style="3" bestFit="1" customWidth="1"/>
    <col min="520" max="522" width="0" style="3" hidden="1" customWidth="1"/>
    <col min="523" max="765" width="9.140625" style="3"/>
    <col min="766" max="766" width="43" style="3" customWidth="1"/>
    <col min="767" max="767" width="5.5703125" style="3" customWidth="1"/>
    <col min="768" max="768" width="4.85546875" style="3" customWidth="1"/>
    <col min="769" max="769" width="5.140625" style="3" customWidth="1"/>
    <col min="770" max="770" width="13.28515625" style="3" customWidth="1"/>
    <col min="771" max="771" width="6.7109375" style="3" customWidth="1"/>
    <col min="772" max="772" width="10.5703125" style="3" customWidth="1"/>
    <col min="773" max="774" width="0" style="3" hidden="1" customWidth="1"/>
    <col min="775" max="775" width="9.42578125" style="3" bestFit="1" customWidth="1"/>
    <col min="776" max="778" width="0" style="3" hidden="1" customWidth="1"/>
    <col min="779" max="1021" width="9.140625" style="3"/>
    <col min="1022" max="1022" width="43" style="3" customWidth="1"/>
    <col min="1023" max="1023" width="5.5703125" style="3" customWidth="1"/>
    <col min="1024" max="1024" width="4.85546875" style="3" customWidth="1"/>
    <col min="1025" max="1025" width="5.140625" style="3" customWidth="1"/>
    <col min="1026" max="1026" width="13.28515625" style="3" customWidth="1"/>
    <col min="1027" max="1027" width="6.7109375" style="3" customWidth="1"/>
    <col min="1028" max="1028" width="10.5703125" style="3" customWidth="1"/>
    <col min="1029" max="1030" width="0" style="3" hidden="1" customWidth="1"/>
    <col min="1031" max="1031" width="9.42578125" style="3" bestFit="1" customWidth="1"/>
    <col min="1032" max="1034" width="0" style="3" hidden="1" customWidth="1"/>
    <col min="1035" max="1277" width="9.140625" style="3"/>
    <col min="1278" max="1278" width="43" style="3" customWidth="1"/>
    <col min="1279" max="1279" width="5.5703125" style="3" customWidth="1"/>
    <col min="1280" max="1280" width="4.85546875" style="3" customWidth="1"/>
    <col min="1281" max="1281" width="5.140625" style="3" customWidth="1"/>
    <col min="1282" max="1282" width="13.28515625" style="3" customWidth="1"/>
    <col min="1283" max="1283" width="6.7109375" style="3" customWidth="1"/>
    <col min="1284" max="1284" width="10.5703125" style="3" customWidth="1"/>
    <col min="1285" max="1286" width="0" style="3" hidden="1" customWidth="1"/>
    <col min="1287" max="1287" width="9.42578125" style="3" bestFit="1" customWidth="1"/>
    <col min="1288" max="1290" width="0" style="3" hidden="1" customWidth="1"/>
    <col min="1291" max="1533" width="9.140625" style="3"/>
    <col min="1534" max="1534" width="43" style="3" customWidth="1"/>
    <col min="1535" max="1535" width="5.5703125" style="3" customWidth="1"/>
    <col min="1536" max="1536" width="4.85546875" style="3" customWidth="1"/>
    <col min="1537" max="1537" width="5.140625" style="3" customWidth="1"/>
    <col min="1538" max="1538" width="13.28515625" style="3" customWidth="1"/>
    <col min="1539" max="1539" width="6.7109375" style="3" customWidth="1"/>
    <col min="1540" max="1540" width="10.5703125" style="3" customWidth="1"/>
    <col min="1541" max="1542" width="0" style="3" hidden="1" customWidth="1"/>
    <col min="1543" max="1543" width="9.42578125" style="3" bestFit="1" customWidth="1"/>
    <col min="1544" max="1546" width="0" style="3" hidden="1" customWidth="1"/>
    <col min="1547" max="1789" width="9.140625" style="3"/>
    <col min="1790" max="1790" width="43" style="3" customWidth="1"/>
    <col min="1791" max="1791" width="5.5703125" style="3" customWidth="1"/>
    <col min="1792" max="1792" width="4.85546875" style="3" customWidth="1"/>
    <col min="1793" max="1793" width="5.140625" style="3" customWidth="1"/>
    <col min="1794" max="1794" width="13.28515625" style="3" customWidth="1"/>
    <col min="1795" max="1795" width="6.7109375" style="3" customWidth="1"/>
    <col min="1796" max="1796" width="10.5703125" style="3" customWidth="1"/>
    <col min="1797" max="1798" width="0" style="3" hidden="1" customWidth="1"/>
    <col min="1799" max="1799" width="9.42578125" style="3" bestFit="1" customWidth="1"/>
    <col min="1800" max="1802" width="0" style="3" hidden="1" customWidth="1"/>
    <col min="1803" max="2045" width="9.140625" style="3"/>
    <col min="2046" max="2046" width="43" style="3" customWidth="1"/>
    <col min="2047" max="2047" width="5.5703125" style="3" customWidth="1"/>
    <col min="2048" max="2048" width="4.85546875" style="3" customWidth="1"/>
    <col min="2049" max="2049" width="5.140625" style="3" customWidth="1"/>
    <col min="2050" max="2050" width="13.28515625" style="3" customWidth="1"/>
    <col min="2051" max="2051" width="6.7109375" style="3" customWidth="1"/>
    <col min="2052" max="2052" width="10.5703125" style="3" customWidth="1"/>
    <col min="2053" max="2054" width="0" style="3" hidden="1" customWidth="1"/>
    <col min="2055" max="2055" width="9.42578125" style="3" bestFit="1" customWidth="1"/>
    <col min="2056" max="2058" width="0" style="3" hidden="1" customWidth="1"/>
    <col min="2059" max="2301" width="9.140625" style="3"/>
    <col min="2302" max="2302" width="43" style="3" customWidth="1"/>
    <col min="2303" max="2303" width="5.5703125" style="3" customWidth="1"/>
    <col min="2304" max="2304" width="4.85546875" style="3" customWidth="1"/>
    <col min="2305" max="2305" width="5.140625" style="3" customWidth="1"/>
    <col min="2306" max="2306" width="13.28515625" style="3" customWidth="1"/>
    <col min="2307" max="2307" width="6.7109375" style="3" customWidth="1"/>
    <col min="2308" max="2308" width="10.5703125" style="3" customWidth="1"/>
    <col min="2309" max="2310" width="0" style="3" hidden="1" customWidth="1"/>
    <col min="2311" max="2311" width="9.42578125" style="3" bestFit="1" customWidth="1"/>
    <col min="2312" max="2314" width="0" style="3" hidden="1" customWidth="1"/>
    <col min="2315" max="2557" width="9.140625" style="3"/>
    <col min="2558" max="2558" width="43" style="3" customWidth="1"/>
    <col min="2559" max="2559" width="5.5703125" style="3" customWidth="1"/>
    <col min="2560" max="2560" width="4.85546875" style="3" customWidth="1"/>
    <col min="2561" max="2561" width="5.140625" style="3" customWidth="1"/>
    <col min="2562" max="2562" width="13.28515625" style="3" customWidth="1"/>
    <col min="2563" max="2563" width="6.7109375" style="3" customWidth="1"/>
    <col min="2564" max="2564" width="10.5703125" style="3" customWidth="1"/>
    <col min="2565" max="2566" width="0" style="3" hidden="1" customWidth="1"/>
    <col min="2567" max="2567" width="9.42578125" style="3" bestFit="1" customWidth="1"/>
    <col min="2568" max="2570" width="0" style="3" hidden="1" customWidth="1"/>
    <col min="2571" max="2813" width="9.140625" style="3"/>
    <col min="2814" max="2814" width="43" style="3" customWidth="1"/>
    <col min="2815" max="2815" width="5.5703125" style="3" customWidth="1"/>
    <col min="2816" max="2816" width="4.85546875" style="3" customWidth="1"/>
    <col min="2817" max="2817" width="5.140625" style="3" customWidth="1"/>
    <col min="2818" max="2818" width="13.28515625" style="3" customWidth="1"/>
    <col min="2819" max="2819" width="6.7109375" style="3" customWidth="1"/>
    <col min="2820" max="2820" width="10.5703125" style="3" customWidth="1"/>
    <col min="2821" max="2822" width="0" style="3" hidden="1" customWidth="1"/>
    <col min="2823" max="2823" width="9.42578125" style="3" bestFit="1" customWidth="1"/>
    <col min="2824" max="2826" width="0" style="3" hidden="1" customWidth="1"/>
    <col min="2827" max="3069" width="9.140625" style="3"/>
    <col min="3070" max="3070" width="43" style="3" customWidth="1"/>
    <col min="3071" max="3071" width="5.5703125" style="3" customWidth="1"/>
    <col min="3072" max="3072" width="4.85546875" style="3" customWidth="1"/>
    <col min="3073" max="3073" width="5.140625" style="3" customWidth="1"/>
    <col min="3074" max="3074" width="13.28515625" style="3" customWidth="1"/>
    <col min="3075" max="3075" width="6.7109375" style="3" customWidth="1"/>
    <col min="3076" max="3076" width="10.5703125" style="3" customWidth="1"/>
    <col min="3077" max="3078" width="0" style="3" hidden="1" customWidth="1"/>
    <col min="3079" max="3079" width="9.42578125" style="3" bestFit="1" customWidth="1"/>
    <col min="3080" max="3082" width="0" style="3" hidden="1" customWidth="1"/>
    <col min="3083" max="3325" width="9.140625" style="3"/>
    <col min="3326" max="3326" width="43" style="3" customWidth="1"/>
    <col min="3327" max="3327" width="5.5703125" style="3" customWidth="1"/>
    <col min="3328" max="3328" width="4.85546875" style="3" customWidth="1"/>
    <col min="3329" max="3329" width="5.140625" style="3" customWidth="1"/>
    <col min="3330" max="3330" width="13.28515625" style="3" customWidth="1"/>
    <col min="3331" max="3331" width="6.7109375" style="3" customWidth="1"/>
    <col min="3332" max="3332" width="10.5703125" style="3" customWidth="1"/>
    <col min="3333" max="3334" width="0" style="3" hidden="1" customWidth="1"/>
    <col min="3335" max="3335" width="9.42578125" style="3" bestFit="1" customWidth="1"/>
    <col min="3336" max="3338" width="0" style="3" hidden="1" customWidth="1"/>
    <col min="3339" max="3581" width="9.140625" style="3"/>
    <col min="3582" max="3582" width="43" style="3" customWidth="1"/>
    <col min="3583" max="3583" width="5.5703125" style="3" customWidth="1"/>
    <col min="3584" max="3584" width="4.85546875" style="3" customWidth="1"/>
    <col min="3585" max="3585" width="5.140625" style="3" customWidth="1"/>
    <col min="3586" max="3586" width="13.28515625" style="3" customWidth="1"/>
    <col min="3587" max="3587" width="6.7109375" style="3" customWidth="1"/>
    <col min="3588" max="3588" width="10.5703125" style="3" customWidth="1"/>
    <col min="3589" max="3590" width="0" style="3" hidden="1" customWidth="1"/>
    <col min="3591" max="3591" width="9.42578125" style="3" bestFit="1" customWidth="1"/>
    <col min="3592" max="3594" width="0" style="3" hidden="1" customWidth="1"/>
    <col min="3595" max="3837" width="9.140625" style="3"/>
    <col min="3838" max="3838" width="43" style="3" customWidth="1"/>
    <col min="3839" max="3839" width="5.5703125" style="3" customWidth="1"/>
    <col min="3840" max="3840" width="4.85546875" style="3" customWidth="1"/>
    <col min="3841" max="3841" width="5.140625" style="3" customWidth="1"/>
    <col min="3842" max="3842" width="13.28515625" style="3" customWidth="1"/>
    <col min="3843" max="3843" width="6.7109375" style="3" customWidth="1"/>
    <col min="3844" max="3844" width="10.5703125" style="3" customWidth="1"/>
    <col min="3845" max="3846" width="0" style="3" hidden="1" customWidth="1"/>
    <col min="3847" max="3847" width="9.42578125" style="3" bestFit="1" customWidth="1"/>
    <col min="3848" max="3850" width="0" style="3" hidden="1" customWidth="1"/>
    <col min="3851" max="4093" width="9.140625" style="3"/>
    <col min="4094" max="4094" width="43" style="3" customWidth="1"/>
    <col min="4095" max="4095" width="5.5703125" style="3" customWidth="1"/>
    <col min="4096" max="4096" width="4.85546875" style="3" customWidth="1"/>
    <col min="4097" max="4097" width="5.140625" style="3" customWidth="1"/>
    <col min="4098" max="4098" width="13.28515625" style="3" customWidth="1"/>
    <col min="4099" max="4099" width="6.7109375" style="3" customWidth="1"/>
    <col min="4100" max="4100" width="10.5703125" style="3" customWidth="1"/>
    <col min="4101" max="4102" width="0" style="3" hidden="1" customWidth="1"/>
    <col min="4103" max="4103" width="9.42578125" style="3" bestFit="1" customWidth="1"/>
    <col min="4104" max="4106" width="0" style="3" hidden="1" customWidth="1"/>
    <col min="4107" max="4349" width="9.140625" style="3"/>
    <col min="4350" max="4350" width="43" style="3" customWidth="1"/>
    <col min="4351" max="4351" width="5.5703125" style="3" customWidth="1"/>
    <col min="4352" max="4352" width="4.85546875" style="3" customWidth="1"/>
    <col min="4353" max="4353" width="5.140625" style="3" customWidth="1"/>
    <col min="4354" max="4354" width="13.28515625" style="3" customWidth="1"/>
    <col min="4355" max="4355" width="6.7109375" style="3" customWidth="1"/>
    <col min="4356" max="4356" width="10.5703125" style="3" customWidth="1"/>
    <col min="4357" max="4358" width="0" style="3" hidden="1" customWidth="1"/>
    <col min="4359" max="4359" width="9.42578125" style="3" bestFit="1" customWidth="1"/>
    <col min="4360" max="4362" width="0" style="3" hidden="1" customWidth="1"/>
    <col min="4363" max="4605" width="9.140625" style="3"/>
    <col min="4606" max="4606" width="43" style="3" customWidth="1"/>
    <col min="4607" max="4607" width="5.5703125" style="3" customWidth="1"/>
    <col min="4608" max="4608" width="4.85546875" style="3" customWidth="1"/>
    <col min="4609" max="4609" width="5.140625" style="3" customWidth="1"/>
    <col min="4610" max="4610" width="13.28515625" style="3" customWidth="1"/>
    <col min="4611" max="4611" width="6.7109375" style="3" customWidth="1"/>
    <col min="4612" max="4612" width="10.5703125" style="3" customWidth="1"/>
    <col min="4613" max="4614" width="0" style="3" hidden="1" customWidth="1"/>
    <col min="4615" max="4615" width="9.42578125" style="3" bestFit="1" customWidth="1"/>
    <col min="4616" max="4618" width="0" style="3" hidden="1" customWidth="1"/>
    <col min="4619" max="4861" width="9.140625" style="3"/>
    <col min="4862" max="4862" width="43" style="3" customWidth="1"/>
    <col min="4863" max="4863" width="5.5703125" style="3" customWidth="1"/>
    <col min="4864" max="4864" width="4.85546875" style="3" customWidth="1"/>
    <col min="4865" max="4865" width="5.140625" style="3" customWidth="1"/>
    <col min="4866" max="4866" width="13.28515625" style="3" customWidth="1"/>
    <col min="4867" max="4867" width="6.7109375" style="3" customWidth="1"/>
    <col min="4868" max="4868" width="10.5703125" style="3" customWidth="1"/>
    <col min="4869" max="4870" width="0" style="3" hidden="1" customWidth="1"/>
    <col min="4871" max="4871" width="9.42578125" style="3" bestFit="1" customWidth="1"/>
    <col min="4872" max="4874" width="0" style="3" hidden="1" customWidth="1"/>
    <col min="4875" max="5117" width="9.140625" style="3"/>
    <col min="5118" max="5118" width="43" style="3" customWidth="1"/>
    <col min="5119" max="5119" width="5.5703125" style="3" customWidth="1"/>
    <col min="5120" max="5120" width="4.85546875" style="3" customWidth="1"/>
    <col min="5121" max="5121" width="5.140625" style="3" customWidth="1"/>
    <col min="5122" max="5122" width="13.28515625" style="3" customWidth="1"/>
    <col min="5123" max="5123" width="6.7109375" style="3" customWidth="1"/>
    <col min="5124" max="5124" width="10.5703125" style="3" customWidth="1"/>
    <col min="5125" max="5126" width="0" style="3" hidden="1" customWidth="1"/>
    <col min="5127" max="5127" width="9.42578125" style="3" bestFit="1" customWidth="1"/>
    <col min="5128" max="5130" width="0" style="3" hidden="1" customWidth="1"/>
    <col min="5131" max="5373" width="9.140625" style="3"/>
    <col min="5374" max="5374" width="43" style="3" customWidth="1"/>
    <col min="5375" max="5375" width="5.5703125" style="3" customWidth="1"/>
    <col min="5376" max="5376" width="4.85546875" style="3" customWidth="1"/>
    <col min="5377" max="5377" width="5.140625" style="3" customWidth="1"/>
    <col min="5378" max="5378" width="13.28515625" style="3" customWidth="1"/>
    <col min="5379" max="5379" width="6.7109375" style="3" customWidth="1"/>
    <col min="5380" max="5380" width="10.5703125" style="3" customWidth="1"/>
    <col min="5381" max="5382" width="0" style="3" hidden="1" customWidth="1"/>
    <col min="5383" max="5383" width="9.42578125" style="3" bestFit="1" customWidth="1"/>
    <col min="5384" max="5386" width="0" style="3" hidden="1" customWidth="1"/>
    <col min="5387" max="5629" width="9.140625" style="3"/>
    <col min="5630" max="5630" width="43" style="3" customWidth="1"/>
    <col min="5631" max="5631" width="5.5703125" style="3" customWidth="1"/>
    <col min="5632" max="5632" width="4.85546875" style="3" customWidth="1"/>
    <col min="5633" max="5633" width="5.140625" style="3" customWidth="1"/>
    <col min="5634" max="5634" width="13.28515625" style="3" customWidth="1"/>
    <col min="5635" max="5635" width="6.7109375" style="3" customWidth="1"/>
    <col min="5636" max="5636" width="10.5703125" style="3" customWidth="1"/>
    <col min="5637" max="5638" width="0" style="3" hidden="1" customWidth="1"/>
    <col min="5639" max="5639" width="9.42578125" style="3" bestFit="1" customWidth="1"/>
    <col min="5640" max="5642" width="0" style="3" hidden="1" customWidth="1"/>
    <col min="5643" max="5885" width="9.140625" style="3"/>
    <col min="5886" max="5886" width="43" style="3" customWidth="1"/>
    <col min="5887" max="5887" width="5.5703125" style="3" customWidth="1"/>
    <col min="5888" max="5888" width="4.85546875" style="3" customWidth="1"/>
    <col min="5889" max="5889" width="5.140625" style="3" customWidth="1"/>
    <col min="5890" max="5890" width="13.28515625" style="3" customWidth="1"/>
    <col min="5891" max="5891" width="6.7109375" style="3" customWidth="1"/>
    <col min="5892" max="5892" width="10.5703125" style="3" customWidth="1"/>
    <col min="5893" max="5894" width="0" style="3" hidden="1" customWidth="1"/>
    <col min="5895" max="5895" width="9.42578125" style="3" bestFit="1" customWidth="1"/>
    <col min="5896" max="5898" width="0" style="3" hidden="1" customWidth="1"/>
    <col min="5899" max="6141" width="9.140625" style="3"/>
    <col min="6142" max="6142" width="43" style="3" customWidth="1"/>
    <col min="6143" max="6143" width="5.5703125" style="3" customWidth="1"/>
    <col min="6144" max="6144" width="4.85546875" style="3" customWidth="1"/>
    <col min="6145" max="6145" width="5.140625" style="3" customWidth="1"/>
    <col min="6146" max="6146" width="13.28515625" style="3" customWidth="1"/>
    <col min="6147" max="6147" width="6.7109375" style="3" customWidth="1"/>
    <col min="6148" max="6148" width="10.5703125" style="3" customWidth="1"/>
    <col min="6149" max="6150" width="0" style="3" hidden="1" customWidth="1"/>
    <col min="6151" max="6151" width="9.42578125" style="3" bestFit="1" customWidth="1"/>
    <col min="6152" max="6154" width="0" style="3" hidden="1" customWidth="1"/>
    <col min="6155" max="6397" width="9.140625" style="3"/>
    <col min="6398" max="6398" width="43" style="3" customWidth="1"/>
    <col min="6399" max="6399" width="5.5703125" style="3" customWidth="1"/>
    <col min="6400" max="6400" width="4.85546875" style="3" customWidth="1"/>
    <col min="6401" max="6401" width="5.140625" style="3" customWidth="1"/>
    <col min="6402" max="6402" width="13.28515625" style="3" customWidth="1"/>
    <col min="6403" max="6403" width="6.7109375" style="3" customWidth="1"/>
    <col min="6404" max="6404" width="10.5703125" style="3" customWidth="1"/>
    <col min="6405" max="6406" width="0" style="3" hidden="1" customWidth="1"/>
    <col min="6407" max="6407" width="9.42578125" style="3" bestFit="1" customWidth="1"/>
    <col min="6408" max="6410" width="0" style="3" hidden="1" customWidth="1"/>
    <col min="6411" max="6653" width="9.140625" style="3"/>
    <col min="6654" max="6654" width="43" style="3" customWidth="1"/>
    <col min="6655" max="6655" width="5.5703125" style="3" customWidth="1"/>
    <col min="6656" max="6656" width="4.85546875" style="3" customWidth="1"/>
    <col min="6657" max="6657" width="5.140625" style="3" customWidth="1"/>
    <col min="6658" max="6658" width="13.28515625" style="3" customWidth="1"/>
    <col min="6659" max="6659" width="6.7109375" style="3" customWidth="1"/>
    <col min="6660" max="6660" width="10.5703125" style="3" customWidth="1"/>
    <col min="6661" max="6662" width="0" style="3" hidden="1" customWidth="1"/>
    <col min="6663" max="6663" width="9.42578125" style="3" bestFit="1" customWidth="1"/>
    <col min="6664" max="6666" width="0" style="3" hidden="1" customWidth="1"/>
    <col min="6667" max="6909" width="9.140625" style="3"/>
    <col min="6910" max="6910" width="43" style="3" customWidth="1"/>
    <col min="6911" max="6911" width="5.5703125" style="3" customWidth="1"/>
    <col min="6912" max="6912" width="4.85546875" style="3" customWidth="1"/>
    <col min="6913" max="6913" width="5.140625" style="3" customWidth="1"/>
    <col min="6914" max="6914" width="13.28515625" style="3" customWidth="1"/>
    <col min="6915" max="6915" width="6.7109375" style="3" customWidth="1"/>
    <col min="6916" max="6916" width="10.5703125" style="3" customWidth="1"/>
    <col min="6917" max="6918" width="0" style="3" hidden="1" customWidth="1"/>
    <col min="6919" max="6919" width="9.42578125" style="3" bestFit="1" customWidth="1"/>
    <col min="6920" max="6922" width="0" style="3" hidden="1" customWidth="1"/>
    <col min="6923" max="7165" width="9.140625" style="3"/>
    <col min="7166" max="7166" width="43" style="3" customWidth="1"/>
    <col min="7167" max="7167" width="5.5703125" style="3" customWidth="1"/>
    <col min="7168" max="7168" width="4.85546875" style="3" customWidth="1"/>
    <col min="7169" max="7169" width="5.140625" style="3" customWidth="1"/>
    <col min="7170" max="7170" width="13.28515625" style="3" customWidth="1"/>
    <col min="7171" max="7171" width="6.7109375" style="3" customWidth="1"/>
    <col min="7172" max="7172" width="10.5703125" style="3" customWidth="1"/>
    <col min="7173" max="7174" width="0" style="3" hidden="1" customWidth="1"/>
    <col min="7175" max="7175" width="9.42578125" style="3" bestFit="1" customWidth="1"/>
    <col min="7176" max="7178" width="0" style="3" hidden="1" customWidth="1"/>
    <col min="7179" max="7421" width="9.140625" style="3"/>
    <col min="7422" max="7422" width="43" style="3" customWidth="1"/>
    <col min="7423" max="7423" width="5.5703125" style="3" customWidth="1"/>
    <col min="7424" max="7424" width="4.85546875" style="3" customWidth="1"/>
    <col min="7425" max="7425" width="5.140625" style="3" customWidth="1"/>
    <col min="7426" max="7426" width="13.28515625" style="3" customWidth="1"/>
    <col min="7427" max="7427" width="6.7109375" style="3" customWidth="1"/>
    <col min="7428" max="7428" width="10.5703125" style="3" customWidth="1"/>
    <col min="7429" max="7430" width="0" style="3" hidden="1" customWidth="1"/>
    <col min="7431" max="7431" width="9.42578125" style="3" bestFit="1" customWidth="1"/>
    <col min="7432" max="7434" width="0" style="3" hidden="1" customWidth="1"/>
    <col min="7435" max="7677" width="9.140625" style="3"/>
    <col min="7678" max="7678" width="43" style="3" customWidth="1"/>
    <col min="7679" max="7679" width="5.5703125" style="3" customWidth="1"/>
    <col min="7680" max="7680" width="4.85546875" style="3" customWidth="1"/>
    <col min="7681" max="7681" width="5.140625" style="3" customWidth="1"/>
    <col min="7682" max="7682" width="13.28515625" style="3" customWidth="1"/>
    <col min="7683" max="7683" width="6.7109375" style="3" customWidth="1"/>
    <col min="7684" max="7684" width="10.5703125" style="3" customWidth="1"/>
    <col min="7685" max="7686" width="0" style="3" hidden="1" customWidth="1"/>
    <col min="7687" max="7687" width="9.42578125" style="3" bestFit="1" customWidth="1"/>
    <col min="7688" max="7690" width="0" style="3" hidden="1" customWidth="1"/>
    <col min="7691" max="7933" width="9.140625" style="3"/>
    <col min="7934" max="7934" width="43" style="3" customWidth="1"/>
    <col min="7935" max="7935" width="5.5703125" style="3" customWidth="1"/>
    <col min="7936" max="7936" width="4.85546875" style="3" customWidth="1"/>
    <col min="7937" max="7937" width="5.140625" style="3" customWidth="1"/>
    <col min="7938" max="7938" width="13.28515625" style="3" customWidth="1"/>
    <col min="7939" max="7939" width="6.7109375" style="3" customWidth="1"/>
    <col min="7940" max="7940" width="10.5703125" style="3" customWidth="1"/>
    <col min="7941" max="7942" width="0" style="3" hidden="1" customWidth="1"/>
    <col min="7943" max="7943" width="9.42578125" style="3" bestFit="1" customWidth="1"/>
    <col min="7944" max="7946" width="0" style="3" hidden="1" customWidth="1"/>
    <col min="7947" max="8189" width="9.140625" style="3"/>
    <col min="8190" max="8190" width="43" style="3" customWidth="1"/>
    <col min="8191" max="8191" width="5.5703125" style="3" customWidth="1"/>
    <col min="8192" max="8192" width="4.85546875" style="3" customWidth="1"/>
    <col min="8193" max="8193" width="5.140625" style="3" customWidth="1"/>
    <col min="8194" max="8194" width="13.28515625" style="3" customWidth="1"/>
    <col min="8195" max="8195" width="6.7109375" style="3" customWidth="1"/>
    <col min="8196" max="8196" width="10.5703125" style="3" customWidth="1"/>
    <col min="8197" max="8198" width="0" style="3" hidden="1" customWidth="1"/>
    <col min="8199" max="8199" width="9.42578125" style="3" bestFit="1" customWidth="1"/>
    <col min="8200" max="8202" width="0" style="3" hidden="1" customWidth="1"/>
    <col min="8203" max="8445" width="9.140625" style="3"/>
    <col min="8446" max="8446" width="43" style="3" customWidth="1"/>
    <col min="8447" max="8447" width="5.5703125" style="3" customWidth="1"/>
    <col min="8448" max="8448" width="4.85546875" style="3" customWidth="1"/>
    <col min="8449" max="8449" width="5.140625" style="3" customWidth="1"/>
    <col min="8450" max="8450" width="13.28515625" style="3" customWidth="1"/>
    <col min="8451" max="8451" width="6.7109375" style="3" customWidth="1"/>
    <col min="8452" max="8452" width="10.5703125" style="3" customWidth="1"/>
    <col min="8453" max="8454" width="0" style="3" hidden="1" customWidth="1"/>
    <col min="8455" max="8455" width="9.42578125" style="3" bestFit="1" customWidth="1"/>
    <col min="8456" max="8458" width="0" style="3" hidden="1" customWidth="1"/>
    <col min="8459" max="8701" width="9.140625" style="3"/>
    <col min="8702" max="8702" width="43" style="3" customWidth="1"/>
    <col min="8703" max="8703" width="5.5703125" style="3" customWidth="1"/>
    <col min="8704" max="8704" width="4.85546875" style="3" customWidth="1"/>
    <col min="8705" max="8705" width="5.140625" style="3" customWidth="1"/>
    <col min="8706" max="8706" width="13.28515625" style="3" customWidth="1"/>
    <col min="8707" max="8707" width="6.7109375" style="3" customWidth="1"/>
    <col min="8708" max="8708" width="10.5703125" style="3" customWidth="1"/>
    <col min="8709" max="8710" width="0" style="3" hidden="1" customWidth="1"/>
    <col min="8711" max="8711" width="9.42578125" style="3" bestFit="1" customWidth="1"/>
    <col min="8712" max="8714" width="0" style="3" hidden="1" customWidth="1"/>
    <col min="8715" max="8957" width="9.140625" style="3"/>
    <col min="8958" max="8958" width="43" style="3" customWidth="1"/>
    <col min="8959" max="8959" width="5.5703125" style="3" customWidth="1"/>
    <col min="8960" max="8960" width="4.85546875" style="3" customWidth="1"/>
    <col min="8961" max="8961" width="5.140625" style="3" customWidth="1"/>
    <col min="8962" max="8962" width="13.28515625" style="3" customWidth="1"/>
    <col min="8963" max="8963" width="6.7109375" style="3" customWidth="1"/>
    <col min="8964" max="8964" width="10.5703125" style="3" customWidth="1"/>
    <col min="8965" max="8966" width="0" style="3" hidden="1" customWidth="1"/>
    <col min="8967" max="8967" width="9.42578125" style="3" bestFit="1" customWidth="1"/>
    <col min="8968" max="8970" width="0" style="3" hidden="1" customWidth="1"/>
    <col min="8971" max="9213" width="9.140625" style="3"/>
    <col min="9214" max="9214" width="43" style="3" customWidth="1"/>
    <col min="9215" max="9215" width="5.5703125" style="3" customWidth="1"/>
    <col min="9216" max="9216" width="4.85546875" style="3" customWidth="1"/>
    <col min="9217" max="9217" width="5.140625" style="3" customWidth="1"/>
    <col min="9218" max="9218" width="13.28515625" style="3" customWidth="1"/>
    <col min="9219" max="9219" width="6.7109375" style="3" customWidth="1"/>
    <col min="9220" max="9220" width="10.5703125" style="3" customWidth="1"/>
    <col min="9221" max="9222" width="0" style="3" hidden="1" customWidth="1"/>
    <col min="9223" max="9223" width="9.42578125" style="3" bestFit="1" customWidth="1"/>
    <col min="9224" max="9226" width="0" style="3" hidden="1" customWidth="1"/>
    <col min="9227" max="9469" width="9.140625" style="3"/>
    <col min="9470" max="9470" width="43" style="3" customWidth="1"/>
    <col min="9471" max="9471" width="5.5703125" style="3" customWidth="1"/>
    <col min="9472" max="9472" width="4.85546875" style="3" customWidth="1"/>
    <col min="9473" max="9473" width="5.140625" style="3" customWidth="1"/>
    <col min="9474" max="9474" width="13.28515625" style="3" customWidth="1"/>
    <col min="9475" max="9475" width="6.7109375" style="3" customWidth="1"/>
    <col min="9476" max="9476" width="10.5703125" style="3" customWidth="1"/>
    <col min="9477" max="9478" width="0" style="3" hidden="1" customWidth="1"/>
    <col min="9479" max="9479" width="9.42578125" style="3" bestFit="1" customWidth="1"/>
    <col min="9480" max="9482" width="0" style="3" hidden="1" customWidth="1"/>
    <col min="9483" max="9725" width="9.140625" style="3"/>
    <col min="9726" max="9726" width="43" style="3" customWidth="1"/>
    <col min="9727" max="9727" width="5.5703125" style="3" customWidth="1"/>
    <col min="9728" max="9728" width="4.85546875" style="3" customWidth="1"/>
    <col min="9729" max="9729" width="5.140625" style="3" customWidth="1"/>
    <col min="9730" max="9730" width="13.28515625" style="3" customWidth="1"/>
    <col min="9731" max="9731" width="6.7109375" style="3" customWidth="1"/>
    <col min="9732" max="9732" width="10.5703125" style="3" customWidth="1"/>
    <col min="9733" max="9734" width="0" style="3" hidden="1" customWidth="1"/>
    <col min="9735" max="9735" width="9.42578125" style="3" bestFit="1" customWidth="1"/>
    <col min="9736" max="9738" width="0" style="3" hidden="1" customWidth="1"/>
    <col min="9739" max="9981" width="9.140625" style="3"/>
    <col min="9982" max="9982" width="43" style="3" customWidth="1"/>
    <col min="9983" max="9983" width="5.5703125" style="3" customWidth="1"/>
    <col min="9984" max="9984" width="4.85546875" style="3" customWidth="1"/>
    <col min="9985" max="9985" width="5.140625" style="3" customWidth="1"/>
    <col min="9986" max="9986" width="13.28515625" style="3" customWidth="1"/>
    <col min="9987" max="9987" width="6.7109375" style="3" customWidth="1"/>
    <col min="9988" max="9988" width="10.5703125" style="3" customWidth="1"/>
    <col min="9989" max="9990" width="0" style="3" hidden="1" customWidth="1"/>
    <col min="9991" max="9991" width="9.42578125" style="3" bestFit="1" customWidth="1"/>
    <col min="9992" max="9994" width="0" style="3" hidden="1" customWidth="1"/>
    <col min="9995" max="10237" width="9.140625" style="3"/>
    <col min="10238" max="10238" width="43" style="3" customWidth="1"/>
    <col min="10239" max="10239" width="5.5703125" style="3" customWidth="1"/>
    <col min="10240" max="10240" width="4.85546875" style="3" customWidth="1"/>
    <col min="10241" max="10241" width="5.140625" style="3" customWidth="1"/>
    <col min="10242" max="10242" width="13.28515625" style="3" customWidth="1"/>
    <col min="10243" max="10243" width="6.7109375" style="3" customWidth="1"/>
    <col min="10244" max="10244" width="10.5703125" style="3" customWidth="1"/>
    <col min="10245" max="10246" width="0" style="3" hidden="1" customWidth="1"/>
    <col min="10247" max="10247" width="9.42578125" style="3" bestFit="1" customWidth="1"/>
    <col min="10248" max="10250" width="0" style="3" hidden="1" customWidth="1"/>
    <col min="10251" max="10493" width="9.140625" style="3"/>
    <col min="10494" max="10494" width="43" style="3" customWidth="1"/>
    <col min="10495" max="10495" width="5.5703125" style="3" customWidth="1"/>
    <col min="10496" max="10496" width="4.85546875" style="3" customWidth="1"/>
    <col min="10497" max="10497" width="5.140625" style="3" customWidth="1"/>
    <col min="10498" max="10498" width="13.28515625" style="3" customWidth="1"/>
    <col min="10499" max="10499" width="6.7109375" style="3" customWidth="1"/>
    <col min="10500" max="10500" width="10.5703125" style="3" customWidth="1"/>
    <col min="10501" max="10502" width="0" style="3" hidden="1" customWidth="1"/>
    <col min="10503" max="10503" width="9.42578125" style="3" bestFit="1" customWidth="1"/>
    <col min="10504" max="10506" width="0" style="3" hidden="1" customWidth="1"/>
    <col min="10507" max="10749" width="9.140625" style="3"/>
    <col min="10750" max="10750" width="43" style="3" customWidth="1"/>
    <col min="10751" max="10751" width="5.5703125" style="3" customWidth="1"/>
    <col min="10752" max="10752" width="4.85546875" style="3" customWidth="1"/>
    <col min="10753" max="10753" width="5.140625" style="3" customWidth="1"/>
    <col min="10754" max="10754" width="13.28515625" style="3" customWidth="1"/>
    <col min="10755" max="10755" width="6.7109375" style="3" customWidth="1"/>
    <col min="10756" max="10756" width="10.5703125" style="3" customWidth="1"/>
    <col min="10757" max="10758" width="0" style="3" hidden="1" customWidth="1"/>
    <col min="10759" max="10759" width="9.42578125" style="3" bestFit="1" customWidth="1"/>
    <col min="10760" max="10762" width="0" style="3" hidden="1" customWidth="1"/>
    <col min="10763" max="11005" width="9.140625" style="3"/>
    <col min="11006" max="11006" width="43" style="3" customWidth="1"/>
    <col min="11007" max="11007" width="5.5703125" style="3" customWidth="1"/>
    <col min="11008" max="11008" width="4.85546875" style="3" customWidth="1"/>
    <col min="11009" max="11009" width="5.140625" style="3" customWidth="1"/>
    <col min="11010" max="11010" width="13.28515625" style="3" customWidth="1"/>
    <col min="11011" max="11011" width="6.7109375" style="3" customWidth="1"/>
    <col min="11012" max="11012" width="10.5703125" style="3" customWidth="1"/>
    <col min="11013" max="11014" width="0" style="3" hidden="1" customWidth="1"/>
    <col min="11015" max="11015" width="9.42578125" style="3" bestFit="1" customWidth="1"/>
    <col min="11016" max="11018" width="0" style="3" hidden="1" customWidth="1"/>
    <col min="11019" max="11261" width="9.140625" style="3"/>
    <col min="11262" max="11262" width="43" style="3" customWidth="1"/>
    <col min="11263" max="11263" width="5.5703125" style="3" customWidth="1"/>
    <col min="11264" max="11264" width="4.85546875" style="3" customWidth="1"/>
    <col min="11265" max="11265" width="5.140625" style="3" customWidth="1"/>
    <col min="11266" max="11266" width="13.28515625" style="3" customWidth="1"/>
    <col min="11267" max="11267" width="6.7109375" style="3" customWidth="1"/>
    <col min="11268" max="11268" width="10.5703125" style="3" customWidth="1"/>
    <col min="11269" max="11270" width="0" style="3" hidden="1" customWidth="1"/>
    <col min="11271" max="11271" width="9.42578125" style="3" bestFit="1" customWidth="1"/>
    <col min="11272" max="11274" width="0" style="3" hidden="1" customWidth="1"/>
    <col min="11275" max="11517" width="9.140625" style="3"/>
    <col min="11518" max="11518" width="43" style="3" customWidth="1"/>
    <col min="11519" max="11519" width="5.5703125" style="3" customWidth="1"/>
    <col min="11520" max="11520" width="4.85546875" style="3" customWidth="1"/>
    <col min="11521" max="11521" width="5.140625" style="3" customWidth="1"/>
    <col min="11522" max="11522" width="13.28515625" style="3" customWidth="1"/>
    <col min="11523" max="11523" width="6.7109375" style="3" customWidth="1"/>
    <col min="11524" max="11524" width="10.5703125" style="3" customWidth="1"/>
    <col min="11525" max="11526" width="0" style="3" hidden="1" customWidth="1"/>
    <col min="11527" max="11527" width="9.42578125" style="3" bestFit="1" customWidth="1"/>
    <col min="11528" max="11530" width="0" style="3" hidden="1" customWidth="1"/>
    <col min="11531" max="11773" width="9.140625" style="3"/>
    <col min="11774" max="11774" width="43" style="3" customWidth="1"/>
    <col min="11775" max="11775" width="5.5703125" style="3" customWidth="1"/>
    <col min="11776" max="11776" width="4.85546875" style="3" customWidth="1"/>
    <col min="11777" max="11777" width="5.140625" style="3" customWidth="1"/>
    <col min="11778" max="11778" width="13.28515625" style="3" customWidth="1"/>
    <col min="11779" max="11779" width="6.7109375" style="3" customWidth="1"/>
    <col min="11780" max="11780" width="10.5703125" style="3" customWidth="1"/>
    <col min="11781" max="11782" width="0" style="3" hidden="1" customWidth="1"/>
    <col min="11783" max="11783" width="9.42578125" style="3" bestFit="1" customWidth="1"/>
    <col min="11784" max="11786" width="0" style="3" hidden="1" customWidth="1"/>
    <col min="11787" max="12029" width="9.140625" style="3"/>
    <col min="12030" max="12030" width="43" style="3" customWidth="1"/>
    <col min="12031" max="12031" width="5.5703125" style="3" customWidth="1"/>
    <col min="12032" max="12032" width="4.85546875" style="3" customWidth="1"/>
    <col min="12033" max="12033" width="5.140625" style="3" customWidth="1"/>
    <col min="12034" max="12034" width="13.28515625" style="3" customWidth="1"/>
    <col min="12035" max="12035" width="6.7109375" style="3" customWidth="1"/>
    <col min="12036" max="12036" width="10.5703125" style="3" customWidth="1"/>
    <col min="12037" max="12038" width="0" style="3" hidden="1" customWidth="1"/>
    <col min="12039" max="12039" width="9.42578125" style="3" bestFit="1" customWidth="1"/>
    <col min="12040" max="12042" width="0" style="3" hidden="1" customWidth="1"/>
    <col min="12043" max="12285" width="9.140625" style="3"/>
    <col min="12286" max="12286" width="43" style="3" customWidth="1"/>
    <col min="12287" max="12287" width="5.5703125" style="3" customWidth="1"/>
    <col min="12288" max="12288" width="4.85546875" style="3" customWidth="1"/>
    <col min="12289" max="12289" width="5.140625" style="3" customWidth="1"/>
    <col min="12290" max="12290" width="13.28515625" style="3" customWidth="1"/>
    <col min="12291" max="12291" width="6.7109375" style="3" customWidth="1"/>
    <col min="12292" max="12292" width="10.5703125" style="3" customWidth="1"/>
    <col min="12293" max="12294" width="0" style="3" hidden="1" customWidth="1"/>
    <col min="12295" max="12295" width="9.42578125" style="3" bestFit="1" customWidth="1"/>
    <col min="12296" max="12298" width="0" style="3" hidden="1" customWidth="1"/>
    <col min="12299" max="12541" width="9.140625" style="3"/>
    <col min="12542" max="12542" width="43" style="3" customWidth="1"/>
    <col min="12543" max="12543" width="5.5703125" style="3" customWidth="1"/>
    <col min="12544" max="12544" width="4.85546875" style="3" customWidth="1"/>
    <col min="12545" max="12545" width="5.140625" style="3" customWidth="1"/>
    <col min="12546" max="12546" width="13.28515625" style="3" customWidth="1"/>
    <col min="12547" max="12547" width="6.7109375" style="3" customWidth="1"/>
    <col min="12548" max="12548" width="10.5703125" style="3" customWidth="1"/>
    <col min="12549" max="12550" width="0" style="3" hidden="1" customWidth="1"/>
    <col min="12551" max="12551" width="9.42578125" style="3" bestFit="1" customWidth="1"/>
    <col min="12552" max="12554" width="0" style="3" hidden="1" customWidth="1"/>
    <col min="12555" max="12797" width="9.140625" style="3"/>
    <col min="12798" max="12798" width="43" style="3" customWidth="1"/>
    <col min="12799" max="12799" width="5.5703125" style="3" customWidth="1"/>
    <col min="12800" max="12800" width="4.85546875" style="3" customWidth="1"/>
    <col min="12801" max="12801" width="5.140625" style="3" customWidth="1"/>
    <col min="12802" max="12802" width="13.28515625" style="3" customWidth="1"/>
    <col min="12803" max="12803" width="6.7109375" style="3" customWidth="1"/>
    <col min="12804" max="12804" width="10.5703125" style="3" customWidth="1"/>
    <col min="12805" max="12806" width="0" style="3" hidden="1" customWidth="1"/>
    <col min="12807" max="12807" width="9.42578125" style="3" bestFit="1" customWidth="1"/>
    <col min="12808" max="12810" width="0" style="3" hidden="1" customWidth="1"/>
    <col min="12811" max="13053" width="9.140625" style="3"/>
    <col min="13054" max="13054" width="43" style="3" customWidth="1"/>
    <col min="13055" max="13055" width="5.5703125" style="3" customWidth="1"/>
    <col min="13056" max="13056" width="4.85546875" style="3" customWidth="1"/>
    <col min="13057" max="13057" width="5.140625" style="3" customWidth="1"/>
    <col min="13058" max="13058" width="13.28515625" style="3" customWidth="1"/>
    <col min="13059" max="13059" width="6.7109375" style="3" customWidth="1"/>
    <col min="13060" max="13060" width="10.5703125" style="3" customWidth="1"/>
    <col min="13061" max="13062" width="0" style="3" hidden="1" customWidth="1"/>
    <col min="13063" max="13063" width="9.42578125" style="3" bestFit="1" customWidth="1"/>
    <col min="13064" max="13066" width="0" style="3" hidden="1" customWidth="1"/>
    <col min="13067" max="13309" width="9.140625" style="3"/>
    <col min="13310" max="13310" width="43" style="3" customWidth="1"/>
    <col min="13311" max="13311" width="5.5703125" style="3" customWidth="1"/>
    <col min="13312" max="13312" width="4.85546875" style="3" customWidth="1"/>
    <col min="13313" max="13313" width="5.140625" style="3" customWidth="1"/>
    <col min="13314" max="13314" width="13.28515625" style="3" customWidth="1"/>
    <col min="13315" max="13315" width="6.7109375" style="3" customWidth="1"/>
    <col min="13316" max="13316" width="10.5703125" style="3" customWidth="1"/>
    <col min="13317" max="13318" width="0" style="3" hidden="1" customWidth="1"/>
    <col min="13319" max="13319" width="9.42578125" style="3" bestFit="1" customWidth="1"/>
    <col min="13320" max="13322" width="0" style="3" hidden="1" customWidth="1"/>
    <col min="13323" max="13565" width="9.140625" style="3"/>
    <col min="13566" max="13566" width="43" style="3" customWidth="1"/>
    <col min="13567" max="13567" width="5.5703125" style="3" customWidth="1"/>
    <col min="13568" max="13568" width="4.85546875" style="3" customWidth="1"/>
    <col min="13569" max="13569" width="5.140625" style="3" customWidth="1"/>
    <col min="13570" max="13570" width="13.28515625" style="3" customWidth="1"/>
    <col min="13571" max="13571" width="6.7109375" style="3" customWidth="1"/>
    <col min="13572" max="13572" width="10.5703125" style="3" customWidth="1"/>
    <col min="13573" max="13574" width="0" style="3" hidden="1" customWidth="1"/>
    <col min="13575" max="13575" width="9.42578125" style="3" bestFit="1" customWidth="1"/>
    <col min="13576" max="13578" width="0" style="3" hidden="1" customWidth="1"/>
    <col min="13579" max="13821" width="9.140625" style="3"/>
    <col min="13822" max="13822" width="43" style="3" customWidth="1"/>
    <col min="13823" max="13823" width="5.5703125" style="3" customWidth="1"/>
    <col min="13824" max="13824" width="4.85546875" style="3" customWidth="1"/>
    <col min="13825" max="13825" width="5.140625" style="3" customWidth="1"/>
    <col min="13826" max="13826" width="13.28515625" style="3" customWidth="1"/>
    <col min="13827" max="13827" width="6.7109375" style="3" customWidth="1"/>
    <col min="13828" max="13828" width="10.5703125" style="3" customWidth="1"/>
    <col min="13829" max="13830" width="0" style="3" hidden="1" customWidth="1"/>
    <col min="13831" max="13831" width="9.42578125" style="3" bestFit="1" customWidth="1"/>
    <col min="13832" max="13834" width="0" style="3" hidden="1" customWidth="1"/>
    <col min="13835" max="14077" width="9.140625" style="3"/>
    <col min="14078" max="14078" width="43" style="3" customWidth="1"/>
    <col min="14079" max="14079" width="5.5703125" style="3" customWidth="1"/>
    <col min="14080" max="14080" width="4.85546875" style="3" customWidth="1"/>
    <col min="14081" max="14081" width="5.140625" style="3" customWidth="1"/>
    <col min="14082" max="14082" width="13.28515625" style="3" customWidth="1"/>
    <col min="14083" max="14083" width="6.7109375" style="3" customWidth="1"/>
    <col min="14084" max="14084" width="10.5703125" style="3" customWidth="1"/>
    <col min="14085" max="14086" width="0" style="3" hidden="1" customWidth="1"/>
    <col min="14087" max="14087" width="9.42578125" style="3" bestFit="1" customWidth="1"/>
    <col min="14088" max="14090" width="0" style="3" hidden="1" customWidth="1"/>
    <col min="14091" max="14333" width="9.140625" style="3"/>
    <col min="14334" max="14334" width="43" style="3" customWidth="1"/>
    <col min="14335" max="14335" width="5.5703125" style="3" customWidth="1"/>
    <col min="14336" max="14336" width="4.85546875" style="3" customWidth="1"/>
    <col min="14337" max="14337" width="5.140625" style="3" customWidth="1"/>
    <col min="14338" max="14338" width="13.28515625" style="3" customWidth="1"/>
    <col min="14339" max="14339" width="6.7109375" style="3" customWidth="1"/>
    <col min="14340" max="14340" width="10.5703125" style="3" customWidth="1"/>
    <col min="14341" max="14342" width="0" style="3" hidden="1" customWidth="1"/>
    <col min="14343" max="14343" width="9.42578125" style="3" bestFit="1" customWidth="1"/>
    <col min="14344" max="14346" width="0" style="3" hidden="1" customWidth="1"/>
    <col min="14347" max="14589" width="9.140625" style="3"/>
    <col min="14590" max="14590" width="43" style="3" customWidth="1"/>
    <col min="14591" max="14591" width="5.5703125" style="3" customWidth="1"/>
    <col min="14592" max="14592" width="4.85546875" style="3" customWidth="1"/>
    <col min="14593" max="14593" width="5.140625" style="3" customWidth="1"/>
    <col min="14594" max="14594" width="13.28515625" style="3" customWidth="1"/>
    <col min="14595" max="14595" width="6.7109375" style="3" customWidth="1"/>
    <col min="14596" max="14596" width="10.5703125" style="3" customWidth="1"/>
    <col min="14597" max="14598" width="0" style="3" hidden="1" customWidth="1"/>
    <col min="14599" max="14599" width="9.42578125" style="3" bestFit="1" customWidth="1"/>
    <col min="14600" max="14602" width="0" style="3" hidden="1" customWidth="1"/>
    <col min="14603" max="14845" width="9.140625" style="3"/>
    <col min="14846" max="14846" width="43" style="3" customWidth="1"/>
    <col min="14847" max="14847" width="5.5703125" style="3" customWidth="1"/>
    <col min="14848" max="14848" width="4.85546875" style="3" customWidth="1"/>
    <col min="14849" max="14849" width="5.140625" style="3" customWidth="1"/>
    <col min="14850" max="14850" width="13.28515625" style="3" customWidth="1"/>
    <col min="14851" max="14851" width="6.7109375" style="3" customWidth="1"/>
    <col min="14852" max="14852" width="10.5703125" style="3" customWidth="1"/>
    <col min="14853" max="14854" width="0" style="3" hidden="1" customWidth="1"/>
    <col min="14855" max="14855" width="9.42578125" style="3" bestFit="1" customWidth="1"/>
    <col min="14856" max="14858" width="0" style="3" hidden="1" customWidth="1"/>
    <col min="14859" max="15101" width="9.140625" style="3"/>
    <col min="15102" max="15102" width="43" style="3" customWidth="1"/>
    <col min="15103" max="15103" width="5.5703125" style="3" customWidth="1"/>
    <col min="15104" max="15104" width="4.85546875" style="3" customWidth="1"/>
    <col min="15105" max="15105" width="5.140625" style="3" customWidth="1"/>
    <col min="15106" max="15106" width="13.28515625" style="3" customWidth="1"/>
    <col min="15107" max="15107" width="6.7109375" style="3" customWidth="1"/>
    <col min="15108" max="15108" width="10.5703125" style="3" customWidth="1"/>
    <col min="15109" max="15110" width="0" style="3" hidden="1" customWidth="1"/>
    <col min="15111" max="15111" width="9.42578125" style="3" bestFit="1" customWidth="1"/>
    <col min="15112" max="15114" width="0" style="3" hidden="1" customWidth="1"/>
    <col min="15115" max="15357" width="9.140625" style="3"/>
    <col min="15358" max="15358" width="43" style="3" customWidth="1"/>
    <col min="15359" max="15359" width="5.5703125" style="3" customWidth="1"/>
    <col min="15360" max="15360" width="4.85546875" style="3" customWidth="1"/>
    <col min="15361" max="15361" width="5.140625" style="3" customWidth="1"/>
    <col min="15362" max="15362" width="13.28515625" style="3" customWidth="1"/>
    <col min="15363" max="15363" width="6.7109375" style="3" customWidth="1"/>
    <col min="15364" max="15364" width="10.5703125" style="3" customWidth="1"/>
    <col min="15365" max="15366" width="0" style="3" hidden="1" customWidth="1"/>
    <col min="15367" max="15367" width="9.42578125" style="3" bestFit="1" customWidth="1"/>
    <col min="15368" max="15370" width="0" style="3" hidden="1" customWidth="1"/>
    <col min="15371" max="15613" width="9.140625" style="3"/>
    <col min="15614" max="15614" width="43" style="3" customWidth="1"/>
    <col min="15615" max="15615" width="5.5703125" style="3" customWidth="1"/>
    <col min="15616" max="15616" width="4.85546875" style="3" customWidth="1"/>
    <col min="15617" max="15617" width="5.140625" style="3" customWidth="1"/>
    <col min="15618" max="15618" width="13.28515625" style="3" customWidth="1"/>
    <col min="15619" max="15619" width="6.7109375" style="3" customWidth="1"/>
    <col min="15620" max="15620" width="10.5703125" style="3" customWidth="1"/>
    <col min="15621" max="15622" width="0" style="3" hidden="1" customWidth="1"/>
    <col min="15623" max="15623" width="9.42578125" style="3" bestFit="1" customWidth="1"/>
    <col min="15624" max="15626" width="0" style="3" hidden="1" customWidth="1"/>
    <col min="15627" max="15869" width="9.140625" style="3"/>
    <col min="15870" max="15870" width="43" style="3" customWidth="1"/>
    <col min="15871" max="15871" width="5.5703125" style="3" customWidth="1"/>
    <col min="15872" max="15872" width="4.85546875" style="3" customWidth="1"/>
    <col min="15873" max="15873" width="5.140625" style="3" customWidth="1"/>
    <col min="15874" max="15874" width="13.28515625" style="3" customWidth="1"/>
    <col min="15875" max="15875" width="6.7109375" style="3" customWidth="1"/>
    <col min="15876" max="15876" width="10.5703125" style="3" customWidth="1"/>
    <col min="15877" max="15878" width="0" style="3" hidden="1" customWidth="1"/>
    <col min="15879" max="15879" width="9.42578125" style="3" bestFit="1" customWidth="1"/>
    <col min="15880" max="15882" width="0" style="3" hidden="1" customWidth="1"/>
    <col min="15883" max="16125" width="9.140625" style="3"/>
    <col min="16126" max="16126" width="43" style="3" customWidth="1"/>
    <col min="16127" max="16127" width="5.5703125" style="3" customWidth="1"/>
    <col min="16128" max="16128" width="4.85546875" style="3" customWidth="1"/>
    <col min="16129" max="16129" width="5.140625" style="3" customWidth="1"/>
    <col min="16130" max="16130" width="13.28515625" style="3" customWidth="1"/>
    <col min="16131" max="16131" width="6.7109375" style="3" customWidth="1"/>
    <col min="16132" max="16132" width="10.5703125" style="3" customWidth="1"/>
    <col min="16133" max="16134" width="0" style="3" hidden="1" customWidth="1"/>
    <col min="16135" max="16135" width="9.42578125" style="3" bestFit="1" customWidth="1"/>
    <col min="16136" max="16138" width="0" style="3" hidden="1" customWidth="1"/>
    <col min="16139" max="16384" width="9.140625" style="3"/>
  </cols>
  <sheetData>
    <row r="1" spans="1:20" x14ac:dyDescent="0.25">
      <c r="G1" s="271"/>
    </row>
    <row r="2" spans="1:20" ht="15.75" x14ac:dyDescent="0.25">
      <c r="A2" s="273"/>
      <c r="B2" s="273"/>
      <c r="C2" s="273"/>
      <c r="D2" s="273"/>
      <c r="E2" s="294" t="s">
        <v>386</v>
      </c>
      <c r="F2" s="294"/>
      <c r="G2" s="294"/>
      <c r="H2" s="294"/>
      <c r="I2" s="294"/>
      <c r="J2" s="294"/>
      <c r="K2" s="294"/>
      <c r="L2" s="294"/>
      <c r="M2" s="294"/>
      <c r="N2" s="294"/>
    </row>
    <row r="3" spans="1:20" ht="15.75" x14ac:dyDescent="0.25">
      <c r="A3" s="273"/>
      <c r="B3" s="273"/>
      <c r="C3" s="273"/>
      <c r="D3" s="273"/>
      <c r="E3" s="273"/>
      <c r="F3" s="294" t="s">
        <v>604</v>
      </c>
      <c r="G3" s="294"/>
      <c r="H3" s="294"/>
      <c r="I3" s="294"/>
      <c r="J3" s="294"/>
      <c r="K3" s="294"/>
      <c r="L3" s="294"/>
      <c r="M3" s="294"/>
      <c r="N3" s="294"/>
    </row>
    <row r="4" spans="1:20" ht="15.75" x14ac:dyDescent="0.25">
      <c r="A4" s="294" t="s">
        <v>624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</row>
    <row r="5" spans="1:20" ht="15.75" x14ac:dyDescent="0.25">
      <c r="A5" s="294" t="s">
        <v>13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</row>
    <row r="6" spans="1:20" ht="15.75" x14ac:dyDescent="0.25">
      <c r="A6" s="294" t="s">
        <v>4</v>
      </c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</row>
    <row r="7" spans="1:20" ht="15.75" x14ac:dyDescent="0.25">
      <c r="A7" s="294" t="s">
        <v>438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</row>
    <row r="8" spans="1:20" ht="15.75" x14ac:dyDescent="0.25">
      <c r="A8" s="294" t="s">
        <v>695</v>
      </c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</row>
    <row r="9" spans="1:20" ht="15.75" x14ac:dyDescent="0.25">
      <c r="A9" s="225"/>
      <c r="B9" s="225"/>
      <c r="C9" s="225"/>
      <c r="D9" s="225"/>
      <c r="E9" s="225"/>
      <c r="F9" s="293" t="s">
        <v>698</v>
      </c>
      <c r="G9" s="293"/>
      <c r="H9" s="293"/>
      <c r="I9" s="293"/>
      <c r="J9" s="293"/>
      <c r="K9" s="293"/>
      <c r="L9" s="293"/>
      <c r="M9" s="293"/>
      <c r="N9" s="293"/>
    </row>
    <row r="10" spans="1:20" ht="15.75" hidden="1" x14ac:dyDescent="0.25">
      <c r="A10" s="225"/>
      <c r="B10" s="225"/>
      <c r="C10" s="225"/>
      <c r="D10" s="225"/>
      <c r="E10" s="225"/>
      <c r="F10" s="272"/>
      <c r="G10" s="272"/>
      <c r="H10" s="272"/>
      <c r="I10" s="293" t="s">
        <v>646</v>
      </c>
      <c r="J10" s="293"/>
      <c r="K10" s="293"/>
      <c r="L10" s="293"/>
      <c r="M10" s="293"/>
      <c r="N10" s="293"/>
    </row>
    <row r="11" spans="1:20" ht="15.75" x14ac:dyDescent="0.25">
      <c r="A11" s="225"/>
      <c r="B11" s="225"/>
      <c r="C11" s="225"/>
      <c r="D11" s="225"/>
      <c r="E11" s="225"/>
      <c r="F11" s="272"/>
      <c r="G11" s="272"/>
      <c r="H11" s="272"/>
      <c r="I11" s="272"/>
    </row>
    <row r="12" spans="1:20" ht="37.5" customHeight="1" x14ac:dyDescent="0.25">
      <c r="A12" s="290" t="s">
        <v>442</v>
      </c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</row>
    <row r="13" spans="1:20" x14ac:dyDescent="0.25">
      <c r="A13" s="37"/>
      <c r="B13" s="36"/>
      <c r="C13" s="36"/>
      <c r="D13" s="36"/>
      <c r="E13" s="36"/>
      <c r="F13" s="36"/>
      <c r="I13" s="38" t="s">
        <v>5</v>
      </c>
    </row>
    <row r="14" spans="1:20" s="24" customFormat="1" ht="38.25" x14ac:dyDescent="0.25">
      <c r="A14" s="104" t="s">
        <v>176</v>
      </c>
      <c r="B14" s="104" t="s">
        <v>177</v>
      </c>
      <c r="C14" s="104" t="s">
        <v>33</v>
      </c>
      <c r="D14" s="104" t="s">
        <v>34</v>
      </c>
      <c r="E14" s="104" t="s">
        <v>35</v>
      </c>
      <c r="F14" s="104" t="s">
        <v>36</v>
      </c>
      <c r="G14" s="169" t="s">
        <v>37</v>
      </c>
      <c r="H14" s="176" t="s">
        <v>606</v>
      </c>
      <c r="I14" s="104" t="s">
        <v>8</v>
      </c>
      <c r="J14" s="237" t="s">
        <v>607</v>
      </c>
      <c r="M14" s="215" t="s">
        <v>697</v>
      </c>
      <c r="N14" s="215" t="s">
        <v>607</v>
      </c>
      <c r="O14" s="214"/>
      <c r="P14" s="235"/>
      <c r="Q14" s="218"/>
      <c r="R14" s="218"/>
      <c r="S14" s="218"/>
      <c r="T14" s="218"/>
    </row>
    <row r="15" spans="1:20" x14ac:dyDescent="0.25">
      <c r="A15" s="40">
        <v>1</v>
      </c>
      <c r="B15" s="40">
        <v>2</v>
      </c>
      <c r="C15" s="40">
        <v>3</v>
      </c>
      <c r="D15" s="40">
        <v>4</v>
      </c>
      <c r="E15" s="40">
        <v>5</v>
      </c>
      <c r="F15" s="40">
        <v>6</v>
      </c>
      <c r="G15" s="25">
        <v>7</v>
      </c>
      <c r="H15" s="40">
        <v>8</v>
      </c>
      <c r="I15" s="25" t="s">
        <v>682</v>
      </c>
      <c r="M15" s="196">
        <v>8</v>
      </c>
      <c r="N15" s="196">
        <v>9</v>
      </c>
    </row>
    <row r="16" spans="1:20" s="24" customFormat="1" x14ac:dyDescent="0.25">
      <c r="A16" s="186" t="s">
        <v>178</v>
      </c>
      <c r="B16" s="104"/>
      <c r="C16" s="104"/>
      <c r="D16" s="104"/>
      <c r="E16" s="104"/>
      <c r="F16" s="104"/>
      <c r="G16" s="169">
        <f>G17+G35+G182+G227+G292+G330+G337</f>
        <v>1852844.2599999998</v>
      </c>
      <c r="H16" s="169">
        <f>H17+H35+H182+H227+H292+H330+H337</f>
        <v>-104412.29999999999</v>
      </c>
      <c r="I16" s="169">
        <f>I17+I35+I182+I227+I292+I330+I337</f>
        <v>1761555.06</v>
      </c>
      <c r="J16" s="169">
        <f t="shared" ref="J16:N16" si="0">J17+J35+J182+J227+J292+J330+J337</f>
        <v>0</v>
      </c>
      <c r="K16" s="169">
        <f t="shared" si="0"/>
        <v>0</v>
      </c>
      <c r="L16" s="169">
        <f t="shared" si="0"/>
        <v>0</v>
      </c>
      <c r="M16" s="169">
        <f t="shared" si="0"/>
        <v>148279.24605000002</v>
      </c>
      <c r="N16" s="169">
        <f t="shared" si="0"/>
        <v>1909834.30605</v>
      </c>
      <c r="P16" s="218"/>
      <c r="Q16" s="218"/>
      <c r="R16" s="218"/>
      <c r="S16" s="218"/>
      <c r="T16" s="218"/>
    </row>
    <row r="17" spans="1:20" s="24" customFormat="1" ht="25.5" x14ac:dyDescent="0.25">
      <c r="A17" s="175" t="s">
        <v>179</v>
      </c>
      <c r="B17" s="20">
        <v>1</v>
      </c>
      <c r="C17" s="18"/>
      <c r="D17" s="18"/>
      <c r="E17" s="19"/>
      <c r="F17" s="20"/>
      <c r="G17" s="171">
        <f>G18</f>
        <v>4902.3999999999996</v>
      </c>
      <c r="H17" s="171">
        <f t="shared" ref="H17:M17" si="1">H18</f>
        <v>0</v>
      </c>
      <c r="I17" s="171">
        <f t="shared" si="1"/>
        <v>4902.3999999999996</v>
      </c>
      <c r="J17" s="171">
        <f t="shared" si="1"/>
        <v>0</v>
      </c>
      <c r="K17" s="171">
        <f t="shared" si="1"/>
        <v>0</v>
      </c>
      <c r="L17" s="171">
        <f t="shared" si="1"/>
        <v>0</v>
      </c>
      <c r="M17" s="171">
        <f t="shared" si="1"/>
        <v>0</v>
      </c>
      <c r="N17" s="220">
        <f t="shared" ref="N17:N83" si="2">I17+M17</f>
        <v>4902.3999999999996</v>
      </c>
      <c r="P17" s="218"/>
      <c r="Q17" s="218"/>
      <c r="R17" s="218"/>
      <c r="S17" s="218"/>
      <c r="T17" s="218"/>
    </row>
    <row r="18" spans="1:20" s="24" customFormat="1" ht="51" x14ac:dyDescent="0.25">
      <c r="A18" s="176" t="s">
        <v>44</v>
      </c>
      <c r="B18" s="20">
        <v>1</v>
      </c>
      <c r="C18" s="18">
        <v>1</v>
      </c>
      <c r="D18" s="18">
        <v>3</v>
      </c>
      <c r="E18" s="19"/>
      <c r="F18" s="20"/>
      <c r="G18" s="171">
        <f>G19+G22+G26</f>
        <v>4902.3999999999996</v>
      </c>
      <c r="H18" s="171">
        <f t="shared" ref="H18:M18" si="3">H19+H22+H26</f>
        <v>0</v>
      </c>
      <c r="I18" s="171">
        <f t="shared" si="3"/>
        <v>4902.3999999999996</v>
      </c>
      <c r="J18" s="171">
        <f t="shared" si="3"/>
        <v>0</v>
      </c>
      <c r="K18" s="171">
        <f t="shared" si="3"/>
        <v>0</v>
      </c>
      <c r="L18" s="171">
        <f t="shared" si="3"/>
        <v>0</v>
      </c>
      <c r="M18" s="171">
        <f t="shared" si="3"/>
        <v>0</v>
      </c>
      <c r="N18" s="220">
        <f t="shared" si="2"/>
        <v>4902.3999999999996</v>
      </c>
      <c r="P18" s="218"/>
      <c r="Q18" s="218"/>
      <c r="R18" s="218"/>
      <c r="S18" s="218"/>
      <c r="T18" s="218"/>
    </row>
    <row r="19" spans="1:20" s="24" customFormat="1" ht="81.75" customHeight="1" x14ac:dyDescent="0.25">
      <c r="A19" s="179" t="s">
        <v>45</v>
      </c>
      <c r="B19" s="20">
        <v>1</v>
      </c>
      <c r="C19" s="18">
        <v>1</v>
      </c>
      <c r="D19" s="18">
        <v>3</v>
      </c>
      <c r="E19" s="19">
        <v>7701020000</v>
      </c>
      <c r="F19" s="20"/>
      <c r="G19" s="171">
        <f>G20+G21</f>
        <v>1301.5</v>
      </c>
      <c r="H19" s="171">
        <f t="shared" ref="H19:M19" si="4">H20+H21</f>
        <v>0</v>
      </c>
      <c r="I19" s="171">
        <f t="shared" si="4"/>
        <v>1301.5</v>
      </c>
      <c r="J19" s="171">
        <f t="shared" si="4"/>
        <v>0</v>
      </c>
      <c r="K19" s="171">
        <f t="shared" si="4"/>
        <v>0</v>
      </c>
      <c r="L19" s="171">
        <f t="shared" si="4"/>
        <v>0</v>
      </c>
      <c r="M19" s="171">
        <f t="shared" si="4"/>
        <v>0</v>
      </c>
      <c r="N19" s="220">
        <f t="shared" si="2"/>
        <v>1301.5</v>
      </c>
      <c r="P19" s="218"/>
      <c r="Q19" s="218"/>
      <c r="R19" s="218"/>
      <c r="S19" s="218"/>
      <c r="T19" s="218"/>
    </row>
    <row r="20" spans="1:20" s="50" customFormat="1" ht="25.5" x14ac:dyDescent="0.25">
      <c r="A20" s="177" t="s">
        <v>40</v>
      </c>
      <c r="B20" s="23">
        <v>1</v>
      </c>
      <c r="C20" s="21">
        <v>1</v>
      </c>
      <c r="D20" s="21">
        <v>3</v>
      </c>
      <c r="E20" s="22" t="s">
        <v>46</v>
      </c>
      <c r="F20" s="23">
        <v>121</v>
      </c>
      <c r="G20" s="172">
        <v>999.6</v>
      </c>
      <c r="H20" s="28"/>
      <c r="I20" s="194">
        <f>G20+H20</f>
        <v>999.6</v>
      </c>
      <c r="J20" s="238"/>
      <c r="K20" s="238"/>
      <c r="L20" s="238"/>
      <c r="M20" s="221"/>
      <c r="N20" s="194">
        <f t="shared" si="2"/>
        <v>999.6</v>
      </c>
      <c r="P20" s="226"/>
      <c r="Q20" s="226"/>
      <c r="R20" s="226"/>
      <c r="S20" s="226"/>
      <c r="T20" s="226"/>
    </row>
    <row r="21" spans="1:20" s="24" customFormat="1" ht="51" x14ac:dyDescent="0.25">
      <c r="A21" s="178" t="s">
        <v>43</v>
      </c>
      <c r="B21" s="23">
        <v>1</v>
      </c>
      <c r="C21" s="21">
        <v>1</v>
      </c>
      <c r="D21" s="21">
        <v>3</v>
      </c>
      <c r="E21" s="22" t="s">
        <v>46</v>
      </c>
      <c r="F21" s="23">
        <v>129</v>
      </c>
      <c r="G21" s="172">
        <v>301.89999999999998</v>
      </c>
      <c r="H21" s="28"/>
      <c r="I21" s="194">
        <f>G21+H21</f>
        <v>301.89999999999998</v>
      </c>
      <c r="J21" s="222"/>
      <c r="K21" s="222"/>
      <c r="L21" s="222"/>
      <c r="M21" s="220"/>
      <c r="N21" s="194">
        <f t="shared" si="2"/>
        <v>301.89999999999998</v>
      </c>
      <c r="P21" s="218"/>
      <c r="Q21" s="218"/>
      <c r="R21" s="218"/>
      <c r="S21" s="218"/>
      <c r="T21" s="218"/>
    </row>
    <row r="22" spans="1:20" s="24" customFormat="1" ht="76.5" x14ac:dyDescent="0.25">
      <c r="A22" s="179" t="s">
        <v>47</v>
      </c>
      <c r="B22" s="20">
        <v>1</v>
      </c>
      <c r="C22" s="18">
        <v>1</v>
      </c>
      <c r="D22" s="18">
        <v>3</v>
      </c>
      <c r="E22" s="19">
        <v>7701030000</v>
      </c>
      <c r="F22" s="20"/>
      <c r="G22" s="171">
        <f>SUM(G23:G25)</f>
        <v>1113.0999999999999</v>
      </c>
      <c r="H22" s="171">
        <f t="shared" ref="H22:N22" si="5">SUM(H23:H25)</f>
        <v>0</v>
      </c>
      <c r="I22" s="171">
        <f t="shared" si="5"/>
        <v>1113.0999999999999</v>
      </c>
      <c r="J22" s="171">
        <f t="shared" si="5"/>
        <v>0</v>
      </c>
      <c r="K22" s="171">
        <f t="shared" si="5"/>
        <v>0</v>
      </c>
      <c r="L22" s="171">
        <f t="shared" si="5"/>
        <v>0</v>
      </c>
      <c r="M22" s="171">
        <f t="shared" si="5"/>
        <v>0</v>
      </c>
      <c r="N22" s="171">
        <f t="shared" si="5"/>
        <v>1113.0999999999999</v>
      </c>
      <c r="P22" s="218"/>
      <c r="Q22" s="218"/>
      <c r="R22" s="218"/>
      <c r="S22" s="218"/>
      <c r="T22" s="218"/>
    </row>
    <row r="23" spans="1:20" ht="25.5" x14ac:dyDescent="0.25">
      <c r="A23" s="177" t="s">
        <v>40</v>
      </c>
      <c r="B23" s="23">
        <v>1</v>
      </c>
      <c r="C23" s="21">
        <v>1</v>
      </c>
      <c r="D23" s="21">
        <v>3</v>
      </c>
      <c r="E23" s="22" t="s">
        <v>48</v>
      </c>
      <c r="F23" s="23">
        <v>121</v>
      </c>
      <c r="G23" s="172">
        <v>854.9</v>
      </c>
      <c r="H23" s="28"/>
      <c r="I23" s="194">
        <f t="shared" ref="I23:I25" si="6">G23+H23</f>
        <v>854.9</v>
      </c>
      <c r="J23" s="59"/>
      <c r="K23" s="59"/>
      <c r="L23" s="59"/>
      <c r="M23" s="194"/>
      <c r="N23" s="194">
        <f t="shared" si="2"/>
        <v>854.9</v>
      </c>
    </row>
    <row r="24" spans="1:20" s="24" customFormat="1" ht="51" x14ac:dyDescent="0.25">
      <c r="A24" s="178" t="s">
        <v>43</v>
      </c>
      <c r="B24" s="23">
        <v>1</v>
      </c>
      <c r="C24" s="21">
        <v>1</v>
      </c>
      <c r="D24" s="21">
        <v>3</v>
      </c>
      <c r="E24" s="22" t="s">
        <v>48</v>
      </c>
      <c r="F24" s="23">
        <v>129</v>
      </c>
      <c r="G24" s="172">
        <v>258.2</v>
      </c>
      <c r="H24" s="28"/>
      <c r="I24" s="194">
        <f t="shared" si="6"/>
        <v>258.2</v>
      </c>
      <c r="J24" s="222"/>
      <c r="K24" s="222"/>
      <c r="L24" s="222"/>
      <c r="M24" s="220"/>
      <c r="N24" s="194">
        <f t="shared" si="2"/>
        <v>258.2</v>
      </c>
      <c r="P24" s="218"/>
      <c r="Q24" s="102"/>
      <c r="R24" s="218"/>
      <c r="S24" s="218"/>
      <c r="T24" s="218"/>
    </row>
    <row r="25" spans="1:20" s="24" customFormat="1" ht="38.25" x14ac:dyDescent="0.25">
      <c r="A25" s="178" t="s">
        <v>42</v>
      </c>
      <c r="B25" s="23">
        <v>1</v>
      </c>
      <c r="C25" s="21">
        <v>1</v>
      </c>
      <c r="D25" s="21">
        <v>3</v>
      </c>
      <c r="E25" s="22" t="s">
        <v>48</v>
      </c>
      <c r="F25" s="23">
        <v>122</v>
      </c>
      <c r="G25" s="172"/>
      <c r="H25" s="28"/>
      <c r="I25" s="194">
        <f t="shared" si="6"/>
        <v>0</v>
      </c>
      <c r="J25" s="222"/>
      <c r="K25" s="222"/>
      <c r="L25" s="222"/>
      <c r="M25" s="220"/>
      <c r="N25" s="194">
        <f t="shared" si="2"/>
        <v>0</v>
      </c>
      <c r="P25" s="218"/>
      <c r="Q25" s="218"/>
      <c r="R25" s="218"/>
      <c r="S25" s="218"/>
      <c r="T25" s="218"/>
    </row>
    <row r="26" spans="1:20" s="24" customFormat="1" ht="51" x14ac:dyDescent="0.25">
      <c r="A26" s="176" t="s">
        <v>49</v>
      </c>
      <c r="B26" s="20">
        <v>1</v>
      </c>
      <c r="C26" s="18">
        <v>1</v>
      </c>
      <c r="D26" s="18">
        <v>3</v>
      </c>
      <c r="E26" s="19">
        <v>7701050000</v>
      </c>
      <c r="F26" s="20"/>
      <c r="G26" s="171">
        <f>SUM(G27:G34)</f>
        <v>2487.8000000000002</v>
      </c>
      <c r="H26" s="171">
        <f t="shared" ref="H26:N26" si="7">SUM(H27:H34)</f>
        <v>0</v>
      </c>
      <c r="I26" s="171">
        <f t="shared" si="7"/>
        <v>2487.8000000000002</v>
      </c>
      <c r="J26" s="171">
        <f t="shared" si="7"/>
        <v>0</v>
      </c>
      <c r="K26" s="171">
        <f t="shared" si="7"/>
        <v>0</v>
      </c>
      <c r="L26" s="171">
        <f t="shared" si="7"/>
        <v>0</v>
      </c>
      <c r="M26" s="171">
        <f t="shared" si="7"/>
        <v>0</v>
      </c>
      <c r="N26" s="171">
        <f t="shared" si="7"/>
        <v>2487.8000000000002</v>
      </c>
      <c r="P26" s="218"/>
      <c r="Q26" s="218"/>
      <c r="R26" s="218"/>
      <c r="S26" s="218"/>
      <c r="T26" s="218"/>
    </row>
    <row r="27" spans="1:20" s="24" customFormat="1" ht="38.25" x14ac:dyDescent="0.25">
      <c r="A27" s="95" t="s">
        <v>289</v>
      </c>
      <c r="B27" s="23">
        <v>1</v>
      </c>
      <c r="C27" s="21">
        <v>1</v>
      </c>
      <c r="D27" s="21">
        <v>3</v>
      </c>
      <c r="E27" s="22" t="s">
        <v>50</v>
      </c>
      <c r="F27" s="23">
        <v>112</v>
      </c>
      <c r="G27" s="172">
        <f>'6'!F30</f>
        <v>375.3</v>
      </c>
      <c r="H27" s="28"/>
      <c r="I27" s="194">
        <f t="shared" ref="I27:I34" si="8">G27+H27</f>
        <v>375.3</v>
      </c>
      <c r="J27" s="222"/>
      <c r="K27" s="222"/>
      <c r="L27" s="222"/>
      <c r="M27" s="220"/>
      <c r="N27" s="194">
        <f t="shared" si="2"/>
        <v>375.3</v>
      </c>
      <c r="P27" s="218"/>
      <c r="Q27" s="218"/>
      <c r="R27" s="218"/>
      <c r="S27" s="218"/>
      <c r="T27" s="218"/>
    </row>
    <row r="28" spans="1:20" ht="25.5" x14ac:dyDescent="0.25">
      <c r="A28" s="177" t="s">
        <v>40</v>
      </c>
      <c r="B28" s="23">
        <v>1</v>
      </c>
      <c r="C28" s="21">
        <v>1</v>
      </c>
      <c r="D28" s="21">
        <v>3</v>
      </c>
      <c r="E28" s="22" t="s">
        <v>50</v>
      </c>
      <c r="F28" s="23">
        <v>121</v>
      </c>
      <c r="G28" s="172">
        <f>'6'!F31</f>
        <v>1005.7</v>
      </c>
      <c r="H28" s="28"/>
      <c r="I28" s="194">
        <f t="shared" si="8"/>
        <v>1005.7</v>
      </c>
      <c r="J28" s="59"/>
      <c r="K28" s="59"/>
      <c r="L28" s="59"/>
      <c r="M28" s="194"/>
      <c r="N28" s="194">
        <f t="shared" si="2"/>
        <v>1005.7</v>
      </c>
    </row>
    <row r="29" spans="1:20" ht="51" x14ac:dyDescent="0.25">
      <c r="A29" s="178" t="s">
        <v>43</v>
      </c>
      <c r="B29" s="23">
        <v>1</v>
      </c>
      <c r="C29" s="21">
        <v>1</v>
      </c>
      <c r="D29" s="21">
        <v>3</v>
      </c>
      <c r="E29" s="22" t="s">
        <v>50</v>
      </c>
      <c r="F29" s="23">
        <v>129</v>
      </c>
      <c r="G29" s="172">
        <f>'6'!F32</f>
        <v>303.8</v>
      </c>
      <c r="H29" s="28"/>
      <c r="I29" s="194">
        <f t="shared" si="8"/>
        <v>303.8</v>
      </c>
      <c r="J29" s="59"/>
      <c r="K29" s="59"/>
      <c r="L29" s="59"/>
      <c r="M29" s="194"/>
      <c r="N29" s="194">
        <f t="shared" si="2"/>
        <v>303.8</v>
      </c>
    </row>
    <row r="30" spans="1:20" ht="25.5" x14ac:dyDescent="0.25">
      <c r="A30" s="95" t="s">
        <v>53</v>
      </c>
      <c r="B30" s="23">
        <v>1</v>
      </c>
      <c r="C30" s="21">
        <v>1</v>
      </c>
      <c r="D30" s="21">
        <v>3</v>
      </c>
      <c r="E30" s="22" t="s">
        <v>52</v>
      </c>
      <c r="F30" s="23">
        <v>242</v>
      </c>
      <c r="G30" s="172">
        <f>'6'!F33</f>
        <v>215</v>
      </c>
      <c r="H30" s="28"/>
      <c r="I30" s="194">
        <f t="shared" si="8"/>
        <v>215</v>
      </c>
      <c r="J30" s="239"/>
      <c r="K30" s="240"/>
      <c r="L30" s="241"/>
      <c r="M30" s="194"/>
      <c r="N30" s="194">
        <f t="shared" si="2"/>
        <v>215</v>
      </c>
    </row>
    <row r="31" spans="1:20" ht="25.5" x14ac:dyDescent="0.25">
      <c r="A31" s="95" t="s">
        <v>54</v>
      </c>
      <c r="B31" s="23">
        <v>1</v>
      </c>
      <c r="C31" s="21">
        <v>1</v>
      </c>
      <c r="D31" s="21">
        <v>3</v>
      </c>
      <c r="E31" s="22" t="s">
        <v>52</v>
      </c>
      <c r="F31" s="23" t="s">
        <v>55</v>
      </c>
      <c r="G31" s="172">
        <f>'6'!F34</f>
        <v>572</v>
      </c>
      <c r="H31" s="28"/>
      <c r="I31" s="194">
        <f t="shared" si="8"/>
        <v>572</v>
      </c>
      <c r="J31" s="239"/>
      <c r="K31" s="240"/>
      <c r="L31" s="241"/>
      <c r="M31" s="194"/>
      <c r="N31" s="194">
        <f t="shared" si="2"/>
        <v>572</v>
      </c>
    </row>
    <row r="32" spans="1:20" x14ac:dyDescent="0.25">
      <c r="A32" s="95" t="s">
        <v>445</v>
      </c>
      <c r="B32" s="23">
        <v>1</v>
      </c>
      <c r="C32" s="21">
        <v>1</v>
      </c>
      <c r="D32" s="21">
        <v>3</v>
      </c>
      <c r="E32" s="22" t="s">
        <v>52</v>
      </c>
      <c r="F32" s="23">
        <v>350</v>
      </c>
      <c r="G32" s="172">
        <f>'6'!F35</f>
        <v>10</v>
      </c>
      <c r="H32" s="28"/>
      <c r="I32" s="194">
        <f t="shared" si="8"/>
        <v>10</v>
      </c>
      <c r="J32" s="239"/>
      <c r="K32" s="240"/>
      <c r="L32" s="241"/>
      <c r="M32" s="194"/>
      <c r="N32" s="194">
        <f t="shared" si="2"/>
        <v>10</v>
      </c>
    </row>
    <row r="33" spans="1:20" x14ac:dyDescent="0.25">
      <c r="A33" s="177" t="s">
        <v>57</v>
      </c>
      <c r="B33" s="23">
        <v>1</v>
      </c>
      <c r="C33" s="21">
        <v>1</v>
      </c>
      <c r="D33" s="21">
        <v>3</v>
      </c>
      <c r="E33" s="22" t="s">
        <v>52</v>
      </c>
      <c r="F33" s="23" t="s">
        <v>58</v>
      </c>
      <c r="G33" s="172">
        <f>'6'!F36</f>
        <v>4</v>
      </c>
      <c r="H33" s="28"/>
      <c r="I33" s="194">
        <f t="shared" si="8"/>
        <v>4</v>
      </c>
      <c r="J33" s="239"/>
      <c r="K33" s="240"/>
      <c r="L33" s="241"/>
      <c r="M33" s="194"/>
      <c r="N33" s="194">
        <f t="shared" si="2"/>
        <v>4</v>
      </c>
    </row>
    <row r="34" spans="1:20" x14ac:dyDescent="0.25">
      <c r="A34" s="177" t="s">
        <v>59</v>
      </c>
      <c r="B34" s="23">
        <v>1</v>
      </c>
      <c r="C34" s="21">
        <v>1</v>
      </c>
      <c r="D34" s="21">
        <v>3</v>
      </c>
      <c r="E34" s="22" t="s">
        <v>52</v>
      </c>
      <c r="F34" s="23">
        <v>853</v>
      </c>
      <c r="G34" s="172">
        <f>'6'!F37</f>
        <v>2</v>
      </c>
      <c r="H34" s="28"/>
      <c r="I34" s="194">
        <f t="shared" si="8"/>
        <v>2</v>
      </c>
      <c r="J34" s="239"/>
      <c r="K34" s="240"/>
      <c r="L34" s="241"/>
      <c r="M34" s="194"/>
      <c r="N34" s="194">
        <f t="shared" si="2"/>
        <v>2</v>
      </c>
    </row>
    <row r="35" spans="1:20" s="24" customFormat="1" ht="25.5" x14ac:dyDescent="0.25">
      <c r="A35" s="175" t="s">
        <v>180</v>
      </c>
      <c r="B35" s="20">
        <v>2</v>
      </c>
      <c r="C35" s="18"/>
      <c r="D35" s="18"/>
      <c r="E35" s="19"/>
      <c r="F35" s="20"/>
      <c r="G35" s="171">
        <f>G36+G73+G88+G131+G153+G164+G167+G176+G179</f>
        <v>112560.15</v>
      </c>
      <c r="H35" s="171">
        <f>H36+H73+H88+H131+H153+H164+H167+H176+H179</f>
        <v>24696.799999999999</v>
      </c>
      <c r="I35" s="171">
        <f t="shared" ref="I35:M35" si="9">I36+I73+I88+I131+I153+I164+I167+I176+I179+I150</f>
        <v>137256.94999999998</v>
      </c>
      <c r="J35" s="171">
        <f t="shared" si="9"/>
        <v>0</v>
      </c>
      <c r="K35" s="171">
        <f t="shared" si="9"/>
        <v>0</v>
      </c>
      <c r="L35" s="171">
        <f t="shared" si="9"/>
        <v>0</v>
      </c>
      <c r="M35" s="171">
        <f t="shared" si="9"/>
        <v>116412.21275999999</v>
      </c>
      <c r="N35" s="171">
        <f>N36+N73+N88+N131+N153+N164+N167+N176+N179+N150</f>
        <v>253669.16275999998</v>
      </c>
      <c r="P35" s="218"/>
      <c r="Q35" s="218"/>
      <c r="R35" s="218"/>
      <c r="S35" s="218"/>
      <c r="T35" s="218"/>
    </row>
    <row r="36" spans="1:20" s="24" customFormat="1" x14ac:dyDescent="0.25">
      <c r="A36" s="175" t="s">
        <v>38</v>
      </c>
      <c r="B36" s="20">
        <v>2</v>
      </c>
      <c r="C36" s="18">
        <v>1</v>
      </c>
      <c r="D36" s="18">
        <v>0</v>
      </c>
      <c r="E36" s="19"/>
      <c r="F36" s="20"/>
      <c r="G36" s="171">
        <f>G37+G41+G51+G56+G58+G54</f>
        <v>33100.75</v>
      </c>
      <c r="H36" s="171">
        <f>H37+H41+H51+H56+H58+H54</f>
        <v>2831.6</v>
      </c>
      <c r="I36" s="171">
        <f>I37+I41+I51+I56+I58+I54</f>
        <v>35932.35</v>
      </c>
      <c r="J36" s="171">
        <f t="shared" ref="J36:M36" si="10">J37+J41+J51+J56+J58+J54</f>
        <v>0</v>
      </c>
      <c r="K36" s="171">
        <f t="shared" si="10"/>
        <v>0</v>
      </c>
      <c r="L36" s="171">
        <f t="shared" si="10"/>
        <v>0</v>
      </c>
      <c r="M36" s="171">
        <f t="shared" si="10"/>
        <v>-1615.5419999999999</v>
      </c>
      <c r="N36" s="171">
        <f>N37+N41+N51+N56+N58+N54</f>
        <v>34316.807999999997</v>
      </c>
      <c r="P36" s="218"/>
      <c r="Q36" s="218"/>
      <c r="R36" s="218"/>
      <c r="S36" s="218"/>
      <c r="T36" s="218"/>
    </row>
    <row r="37" spans="1:20" s="24" customFormat="1" ht="38.25" x14ac:dyDescent="0.25">
      <c r="A37" s="176" t="s">
        <v>181</v>
      </c>
      <c r="B37" s="20">
        <v>2</v>
      </c>
      <c r="C37" s="18">
        <v>1</v>
      </c>
      <c r="D37" s="18">
        <v>2</v>
      </c>
      <c r="E37" s="19"/>
      <c r="F37" s="20"/>
      <c r="G37" s="171">
        <f>G38+G40</f>
        <v>1240.9000000000001</v>
      </c>
      <c r="H37" s="171">
        <f>H38+H40</f>
        <v>0</v>
      </c>
      <c r="I37" s="171">
        <f>I38+I40</f>
        <v>1240.9000000000001</v>
      </c>
      <c r="J37" s="222"/>
      <c r="K37" s="222"/>
      <c r="L37" s="222"/>
      <c r="M37" s="220">
        <f>M38+M39+M40</f>
        <v>79.498000000000005</v>
      </c>
      <c r="N37" s="220">
        <f>N38+N39+N40</f>
        <v>1320.3980000000001</v>
      </c>
      <c r="P37" s="218"/>
      <c r="Q37" s="218"/>
      <c r="R37" s="218"/>
      <c r="S37" s="218"/>
      <c r="T37" s="218"/>
    </row>
    <row r="38" spans="1:20" ht="25.5" x14ac:dyDescent="0.25">
      <c r="A38" s="177" t="s">
        <v>40</v>
      </c>
      <c r="B38" s="23">
        <v>2</v>
      </c>
      <c r="C38" s="21">
        <v>1</v>
      </c>
      <c r="D38" s="21">
        <v>2</v>
      </c>
      <c r="E38" s="22" t="s">
        <v>41</v>
      </c>
      <c r="F38" s="23">
        <v>121</v>
      </c>
      <c r="G38" s="172">
        <f>'6'!F19</f>
        <v>953.2</v>
      </c>
      <c r="H38" s="28"/>
      <c r="I38" s="194">
        <f t="shared" ref="I38:I40" si="11">G38+H38</f>
        <v>953.2</v>
      </c>
      <c r="J38" s="59"/>
      <c r="K38" s="59"/>
      <c r="L38" s="59"/>
      <c r="M38" s="194"/>
      <c r="N38" s="194">
        <f t="shared" si="2"/>
        <v>953.2</v>
      </c>
    </row>
    <row r="39" spans="1:20" ht="24.75" customHeight="1" x14ac:dyDescent="0.25">
      <c r="A39" s="177" t="s">
        <v>655</v>
      </c>
      <c r="B39" s="23">
        <v>2</v>
      </c>
      <c r="C39" s="21">
        <v>1</v>
      </c>
      <c r="D39" s="21">
        <v>2</v>
      </c>
      <c r="E39" s="22" t="s">
        <v>41</v>
      </c>
      <c r="F39" s="23">
        <v>122</v>
      </c>
      <c r="G39" s="172"/>
      <c r="H39" s="28"/>
      <c r="I39" s="194">
        <v>0</v>
      </c>
      <c r="J39" s="59"/>
      <c r="K39" s="59"/>
      <c r="L39" s="59"/>
      <c r="M39" s="194">
        <v>79.498000000000005</v>
      </c>
      <c r="N39" s="194">
        <f t="shared" si="2"/>
        <v>79.498000000000005</v>
      </c>
    </row>
    <row r="40" spans="1:20" ht="51" x14ac:dyDescent="0.25">
      <c r="A40" s="178" t="s">
        <v>43</v>
      </c>
      <c r="B40" s="23">
        <v>2</v>
      </c>
      <c r="C40" s="21">
        <v>1</v>
      </c>
      <c r="D40" s="21">
        <v>2</v>
      </c>
      <c r="E40" s="22" t="s">
        <v>41</v>
      </c>
      <c r="F40" s="23">
        <v>129</v>
      </c>
      <c r="G40" s="172">
        <f>'6'!F21</f>
        <v>287.7</v>
      </c>
      <c r="H40" s="28"/>
      <c r="I40" s="194">
        <f t="shared" si="11"/>
        <v>287.7</v>
      </c>
      <c r="J40" s="59"/>
      <c r="K40" s="59"/>
      <c r="L40" s="59"/>
      <c r="M40" s="194"/>
      <c r="N40" s="194">
        <f t="shared" si="2"/>
        <v>287.7</v>
      </c>
    </row>
    <row r="41" spans="1:20" ht="51" x14ac:dyDescent="0.25">
      <c r="A41" s="176" t="s">
        <v>182</v>
      </c>
      <c r="B41" s="20">
        <v>2</v>
      </c>
      <c r="C41" s="18">
        <v>1</v>
      </c>
      <c r="D41" s="18">
        <v>4</v>
      </c>
      <c r="E41" s="19"/>
      <c r="F41" s="20"/>
      <c r="G41" s="171">
        <f>SUM(G42:G50)</f>
        <v>24324.35</v>
      </c>
      <c r="H41" s="171">
        <f t="shared" ref="H41" si="12">SUM(H42:H50)</f>
        <v>0</v>
      </c>
      <c r="I41" s="171">
        <f>SUM(I42:I50)</f>
        <v>24324.35</v>
      </c>
      <c r="J41" s="171">
        <f t="shared" ref="J41:N41" si="13">SUM(J42:J50)</f>
        <v>0</v>
      </c>
      <c r="K41" s="171">
        <f t="shared" si="13"/>
        <v>0</v>
      </c>
      <c r="L41" s="171">
        <f t="shared" si="13"/>
        <v>0</v>
      </c>
      <c r="M41" s="171">
        <f t="shared" si="13"/>
        <v>-2403.04</v>
      </c>
      <c r="N41" s="171">
        <f t="shared" si="13"/>
        <v>21921.309999999998</v>
      </c>
    </row>
    <row r="42" spans="1:20" s="24" customFormat="1" ht="25.5" x14ac:dyDescent="0.25">
      <c r="A42" s="177" t="s">
        <v>40</v>
      </c>
      <c r="B42" s="23">
        <v>2</v>
      </c>
      <c r="C42" s="21">
        <v>1</v>
      </c>
      <c r="D42" s="21">
        <v>4</v>
      </c>
      <c r="E42" s="22" t="s">
        <v>61</v>
      </c>
      <c r="F42" s="23">
        <v>121</v>
      </c>
      <c r="G42" s="172">
        <f>'6'!F39</f>
        <v>13764.6</v>
      </c>
      <c r="H42" s="28"/>
      <c r="I42" s="194">
        <f t="shared" ref="I42:I50" si="14">G42+H42</f>
        <v>13764.6</v>
      </c>
      <c r="J42" s="222"/>
      <c r="K42" s="222"/>
      <c r="L42" s="222"/>
      <c r="M42" s="194">
        <v>-480</v>
      </c>
      <c r="N42" s="194">
        <f t="shared" si="2"/>
        <v>13284.6</v>
      </c>
      <c r="P42" s="218"/>
      <c r="Q42" s="218"/>
      <c r="R42" s="218"/>
      <c r="S42" s="218"/>
      <c r="T42" s="218"/>
    </row>
    <row r="43" spans="1:20" s="24" customFormat="1" ht="51" x14ac:dyDescent="0.25">
      <c r="A43" s="178" t="s">
        <v>43</v>
      </c>
      <c r="B43" s="23">
        <v>2</v>
      </c>
      <c r="C43" s="21">
        <v>1</v>
      </c>
      <c r="D43" s="21">
        <v>4</v>
      </c>
      <c r="E43" s="22" t="s">
        <v>61</v>
      </c>
      <c r="F43" s="23">
        <v>129</v>
      </c>
      <c r="G43" s="172">
        <f>'6'!F40</f>
        <v>4156.8999999999996</v>
      </c>
      <c r="H43" s="28"/>
      <c r="I43" s="194">
        <f t="shared" si="14"/>
        <v>4156.8999999999996</v>
      </c>
      <c r="J43" s="222"/>
      <c r="K43" s="222"/>
      <c r="L43" s="222"/>
      <c r="M43" s="194">
        <v>-150</v>
      </c>
      <c r="N43" s="194">
        <f t="shared" si="2"/>
        <v>4006.8999999999996</v>
      </c>
      <c r="P43" s="218"/>
      <c r="Q43" s="218"/>
      <c r="R43" s="218"/>
      <c r="S43" s="218"/>
      <c r="T43" s="218"/>
    </row>
    <row r="44" spans="1:20" s="24" customFormat="1" ht="25.5" x14ac:dyDescent="0.25">
      <c r="A44" s="95" t="s">
        <v>51</v>
      </c>
      <c r="B44" s="23">
        <v>2</v>
      </c>
      <c r="C44" s="21">
        <v>1</v>
      </c>
      <c r="D44" s="21">
        <v>4</v>
      </c>
      <c r="E44" s="22" t="s">
        <v>61</v>
      </c>
      <c r="F44" s="23">
        <v>122</v>
      </c>
      <c r="G44" s="172">
        <f>'6'!F41</f>
        <v>280</v>
      </c>
      <c r="H44" s="28"/>
      <c r="I44" s="194">
        <f t="shared" si="14"/>
        <v>280</v>
      </c>
      <c r="J44" s="222"/>
      <c r="K44" s="222"/>
      <c r="L44" s="222"/>
      <c r="M44" s="194">
        <v>-200</v>
      </c>
      <c r="N44" s="194">
        <f t="shared" si="2"/>
        <v>80</v>
      </c>
      <c r="P44" s="218"/>
      <c r="Q44" s="218"/>
      <c r="R44" s="218"/>
      <c r="S44" s="218"/>
      <c r="T44" s="218"/>
    </row>
    <row r="45" spans="1:20" ht="25.5" x14ac:dyDescent="0.25">
      <c r="A45" s="178" t="s">
        <v>53</v>
      </c>
      <c r="B45" s="23">
        <v>2</v>
      </c>
      <c r="C45" s="21">
        <v>1</v>
      </c>
      <c r="D45" s="21">
        <v>4</v>
      </c>
      <c r="E45" s="22" t="s">
        <v>61</v>
      </c>
      <c r="F45" s="23">
        <v>242</v>
      </c>
      <c r="G45" s="172">
        <f>'6'!F42</f>
        <v>680</v>
      </c>
      <c r="H45" s="28"/>
      <c r="I45" s="194">
        <f t="shared" si="14"/>
        <v>680</v>
      </c>
      <c r="J45" s="59"/>
      <c r="K45" s="59"/>
      <c r="L45" s="59"/>
      <c r="M45" s="194">
        <v>-450</v>
      </c>
      <c r="N45" s="194">
        <f t="shared" si="2"/>
        <v>230</v>
      </c>
    </row>
    <row r="46" spans="1:20" ht="25.5" x14ac:dyDescent="0.25">
      <c r="A46" s="95" t="s">
        <v>54</v>
      </c>
      <c r="B46" s="23">
        <v>2</v>
      </c>
      <c r="C46" s="21">
        <v>1</v>
      </c>
      <c r="D46" s="21">
        <v>4</v>
      </c>
      <c r="E46" s="22" t="s">
        <v>61</v>
      </c>
      <c r="F46" s="23" t="s">
        <v>55</v>
      </c>
      <c r="G46" s="172">
        <f>'6'!F43</f>
        <v>2301.11</v>
      </c>
      <c r="H46" s="28"/>
      <c r="I46" s="194">
        <f t="shared" si="14"/>
        <v>2301.11</v>
      </c>
      <c r="J46" s="59"/>
      <c r="K46" s="59"/>
      <c r="L46" s="59"/>
      <c r="M46" s="194">
        <v>-1095.6500000000001</v>
      </c>
      <c r="N46" s="194">
        <f t="shared" si="2"/>
        <v>1205.46</v>
      </c>
    </row>
    <row r="47" spans="1:20" x14ac:dyDescent="0.25">
      <c r="A47" s="95" t="str">
        <f>'6'!A44</f>
        <v>Закупка энергетических ресурсов</v>
      </c>
      <c r="B47" s="23">
        <v>2</v>
      </c>
      <c r="C47" s="21">
        <v>1</v>
      </c>
      <c r="D47" s="21">
        <v>4</v>
      </c>
      <c r="E47" s="22" t="s">
        <v>61</v>
      </c>
      <c r="F47" s="23">
        <v>247</v>
      </c>
      <c r="G47" s="172">
        <f>'6'!F44</f>
        <v>2694.35</v>
      </c>
      <c r="H47" s="28"/>
      <c r="I47" s="194">
        <f t="shared" si="14"/>
        <v>2694.35</v>
      </c>
      <c r="J47" s="59"/>
      <c r="K47" s="59"/>
      <c r="L47" s="59"/>
      <c r="M47" s="194"/>
      <c r="N47" s="194">
        <f t="shared" si="2"/>
        <v>2694.35</v>
      </c>
    </row>
    <row r="48" spans="1:20" ht="25.5" x14ac:dyDescent="0.25">
      <c r="A48" s="177" t="s">
        <v>56</v>
      </c>
      <c r="B48" s="23">
        <v>2</v>
      </c>
      <c r="C48" s="21">
        <v>1</v>
      </c>
      <c r="D48" s="21">
        <v>4</v>
      </c>
      <c r="E48" s="22" t="s">
        <v>61</v>
      </c>
      <c r="F48" s="23">
        <v>851</v>
      </c>
      <c r="G48" s="172">
        <f>'6'!F45</f>
        <v>387.39</v>
      </c>
      <c r="H48" s="28"/>
      <c r="I48" s="194">
        <f t="shared" si="14"/>
        <v>387.39</v>
      </c>
      <c r="J48" s="59"/>
      <c r="K48" s="59"/>
      <c r="L48" s="59"/>
      <c r="M48" s="194">
        <v>-27.389999999999986</v>
      </c>
      <c r="N48" s="194">
        <f t="shared" si="2"/>
        <v>360</v>
      </c>
    </row>
    <row r="49" spans="1:20" x14ac:dyDescent="0.25">
      <c r="A49" s="177" t="s">
        <v>57</v>
      </c>
      <c r="B49" s="23">
        <v>2</v>
      </c>
      <c r="C49" s="21">
        <v>1</v>
      </c>
      <c r="D49" s="21">
        <v>4</v>
      </c>
      <c r="E49" s="22" t="s">
        <v>61</v>
      </c>
      <c r="F49" s="23" t="s">
        <v>58</v>
      </c>
      <c r="G49" s="172">
        <f>'6'!F46</f>
        <v>20</v>
      </c>
      <c r="H49" s="28"/>
      <c r="I49" s="194">
        <f t="shared" si="14"/>
        <v>20</v>
      </c>
      <c r="J49" s="59"/>
      <c r="K49" s="59"/>
      <c r="L49" s="59"/>
      <c r="M49" s="194"/>
      <c r="N49" s="194">
        <f t="shared" si="2"/>
        <v>20</v>
      </c>
    </row>
    <row r="50" spans="1:20" x14ac:dyDescent="0.25">
      <c r="A50" s="177" t="str">
        <f>'6'!A47</f>
        <v>Уплата иных платежей</v>
      </c>
      <c r="B50" s="23">
        <v>2</v>
      </c>
      <c r="C50" s="21">
        <v>1</v>
      </c>
      <c r="D50" s="21">
        <v>4</v>
      </c>
      <c r="E50" s="22" t="s">
        <v>61</v>
      </c>
      <c r="F50" s="23">
        <v>853</v>
      </c>
      <c r="G50" s="172">
        <f>'6'!F47</f>
        <v>40</v>
      </c>
      <c r="H50" s="28"/>
      <c r="I50" s="194">
        <f t="shared" si="14"/>
        <v>40</v>
      </c>
      <c r="J50" s="59"/>
      <c r="K50" s="59"/>
      <c r="L50" s="59"/>
      <c r="M50" s="194"/>
      <c r="N50" s="194">
        <f t="shared" si="2"/>
        <v>40</v>
      </c>
    </row>
    <row r="51" spans="1:20" x14ac:dyDescent="0.25">
      <c r="A51" s="175" t="s">
        <v>62</v>
      </c>
      <c r="B51" s="20">
        <v>2</v>
      </c>
      <c r="C51" s="18">
        <v>1</v>
      </c>
      <c r="D51" s="18">
        <v>5</v>
      </c>
      <c r="E51" s="19"/>
      <c r="F51" s="20"/>
      <c r="G51" s="171">
        <f>+G52</f>
        <v>60.1</v>
      </c>
      <c r="H51" s="171">
        <f t="shared" ref="H51:N52" si="15">+H52</f>
        <v>0</v>
      </c>
      <c r="I51" s="171">
        <f t="shared" si="15"/>
        <v>60.1</v>
      </c>
      <c r="J51" s="171">
        <f t="shared" si="15"/>
        <v>0</v>
      </c>
      <c r="K51" s="171">
        <f t="shared" si="15"/>
        <v>0</v>
      </c>
      <c r="L51" s="171">
        <f t="shared" si="15"/>
        <v>0</v>
      </c>
      <c r="M51" s="171">
        <f t="shared" si="15"/>
        <v>-9.6</v>
      </c>
      <c r="N51" s="171">
        <f t="shared" si="15"/>
        <v>50.5</v>
      </c>
    </row>
    <row r="52" spans="1:20" x14ac:dyDescent="0.25">
      <c r="A52" s="175" t="s">
        <v>63</v>
      </c>
      <c r="B52" s="20">
        <v>2</v>
      </c>
      <c r="C52" s="18">
        <v>1</v>
      </c>
      <c r="D52" s="18">
        <v>5</v>
      </c>
      <c r="E52" s="19" t="s">
        <v>64</v>
      </c>
      <c r="F52" s="20"/>
      <c r="G52" s="171">
        <f>+G53</f>
        <v>60.1</v>
      </c>
      <c r="H52" s="171">
        <f t="shared" si="15"/>
        <v>0</v>
      </c>
      <c r="I52" s="171">
        <f t="shared" si="15"/>
        <v>60.1</v>
      </c>
      <c r="J52" s="171">
        <f t="shared" si="15"/>
        <v>0</v>
      </c>
      <c r="K52" s="171">
        <f t="shared" si="15"/>
        <v>0</v>
      </c>
      <c r="L52" s="171">
        <f t="shared" si="15"/>
        <v>0</v>
      </c>
      <c r="M52" s="171">
        <f t="shared" si="15"/>
        <v>-9.6</v>
      </c>
      <c r="N52" s="171">
        <f t="shared" si="15"/>
        <v>50.5</v>
      </c>
    </row>
    <row r="53" spans="1:20" ht="25.5" x14ac:dyDescent="0.25">
      <c r="A53" s="95" t="s">
        <v>54</v>
      </c>
      <c r="B53" s="23">
        <v>2</v>
      </c>
      <c r="C53" s="21">
        <v>1</v>
      </c>
      <c r="D53" s="21">
        <v>5</v>
      </c>
      <c r="E53" s="22" t="s">
        <v>64</v>
      </c>
      <c r="F53" s="23">
        <v>244</v>
      </c>
      <c r="G53" s="172">
        <f>'6'!F50</f>
        <v>60.1</v>
      </c>
      <c r="H53" s="28"/>
      <c r="I53" s="194">
        <f>G53+H53</f>
        <v>60.1</v>
      </c>
      <c r="J53" s="59"/>
      <c r="K53" s="59"/>
      <c r="L53" s="59"/>
      <c r="M53" s="194">
        <v>-9.6</v>
      </c>
      <c r="N53" s="194">
        <f t="shared" si="2"/>
        <v>50.5</v>
      </c>
    </row>
    <row r="54" spans="1:20" ht="33" customHeight="1" x14ac:dyDescent="0.25">
      <c r="A54" s="176" t="s">
        <v>367</v>
      </c>
      <c r="B54" s="20">
        <v>2</v>
      </c>
      <c r="C54" s="18">
        <v>1</v>
      </c>
      <c r="D54" s="18">
        <v>7</v>
      </c>
      <c r="E54" s="19" t="s">
        <v>366</v>
      </c>
      <c r="F54" s="20"/>
      <c r="G54" s="171">
        <f>G55</f>
        <v>0</v>
      </c>
      <c r="H54" s="171">
        <f t="shared" ref="H54:N54" si="16">H55</f>
        <v>1331.6</v>
      </c>
      <c r="I54" s="171">
        <f t="shared" si="16"/>
        <v>1331.6</v>
      </c>
      <c r="J54" s="171">
        <f t="shared" si="16"/>
        <v>0</v>
      </c>
      <c r="K54" s="171">
        <f t="shared" si="16"/>
        <v>0</v>
      </c>
      <c r="L54" s="171">
        <f t="shared" si="16"/>
        <v>0</v>
      </c>
      <c r="M54" s="171">
        <f t="shared" si="16"/>
        <v>0</v>
      </c>
      <c r="N54" s="171">
        <f t="shared" si="16"/>
        <v>1331.6</v>
      </c>
    </row>
    <row r="55" spans="1:20" ht="25.5" x14ac:dyDescent="0.25">
      <c r="A55" s="95" t="s">
        <v>54</v>
      </c>
      <c r="B55" s="23">
        <v>2</v>
      </c>
      <c r="C55" s="21">
        <v>1</v>
      </c>
      <c r="D55" s="21">
        <v>7</v>
      </c>
      <c r="E55" s="22" t="s">
        <v>365</v>
      </c>
      <c r="F55" s="23">
        <v>244</v>
      </c>
      <c r="G55" s="172">
        <v>0</v>
      </c>
      <c r="H55" s="40">
        <v>1331.6</v>
      </c>
      <c r="I55" s="194">
        <f t="shared" ref="I55" si="17">G55+H55</f>
        <v>1331.6</v>
      </c>
      <c r="J55" s="59"/>
      <c r="K55" s="59"/>
      <c r="L55" s="59"/>
      <c r="M55" s="194">
        <v>0</v>
      </c>
      <c r="N55" s="194">
        <f t="shared" si="2"/>
        <v>1331.6</v>
      </c>
    </row>
    <row r="56" spans="1:20" x14ac:dyDescent="0.25">
      <c r="A56" s="175" t="s">
        <v>71</v>
      </c>
      <c r="B56" s="20">
        <v>2</v>
      </c>
      <c r="C56" s="26" t="s">
        <v>72</v>
      </c>
      <c r="D56" s="26">
        <v>11</v>
      </c>
      <c r="E56" s="19"/>
      <c r="F56" s="20"/>
      <c r="G56" s="171">
        <f>SUM(G57:G57)</f>
        <v>2300</v>
      </c>
      <c r="H56" s="171">
        <f t="shared" ref="H56:N56" si="18">SUM(H57:H57)</f>
        <v>1500</v>
      </c>
      <c r="I56" s="171">
        <f t="shared" si="18"/>
        <v>3800</v>
      </c>
      <c r="J56" s="171">
        <f t="shared" si="18"/>
        <v>0</v>
      </c>
      <c r="K56" s="171">
        <f t="shared" si="18"/>
        <v>0</v>
      </c>
      <c r="L56" s="171">
        <f t="shared" si="18"/>
        <v>0</v>
      </c>
      <c r="M56" s="171">
        <f t="shared" si="18"/>
        <v>0</v>
      </c>
      <c r="N56" s="171">
        <f t="shared" si="18"/>
        <v>3800</v>
      </c>
    </row>
    <row r="57" spans="1:20" ht="38.25" x14ac:dyDescent="0.25">
      <c r="A57" s="177" t="s">
        <v>73</v>
      </c>
      <c r="B57" s="23">
        <v>2</v>
      </c>
      <c r="C57" s="27" t="s">
        <v>72</v>
      </c>
      <c r="D57" s="27">
        <v>11</v>
      </c>
      <c r="E57" s="28" t="s">
        <v>255</v>
      </c>
      <c r="F57" s="23">
        <v>870</v>
      </c>
      <c r="G57" s="172">
        <f>'6'!F69</f>
        <v>2300</v>
      </c>
      <c r="H57" s="197">
        <v>1500</v>
      </c>
      <c r="I57" s="194">
        <f>G57+H57</f>
        <v>3800</v>
      </c>
      <c r="J57" s="59"/>
      <c r="K57" s="59"/>
      <c r="L57" s="59"/>
      <c r="M57" s="194">
        <v>0</v>
      </c>
      <c r="N57" s="194">
        <f t="shared" si="2"/>
        <v>3800</v>
      </c>
    </row>
    <row r="58" spans="1:20" s="24" customFormat="1" x14ac:dyDescent="0.25">
      <c r="A58" s="176" t="s">
        <v>74</v>
      </c>
      <c r="B58" s="20">
        <v>2</v>
      </c>
      <c r="C58" s="18">
        <v>1</v>
      </c>
      <c r="D58" s="18">
        <v>13</v>
      </c>
      <c r="E58" s="28"/>
      <c r="F58" s="27"/>
      <c r="G58" s="171">
        <f>G59+G61+G69</f>
        <v>5175.3999999999996</v>
      </c>
      <c r="H58" s="171">
        <f>H59+H61+H69</f>
        <v>0</v>
      </c>
      <c r="I58" s="171">
        <f t="shared" ref="I58:M58" si="19">I59+I61+I69+I67</f>
        <v>5175.3999999999996</v>
      </c>
      <c r="J58" s="171">
        <f t="shared" si="19"/>
        <v>0</v>
      </c>
      <c r="K58" s="171">
        <f t="shared" si="19"/>
        <v>0</v>
      </c>
      <c r="L58" s="171">
        <f t="shared" si="19"/>
        <v>0</v>
      </c>
      <c r="M58" s="171">
        <f t="shared" si="19"/>
        <v>717.6</v>
      </c>
      <c r="N58" s="171">
        <f>N59+N61+N69+N67</f>
        <v>5893</v>
      </c>
      <c r="P58" s="218"/>
      <c r="Q58" s="218"/>
      <c r="R58" s="218"/>
      <c r="S58" s="218"/>
      <c r="T58" s="218"/>
    </row>
    <row r="59" spans="1:20" ht="61.5" customHeight="1" x14ac:dyDescent="0.25">
      <c r="A59" s="175" t="str">
        <f>'6'!A71</f>
        <v>МП "Обучение, переподготовка, повышение квалификации для выборных должностных лиц местного самоуправления и муниципальных служащих Кызылского кожууна на 2021-2023 гг."</v>
      </c>
      <c r="B59" s="20">
        <v>2</v>
      </c>
      <c r="C59" s="18">
        <v>1</v>
      </c>
      <c r="D59" s="18">
        <v>13</v>
      </c>
      <c r="E59" s="29" t="s">
        <v>75</v>
      </c>
      <c r="F59" s="20"/>
      <c r="G59" s="171">
        <f>G60</f>
        <v>160</v>
      </c>
      <c r="H59" s="171">
        <f t="shared" ref="H59:N59" si="20">H60</f>
        <v>0</v>
      </c>
      <c r="I59" s="171">
        <f t="shared" si="20"/>
        <v>160</v>
      </c>
      <c r="J59" s="171">
        <f t="shared" si="20"/>
        <v>0</v>
      </c>
      <c r="K59" s="171">
        <f t="shared" si="20"/>
        <v>0</v>
      </c>
      <c r="L59" s="171">
        <f t="shared" si="20"/>
        <v>0</v>
      </c>
      <c r="M59" s="171">
        <f t="shared" si="20"/>
        <v>0</v>
      </c>
      <c r="N59" s="171">
        <f t="shared" si="20"/>
        <v>160</v>
      </c>
    </row>
    <row r="60" spans="1:20" ht="38.25" x14ac:dyDescent="0.25">
      <c r="A60" s="177" t="str">
        <f>'6'!A72</f>
        <v xml:space="preserve">ПП "Организация обучения и повышения квалификации кадров для органов местного самоуправления" </v>
      </c>
      <c r="B60" s="23">
        <v>2</v>
      </c>
      <c r="C60" s="21">
        <v>1</v>
      </c>
      <c r="D60" s="21">
        <v>13</v>
      </c>
      <c r="E60" s="28" t="s">
        <v>75</v>
      </c>
      <c r="F60" s="23">
        <v>244</v>
      </c>
      <c r="G60" s="172">
        <f>'6'!F72</f>
        <v>160</v>
      </c>
      <c r="H60" s="28"/>
      <c r="I60" s="194">
        <f>G60+H60</f>
        <v>160</v>
      </c>
      <c r="J60" s="59"/>
      <c r="K60" s="59"/>
      <c r="L60" s="59"/>
      <c r="M60" s="194">
        <v>0</v>
      </c>
      <c r="N60" s="194">
        <f t="shared" si="2"/>
        <v>160</v>
      </c>
    </row>
    <row r="61" spans="1:20" ht="25.5" x14ac:dyDescent="0.25">
      <c r="A61" s="176" t="s">
        <v>256</v>
      </c>
      <c r="B61" s="20">
        <v>2</v>
      </c>
      <c r="C61" s="18">
        <v>1</v>
      </c>
      <c r="D61" s="18">
        <v>13</v>
      </c>
      <c r="E61" s="29" t="s">
        <v>257</v>
      </c>
      <c r="F61" s="20"/>
      <c r="G61" s="171">
        <f t="shared" ref="G61:N61" si="21">SUM(G62:G66)</f>
        <v>4132.3999999999996</v>
      </c>
      <c r="H61" s="171">
        <f t="shared" si="21"/>
        <v>0</v>
      </c>
      <c r="I61" s="171">
        <f t="shared" si="21"/>
        <v>4132.3999999999996</v>
      </c>
      <c r="J61" s="171">
        <f t="shared" si="21"/>
        <v>0</v>
      </c>
      <c r="K61" s="171">
        <f t="shared" si="21"/>
        <v>0</v>
      </c>
      <c r="L61" s="171">
        <f t="shared" si="21"/>
        <v>0</v>
      </c>
      <c r="M61" s="171">
        <f t="shared" si="21"/>
        <v>567.6</v>
      </c>
      <c r="N61" s="171">
        <f t="shared" si="21"/>
        <v>4700</v>
      </c>
    </row>
    <row r="62" spans="1:20" ht="25.5" x14ac:dyDescent="0.25">
      <c r="A62" s="95" t="s">
        <v>53</v>
      </c>
      <c r="B62" s="23">
        <v>2</v>
      </c>
      <c r="C62" s="21">
        <v>1</v>
      </c>
      <c r="D62" s="21">
        <v>13</v>
      </c>
      <c r="E62" s="28" t="s">
        <v>257</v>
      </c>
      <c r="F62" s="23">
        <v>242</v>
      </c>
      <c r="G62" s="172">
        <f>'6'!F74</f>
        <v>655.4</v>
      </c>
      <c r="H62" s="28"/>
      <c r="I62" s="194">
        <f t="shared" ref="I62:I66" si="22">G62+H62</f>
        <v>655.4</v>
      </c>
      <c r="J62" s="59"/>
      <c r="K62" s="59"/>
      <c r="L62" s="59"/>
      <c r="M62" s="194">
        <v>0</v>
      </c>
      <c r="N62" s="194">
        <f t="shared" si="2"/>
        <v>655.4</v>
      </c>
    </row>
    <row r="63" spans="1:20" ht="38.25" x14ac:dyDescent="0.25">
      <c r="A63" s="95" t="str">
        <f>'6'!A75</f>
        <v>Закупка товаров, работ, услуг в целях капитального ремонта государственного (муниципального) имущества</v>
      </c>
      <c r="B63" s="23">
        <v>2</v>
      </c>
      <c r="C63" s="21">
        <v>1</v>
      </c>
      <c r="D63" s="21">
        <v>13</v>
      </c>
      <c r="E63" s="28" t="s">
        <v>257</v>
      </c>
      <c r="F63" s="23">
        <v>243</v>
      </c>
      <c r="G63" s="172">
        <f>'6'!F75</f>
        <v>1600</v>
      </c>
      <c r="H63" s="28"/>
      <c r="I63" s="194">
        <f t="shared" si="22"/>
        <v>1600</v>
      </c>
      <c r="J63" s="59"/>
      <c r="K63" s="59"/>
      <c r="L63" s="59"/>
      <c r="M63" s="194">
        <v>400</v>
      </c>
      <c r="N63" s="194">
        <f t="shared" si="2"/>
        <v>2000</v>
      </c>
    </row>
    <row r="64" spans="1:20" ht="25.5" x14ac:dyDescent="0.25">
      <c r="A64" s="95" t="s">
        <v>54</v>
      </c>
      <c r="B64" s="23">
        <v>2</v>
      </c>
      <c r="C64" s="21">
        <v>1</v>
      </c>
      <c r="D64" s="21">
        <v>13</v>
      </c>
      <c r="E64" s="28" t="s">
        <v>257</v>
      </c>
      <c r="F64" s="23">
        <v>244</v>
      </c>
      <c r="G64" s="172">
        <f>'6'!F76</f>
        <v>1767</v>
      </c>
      <c r="H64" s="28"/>
      <c r="I64" s="194">
        <f t="shared" si="22"/>
        <v>1767</v>
      </c>
      <c r="J64" s="59"/>
      <c r="K64" s="59"/>
      <c r="L64" s="59"/>
      <c r="M64" s="194"/>
      <c r="N64" s="194">
        <f t="shared" si="2"/>
        <v>1767</v>
      </c>
    </row>
    <row r="65" spans="1:20" x14ac:dyDescent="0.25">
      <c r="A65" s="177" t="s">
        <v>57</v>
      </c>
      <c r="B65" s="23">
        <v>2</v>
      </c>
      <c r="C65" s="21">
        <v>1</v>
      </c>
      <c r="D65" s="21">
        <v>13</v>
      </c>
      <c r="E65" s="28" t="s">
        <v>257</v>
      </c>
      <c r="F65" s="23">
        <v>852</v>
      </c>
      <c r="G65" s="172">
        <f>'6'!F77</f>
        <v>10</v>
      </c>
      <c r="H65" s="28"/>
      <c r="I65" s="194">
        <f t="shared" si="22"/>
        <v>10</v>
      </c>
      <c r="J65" s="59"/>
      <c r="K65" s="59"/>
      <c r="L65" s="59"/>
      <c r="M65" s="194"/>
      <c r="N65" s="194">
        <f t="shared" si="2"/>
        <v>10</v>
      </c>
    </row>
    <row r="66" spans="1:20" x14ac:dyDescent="0.25">
      <c r="A66" s="187" t="s">
        <v>59</v>
      </c>
      <c r="B66" s="23">
        <v>2</v>
      </c>
      <c r="C66" s="21">
        <v>1</v>
      </c>
      <c r="D66" s="21">
        <v>13</v>
      </c>
      <c r="E66" s="28" t="s">
        <v>257</v>
      </c>
      <c r="F66" s="23">
        <v>853</v>
      </c>
      <c r="G66" s="172">
        <f>'6'!F78</f>
        <v>100</v>
      </c>
      <c r="H66" s="28"/>
      <c r="I66" s="194">
        <f t="shared" si="22"/>
        <v>100</v>
      </c>
      <c r="J66" s="59"/>
      <c r="K66" s="59"/>
      <c r="L66" s="59"/>
      <c r="M66" s="194">
        <v>167.60000000000002</v>
      </c>
      <c r="N66" s="194">
        <f t="shared" si="2"/>
        <v>267.60000000000002</v>
      </c>
    </row>
    <row r="67" spans="1:20" s="24" customFormat="1" x14ac:dyDescent="0.25">
      <c r="A67" s="224" t="s">
        <v>552</v>
      </c>
      <c r="B67" s="20">
        <v>2</v>
      </c>
      <c r="C67" s="18">
        <v>1</v>
      </c>
      <c r="D67" s="18">
        <v>13</v>
      </c>
      <c r="E67" s="29" t="s">
        <v>257</v>
      </c>
      <c r="F67" s="20"/>
      <c r="G67" s="171"/>
      <c r="H67" s="29"/>
      <c r="I67" s="220">
        <f>I68</f>
        <v>0</v>
      </c>
      <c r="J67" s="220">
        <f t="shared" ref="J67:N67" si="23">J68</f>
        <v>0</v>
      </c>
      <c r="K67" s="220">
        <f t="shared" si="23"/>
        <v>0</v>
      </c>
      <c r="L67" s="220">
        <f t="shared" si="23"/>
        <v>0</v>
      </c>
      <c r="M67" s="220">
        <f t="shared" si="23"/>
        <v>150</v>
      </c>
      <c r="N67" s="220">
        <f t="shared" si="23"/>
        <v>150</v>
      </c>
      <c r="P67" s="218"/>
      <c r="Q67" s="218"/>
      <c r="R67" s="218"/>
      <c r="S67" s="218"/>
      <c r="T67" s="218"/>
    </row>
    <row r="68" spans="1:20" ht="80.25" customHeight="1" x14ac:dyDescent="0.25">
      <c r="A68" s="223" t="s">
        <v>553</v>
      </c>
      <c r="B68" s="23">
        <v>2</v>
      </c>
      <c r="C68" s="21">
        <v>1</v>
      </c>
      <c r="D68" s="21">
        <v>13</v>
      </c>
      <c r="E68" s="28" t="s">
        <v>257</v>
      </c>
      <c r="F68" s="23">
        <v>831</v>
      </c>
      <c r="G68" s="172"/>
      <c r="H68" s="28"/>
      <c r="I68" s="194">
        <v>0</v>
      </c>
      <c r="J68" s="59"/>
      <c r="K68" s="59"/>
      <c r="L68" s="59"/>
      <c r="M68" s="194">
        <v>150</v>
      </c>
      <c r="N68" s="194">
        <f>M68</f>
        <v>150</v>
      </c>
    </row>
    <row r="69" spans="1:20" ht="25.5" x14ac:dyDescent="0.25">
      <c r="A69" s="176" t="s">
        <v>76</v>
      </c>
      <c r="B69" s="20">
        <v>2</v>
      </c>
      <c r="C69" s="18">
        <v>1</v>
      </c>
      <c r="D69" s="18">
        <v>13</v>
      </c>
      <c r="E69" s="30" t="s">
        <v>77</v>
      </c>
      <c r="F69" s="20"/>
      <c r="G69" s="171">
        <f>SUM(G70:G72)</f>
        <v>883</v>
      </c>
      <c r="H69" s="171">
        <f>SUM(H70:H72)</f>
        <v>0</v>
      </c>
      <c r="I69" s="171">
        <f>SUM(I70:I72)</f>
        <v>883</v>
      </c>
      <c r="J69" s="171">
        <f t="shared" ref="J69:N69" si="24">SUM(J70:J72)</f>
        <v>0</v>
      </c>
      <c r="K69" s="171">
        <f t="shared" si="24"/>
        <v>0</v>
      </c>
      <c r="L69" s="171">
        <f t="shared" si="24"/>
        <v>0</v>
      </c>
      <c r="M69" s="171">
        <f t="shared" si="24"/>
        <v>0</v>
      </c>
      <c r="N69" s="171">
        <f t="shared" si="24"/>
        <v>883</v>
      </c>
    </row>
    <row r="70" spans="1:20" ht="25.5" x14ac:dyDescent="0.25">
      <c r="A70" s="177" t="s">
        <v>40</v>
      </c>
      <c r="B70" s="23">
        <v>2</v>
      </c>
      <c r="C70" s="21">
        <v>1</v>
      </c>
      <c r="D70" s="21">
        <v>13</v>
      </c>
      <c r="E70" s="25" t="s">
        <v>77</v>
      </c>
      <c r="F70" s="23">
        <v>121</v>
      </c>
      <c r="G70" s="172">
        <f>'6'!F80</f>
        <v>601.4</v>
      </c>
      <c r="H70" s="28"/>
      <c r="I70" s="194">
        <f t="shared" ref="I70:I72" si="25">G70+H70</f>
        <v>601.4</v>
      </c>
      <c r="J70" s="59"/>
      <c r="K70" s="59"/>
      <c r="L70" s="59"/>
      <c r="M70" s="194"/>
      <c r="N70" s="194">
        <f t="shared" si="2"/>
        <v>601.4</v>
      </c>
    </row>
    <row r="71" spans="1:20" ht="51" x14ac:dyDescent="0.25">
      <c r="A71" s="178" t="s">
        <v>43</v>
      </c>
      <c r="B71" s="23">
        <v>2</v>
      </c>
      <c r="C71" s="21">
        <v>1</v>
      </c>
      <c r="D71" s="21">
        <v>13</v>
      </c>
      <c r="E71" s="25" t="s">
        <v>77</v>
      </c>
      <c r="F71" s="23">
        <v>129</v>
      </c>
      <c r="G71" s="172">
        <f>'6'!F81</f>
        <v>181.6</v>
      </c>
      <c r="H71" s="28"/>
      <c r="I71" s="194">
        <f t="shared" si="25"/>
        <v>181.6</v>
      </c>
      <c r="J71" s="59"/>
      <c r="K71" s="59"/>
      <c r="L71" s="59"/>
      <c r="M71" s="194"/>
      <c r="N71" s="194">
        <f t="shared" si="2"/>
        <v>181.6</v>
      </c>
    </row>
    <row r="72" spans="1:20" ht="25.5" x14ac:dyDescent="0.25">
      <c r="A72" s="95" t="s">
        <v>54</v>
      </c>
      <c r="B72" s="23">
        <v>2</v>
      </c>
      <c r="C72" s="21">
        <v>1</v>
      </c>
      <c r="D72" s="21">
        <v>13</v>
      </c>
      <c r="E72" s="25" t="s">
        <v>77</v>
      </c>
      <c r="F72" s="23">
        <v>244</v>
      </c>
      <c r="G72" s="172">
        <f>'6'!F82</f>
        <v>100</v>
      </c>
      <c r="H72" s="28"/>
      <c r="I72" s="194">
        <f t="shared" si="25"/>
        <v>100</v>
      </c>
      <c r="J72" s="59"/>
      <c r="K72" s="59"/>
      <c r="L72" s="59"/>
      <c r="M72" s="194"/>
      <c r="N72" s="194">
        <f t="shared" si="2"/>
        <v>100</v>
      </c>
    </row>
    <row r="73" spans="1:20" ht="25.5" x14ac:dyDescent="0.25">
      <c r="A73" s="175" t="s">
        <v>82</v>
      </c>
      <c r="B73" s="20">
        <v>2</v>
      </c>
      <c r="C73" s="18">
        <v>3</v>
      </c>
      <c r="D73" s="18"/>
      <c r="E73" s="30"/>
      <c r="F73" s="20"/>
      <c r="G73" s="171">
        <f>G74+G79+G86</f>
        <v>2959.5000000000005</v>
      </c>
      <c r="H73" s="171">
        <f t="shared" ref="H73:N73" si="26">H74+H79+H86</f>
        <v>0</v>
      </c>
      <c r="I73" s="171">
        <f t="shared" si="26"/>
        <v>2959.5000000000005</v>
      </c>
      <c r="J73" s="171">
        <f t="shared" si="26"/>
        <v>0</v>
      </c>
      <c r="K73" s="171">
        <f t="shared" si="26"/>
        <v>0</v>
      </c>
      <c r="L73" s="171">
        <f t="shared" si="26"/>
        <v>0</v>
      </c>
      <c r="M73" s="171">
        <f t="shared" si="26"/>
        <v>0</v>
      </c>
      <c r="N73" s="171">
        <f t="shared" si="26"/>
        <v>2959.5000000000005</v>
      </c>
    </row>
    <row r="74" spans="1:20" ht="38.25" x14ac:dyDescent="0.25">
      <c r="A74" s="176" t="s">
        <v>83</v>
      </c>
      <c r="B74" s="20">
        <v>2</v>
      </c>
      <c r="C74" s="18">
        <v>3</v>
      </c>
      <c r="D74" s="18">
        <v>9</v>
      </c>
      <c r="E74" s="30"/>
      <c r="F74" s="20"/>
      <c r="G74" s="171">
        <f>SUM(G75:G78)</f>
        <v>2159.5000000000005</v>
      </c>
      <c r="H74" s="171">
        <f t="shared" ref="H74:N74" si="27">SUM(H75:H78)</f>
        <v>0</v>
      </c>
      <c r="I74" s="171">
        <f t="shared" si="27"/>
        <v>2159.5000000000005</v>
      </c>
      <c r="J74" s="171">
        <f t="shared" si="27"/>
        <v>0</v>
      </c>
      <c r="K74" s="171">
        <f t="shared" si="27"/>
        <v>0</v>
      </c>
      <c r="L74" s="171">
        <f t="shared" si="27"/>
        <v>0</v>
      </c>
      <c r="M74" s="171">
        <f t="shared" si="27"/>
        <v>0</v>
      </c>
      <c r="N74" s="171">
        <f t="shared" si="27"/>
        <v>2159.5000000000005</v>
      </c>
    </row>
    <row r="75" spans="1:20" x14ac:dyDescent="0.25">
      <c r="A75" s="95" t="s">
        <v>84</v>
      </c>
      <c r="B75" s="23">
        <v>2</v>
      </c>
      <c r="C75" s="21">
        <v>3</v>
      </c>
      <c r="D75" s="21">
        <v>9</v>
      </c>
      <c r="E75" s="25" t="s">
        <v>85</v>
      </c>
      <c r="F75" s="23">
        <v>111</v>
      </c>
      <c r="G75" s="172">
        <f>'6'!F97</f>
        <v>1554.8</v>
      </c>
      <c r="H75" s="28"/>
      <c r="I75" s="194">
        <f t="shared" ref="I75:I78" si="28">G75+H75</f>
        <v>1554.8</v>
      </c>
      <c r="J75" s="59"/>
      <c r="K75" s="59"/>
      <c r="L75" s="59"/>
      <c r="M75" s="194"/>
      <c r="N75" s="194">
        <f t="shared" si="2"/>
        <v>1554.8</v>
      </c>
    </row>
    <row r="76" spans="1:20" ht="38.25" x14ac:dyDescent="0.25">
      <c r="A76" s="178" t="s">
        <v>86</v>
      </c>
      <c r="B76" s="23">
        <v>2</v>
      </c>
      <c r="C76" s="21">
        <v>3</v>
      </c>
      <c r="D76" s="21">
        <v>9</v>
      </c>
      <c r="E76" s="25" t="s">
        <v>85</v>
      </c>
      <c r="F76" s="23">
        <v>119</v>
      </c>
      <c r="G76" s="172">
        <f>'6'!F98</f>
        <v>469.6</v>
      </c>
      <c r="H76" s="28"/>
      <c r="I76" s="194">
        <f t="shared" si="28"/>
        <v>469.6</v>
      </c>
      <c r="J76" s="59"/>
      <c r="K76" s="59"/>
      <c r="L76" s="59"/>
      <c r="M76" s="194"/>
      <c r="N76" s="194">
        <f t="shared" si="2"/>
        <v>469.6</v>
      </c>
    </row>
    <row r="77" spans="1:20" ht="25.5" x14ac:dyDescent="0.25">
      <c r="A77" s="178" t="s">
        <v>53</v>
      </c>
      <c r="B77" s="23">
        <v>2</v>
      </c>
      <c r="C77" s="21">
        <v>3</v>
      </c>
      <c r="D77" s="21">
        <v>9</v>
      </c>
      <c r="E77" s="25" t="s">
        <v>85</v>
      </c>
      <c r="F77" s="23">
        <v>242</v>
      </c>
      <c r="G77" s="172">
        <f>'6'!F99</f>
        <v>65.8</v>
      </c>
      <c r="H77" s="28"/>
      <c r="I77" s="194">
        <f t="shared" si="28"/>
        <v>65.8</v>
      </c>
      <c r="J77" s="59"/>
      <c r="K77" s="59"/>
      <c r="L77" s="59"/>
      <c r="M77" s="194"/>
      <c r="N77" s="194">
        <f t="shared" si="2"/>
        <v>65.8</v>
      </c>
    </row>
    <row r="78" spans="1:20" ht="25.5" x14ac:dyDescent="0.25">
      <c r="A78" s="95" t="s">
        <v>54</v>
      </c>
      <c r="B78" s="23">
        <v>2</v>
      </c>
      <c r="C78" s="21">
        <v>3</v>
      </c>
      <c r="D78" s="21">
        <v>9</v>
      </c>
      <c r="E78" s="25" t="s">
        <v>85</v>
      </c>
      <c r="F78" s="23">
        <v>244</v>
      </c>
      <c r="G78" s="172">
        <f>'6'!F100</f>
        <v>69.3</v>
      </c>
      <c r="H78" s="28"/>
      <c r="I78" s="194">
        <f t="shared" si="28"/>
        <v>69.3</v>
      </c>
      <c r="J78" s="59"/>
      <c r="K78" s="59"/>
      <c r="L78" s="59"/>
      <c r="M78" s="194"/>
      <c r="N78" s="194">
        <f t="shared" si="2"/>
        <v>69.3</v>
      </c>
    </row>
    <row r="79" spans="1:20" ht="25.5" x14ac:dyDescent="0.25">
      <c r="A79" s="176" t="s">
        <v>87</v>
      </c>
      <c r="B79" s="20">
        <v>2</v>
      </c>
      <c r="C79" s="18">
        <v>3</v>
      </c>
      <c r="D79" s="18">
        <v>14</v>
      </c>
      <c r="E79" s="25"/>
      <c r="F79" s="23"/>
      <c r="G79" s="171">
        <f>G80</f>
        <v>600</v>
      </c>
      <c r="H79" s="171">
        <f t="shared" ref="H79:N79" si="29">H80</f>
        <v>0</v>
      </c>
      <c r="I79" s="171">
        <f t="shared" si="29"/>
        <v>600</v>
      </c>
      <c r="J79" s="171">
        <f t="shared" si="29"/>
        <v>0</v>
      </c>
      <c r="K79" s="171">
        <f t="shared" si="29"/>
        <v>0</v>
      </c>
      <c r="L79" s="171">
        <f t="shared" si="29"/>
        <v>0</v>
      </c>
      <c r="M79" s="171">
        <f t="shared" si="29"/>
        <v>0</v>
      </c>
      <c r="N79" s="171">
        <f t="shared" si="29"/>
        <v>600</v>
      </c>
    </row>
    <row r="80" spans="1:20" ht="38.25" x14ac:dyDescent="0.25">
      <c r="A80" s="188" t="str">
        <f>'6'!A102</f>
        <v>МП "Обеспечение общественного порядка и противодействие преступности в Кызылском кожууне на 2021-2023 гг."</v>
      </c>
      <c r="B80" s="20">
        <v>2</v>
      </c>
      <c r="C80" s="18">
        <v>3</v>
      </c>
      <c r="D80" s="18">
        <v>14</v>
      </c>
      <c r="E80" s="29" t="s">
        <v>258</v>
      </c>
      <c r="F80" s="20"/>
      <c r="G80" s="171">
        <f>SUM(G81:G85)</f>
        <v>600</v>
      </c>
      <c r="H80" s="171">
        <f t="shared" ref="H80:N80" si="30">SUM(H81:H85)</f>
        <v>0</v>
      </c>
      <c r="I80" s="171">
        <f t="shared" si="30"/>
        <v>600</v>
      </c>
      <c r="J80" s="171">
        <f t="shared" si="30"/>
        <v>0</v>
      </c>
      <c r="K80" s="171">
        <f t="shared" si="30"/>
        <v>0</v>
      </c>
      <c r="L80" s="171">
        <f t="shared" si="30"/>
        <v>0</v>
      </c>
      <c r="M80" s="171">
        <f t="shared" si="30"/>
        <v>0</v>
      </c>
      <c r="N80" s="171">
        <f t="shared" si="30"/>
        <v>600</v>
      </c>
    </row>
    <row r="81" spans="1:20" ht="38.25" x14ac:dyDescent="0.25">
      <c r="A81" s="95" t="str">
        <f>'6'!A103</f>
        <v xml:space="preserve">ПП "Профилактика  правонарушений  безнадзорности среди несовершеннолетних на территории Кызылского кожууна" </v>
      </c>
      <c r="B81" s="23">
        <v>2</v>
      </c>
      <c r="C81" s="21">
        <v>3</v>
      </c>
      <c r="D81" s="21">
        <v>14</v>
      </c>
      <c r="E81" s="28" t="s">
        <v>258</v>
      </c>
      <c r="F81" s="23">
        <v>244</v>
      </c>
      <c r="G81" s="172">
        <f>'6'!F103</f>
        <v>100</v>
      </c>
      <c r="H81" s="28"/>
      <c r="I81" s="194">
        <f t="shared" ref="I81:I85" si="31">G81+H81</f>
        <v>100</v>
      </c>
      <c r="J81" s="59"/>
      <c r="K81" s="59"/>
      <c r="L81" s="59"/>
      <c r="M81" s="194"/>
      <c r="N81" s="194">
        <f t="shared" si="2"/>
        <v>100</v>
      </c>
    </row>
    <row r="82" spans="1:20" ht="25.5" x14ac:dyDescent="0.25">
      <c r="A82" s="95" t="str">
        <f>'6'!A104</f>
        <v>ПП "Обеспечение безопасности дорожного движения на территории Кызылского кожууна"</v>
      </c>
      <c r="B82" s="23">
        <v>2</v>
      </c>
      <c r="C82" s="21">
        <v>3</v>
      </c>
      <c r="D82" s="21">
        <v>14</v>
      </c>
      <c r="E82" s="28" t="s">
        <v>450</v>
      </c>
      <c r="F82" s="23">
        <v>244</v>
      </c>
      <c r="G82" s="172">
        <f>'6'!F104</f>
        <v>200</v>
      </c>
      <c r="H82" s="28"/>
      <c r="I82" s="194">
        <f t="shared" si="31"/>
        <v>200</v>
      </c>
      <c r="J82" s="59"/>
      <c r="K82" s="59"/>
      <c r="L82" s="59"/>
      <c r="M82" s="194"/>
      <c r="N82" s="194">
        <f t="shared" si="2"/>
        <v>200</v>
      </c>
    </row>
    <row r="83" spans="1:20" ht="38.25" x14ac:dyDescent="0.25">
      <c r="A83" s="95" t="str">
        <f>'6'!A105</f>
        <v>ПП "Противодействие незаконному обороту наркотических средств на территории Кызылского кожууна"</v>
      </c>
      <c r="B83" s="23">
        <v>2</v>
      </c>
      <c r="C83" s="21">
        <v>3</v>
      </c>
      <c r="D83" s="21">
        <v>14</v>
      </c>
      <c r="E83" s="28" t="s">
        <v>451</v>
      </c>
      <c r="F83" s="23">
        <v>244</v>
      </c>
      <c r="G83" s="172">
        <f>'6'!F105</f>
        <v>100</v>
      </c>
      <c r="H83" s="28"/>
      <c r="I83" s="194">
        <f t="shared" si="31"/>
        <v>100</v>
      </c>
      <c r="J83" s="59"/>
      <c r="K83" s="59"/>
      <c r="L83" s="59"/>
      <c r="M83" s="194"/>
      <c r="N83" s="194">
        <f t="shared" si="2"/>
        <v>100</v>
      </c>
    </row>
    <row r="84" spans="1:20" ht="42.75" customHeight="1" x14ac:dyDescent="0.25">
      <c r="A84" s="95" t="str">
        <f>'6'!A106</f>
        <v>ПП "Профилактика экстемизма и ликвидации последствий проявлений терроризма и экстремизма на территории Кызылского кожууна"</v>
      </c>
      <c r="B84" s="23">
        <v>2</v>
      </c>
      <c r="C84" s="21">
        <v>3</v>
      </c>
      <c r="D84" s="21">
        <v>14</v>
      </c>
      <c r="E84" s="28" t="s">
        <v>452</v>
      </c>
      <c r="F84" s="23">
        <v>244</v>
      </c>
      <c r="G84" s="172">
        <f>'6'!F106</f>
        <v>100</v>
      </c>
      <c r="H84" s="28"/>
      <c r="I84" s="194">
        <f t="shared" si="31"/>
        <v>100</v>
      </c>
      <c r="J84" s="59"/>
      <c r="K84" s="59"/>
      <c r="L84" s="59"/>
      <c r="M84" s="194"/>
      <c r="N84" s="194">
        <f t="shared" ref="N84:N158" si="32">I84+M84</f>
        <v>100</v>
      </c>
    </row>
    <row r="85" spans="1:20" ht="25.5" x14ac:dyDescent="0.25">
      <c r="A85" s="95" t="str">
        <f>'6'!A107</f>
        <v xml:space="preserve">ПП "О противодействии коррупции на территории Кызылского кожууна" </v>
      </c>
      <c r="B85" s="23">
        <v>2</v>
      </c>
      <c r="C85" s="21">
        <v>3</v>
      </c>
      <c r="D85" s="21">
        <v>14</v>
      </c>
      <c r="E85" s="28" t="s">
        <v>453</v>
      </c>
      <c r="F85" s="23">
        <v>244</v>
      </c>
      <c r="G85" s="172">
        <f>'6'!F107</f>
        <v>100</v>
      </c>
      <c r="H85" s="28"/>
      <c r="I85" s="194">
        <f t="shared" si="31"/>
        <v>100</v>
      </c>
      <c r="J85" s="59"/>
      <c r="K85" s="59"/>
      <c r="L85" s="59"/>
      <c r="M85" s="194"/>
      <c r="N85" s="194">
        <f t="shared" si="32"/>
        <v>100</v>
      </c>
    </row>
    <row r="86" spans="1:20" ht="25.5" x14ac:dyDescent="0.25">
      <c r="A86" s="176" t="str">
        <f>'6'!A109</f>
        <v>Непр.расходы - оказание услуг по транспортировке тел умерших</v>
      </c>
      <c r="B86" s="20">
        <v>2</v>
      </c>
      <c r="C86" s="18">
        <v>3</v>
      </c>
      <c r="D86" s="18">
        <v>14</v>
      </c>
      <c r="E86" s="29" t="s">
        <v>257</v>
      </c>
      <c r="F86" s="20"/>
      <c r="G86" s="171">
        <f>G87</f>
        <v>200</v>
      </c>
      <c r="H86" s="171">
        <f>H87</f>
        <v>0</v>
      </c>
      <c r="I86" s="171">
        <f>I87</f>
        <v>200</v>
      </c>
      <c r="J86" s="171">
        <f t="shared" ref="J86:N86" si="33">J87</f>
        <v>0</v>
      </c>
      <c r="K86" s="171">
        <f t="shared" si="33"/>
        <v>0</v>
      </c>
      <c r="L86" s="171">
        <f t="shared" si="33"/>
        <v>0</v>
      </c>
      <c r="M86" s="171">
        <f t="shared" si="33"/>
        <v>0</v>
      </c>
      <c r="N86" s="171">
        <f t="shared" si="33"/>
        <v>200</v>
      </c>
    </row>
    <row r="87" spans="1:20" ht="25.5" x14ac:dyDescent="0.25">
      <c r="A87" s="95" t="str">
        <f>'6'!A110</f>
        <v>Прочая закупка товаров, работ и услуг для обеспечения государственных (муниципальных) нужд</v>
      </c>
      <c r="B87" s="23">
        <v>2</v>
      </c>
      <c r="C87" s="21">
        <v>3</v>
      </c>
      <c r="D87" s="21">
        <v>14</v>
      </c>
      <c r="E87" s="28" t="s">
        <v>257</v>
      </c>
      <c r="F87" s="23">
        <v>244</v>
      </c>
      <c r="G87" s="172">
        <f>'6'!F110</f>
        <v>200</v>
      </c>
      <c r="H87" s="28"/>
      <c r="I87" s="194">
        <f>G87+H87</f>
        <v>200</v>
      </c>
      <c r="J87" s="59"/>
      <c r="K87" s="59"/>
      <c r="L87" s="59"/>
      <c r="M87" s="194"/>
      <c r="N87" s="194">
        <f t="shared" si="32"/>
        <v>200</v>
      </c>
    </row>
    <row r="88" spans="1:20" s="24" customFormat="1" x14ac:dyDescent="0.25">
      <c r="A88" s="176" t="s">
        <v>88</v>
      </c>
      <c r="B88" s="20">
        <v>2</v>
      </c>
      <c r="C88" s="18">
        <v>4</v>
      </c>
      <c r="D88" s="18"/>
      <c r="E88" s="28"/>
      <c r="F88" s="23"/>
      <c r="G88" s="171">
        <f>G89+G100+G104</f>
        <v>48353.4</v>
      </c>
      <c r="H88" s="171">
        <f>H89+H100+H104</f>
        <v>21182.3</v>
      </c>
      <c r="I88" s="171">
        <f>I89+I100+I104</f>
        <v>69535.7</v>
      </c>
      <c r="J88" s="171">
        <f t="shared" ref="J88:N88" si="34">J89+J100+J104</f>
        <v>0</v>
      </c>
      <c r="K88" s="171">
        <f t="shared" si="34"/>
        <v>0</v>
      </c>
      <c r="L88" s="171">
        <f t="shared" si="34"/>
        <v>0</v>
      </c>
      <c r="M88" s="171">
        <f t="shared" si="34"/>
        <v>113367.90076</v>
      </c>
      <c r="N88" s="171">
        <f t="shared" si="34"/>
        <v>182903.60075999997</v>
      </c>
      <c r="P88" s="218"/>
      <c r="Q88" s="218"/>
      <c r="R88" s="218"/>
      <c r="S88" s="218"/>
      <c r="T88" s="218"/>
    </row>
    <row r="89" spans="1:20" x14ac:dyDescent="0.25">
      <c r="A89" s="176" t="s">
        <v>89</v>
      </c>
      <c r="B89" s="20">
        <v>2</v>
      </c>
      <c r="C89" s="18">
        <v>4</v>
      </c>
      <c r="D89" s="18">
        <v>5</v>
      </c>
      <c r="E89" s="31"/>
      <c r="F89" s="31"/>
      <c r="G89" s="174">
        <f>G90+G91+G92+G93+G94+G96</f>
        <v>3931</v>
      </c>
      <c r="H89" s="174">
        <f t="shared" ref="H89" si="35">H90+H91+H92+H93+H94+H96</f>
        <v>0</v>
      </c>
      <c r="I89" s="174">
        <f>I90+I91+I92+I93+I94+I96+I98</f>
        <v>3931</v>
      </c>
      <c r="J89" s="174">
        <f t="shared" ref="J89:N89" si="36">J90+J91+J92+J93+J94+J96+J98</f>
        <v>0</v>
      </c>
      <c r="K89" s="174">
        <f t="shared" si="36"/>
        <v>0</v>
      </c>
      <c r="L89" s="174">
        <f t="shared" si="36"/>
        <v>0</v>
      </c>
      <c r="M89" s="174">
        <f t="shared" si="36"/>
        <v>20333.400000000001</v>
      </c>
      <c r="N89" s="174">
        <f t="shared" si="36"/>
        <v>24264.400000000001</v>
      </c>
    </row>
    <row r="90" spans="1:20" ht="25.5" x14ac:dyDescent="0.25">
      <c r="A90" s="177" t="s">
        <v>40</v>
      </c>
      <c r="B90" s="23">
        <v>2</v>
      </c>
      <c r="C90" s="21">
        <v>4</v>
      </c>
      <c r="D90" s="21">
        <v>5</v>
      </c>
      <c r="E90" s="22" t="s">
        <v>90</v>
      </c>
      <c r="F90" s="23">
        <v>121</v>
      </c>
      <c r="G90" s="172">
        <f>'6'!F113</f>
        <v>1599.9</v>
      </c>
      <c r="H90" s="28"/>
      <c r="I90" s="194">
        <f t="shared" ref="I90:I93" si="37">G90+H90</f>
        <v>1599.9</v>
      </c>
      <c r="J90" s="59"/>
      <c r="K90" s="59"/>
      <c r="L90" s="59"/>
      <c r="M90" s="194"/>
      <c r="N90" s="194">
        <f t="shared" si="32"/>
        <v>1599.9</v>
      </c>
    </row>
    <row r="91" spans="1:20" ht="51" x14ac:dyDescent="0.25">
      <c r="A91" s="178" t="s">
        <v>43</v>
      </c>
      <c r="B91" s="23">
        <v>2</v>
      </c>
      <c r="C91" s="21">
        <v>4</v>
      </c>
      <c r="D91" s="21">
        <v>5</v>
      </c>
      <c r="E91" s="22" t="s">
        <v>90</v>
      </c>
      <c r="F91" s="23">
        <v>129</v>
      </c>
      <c r="G91" s="172">
        <f>'6'!F114</f>
        <v>483.1</v>
      </c>
      <c r="H91" s="28"/>
      <c r="I91" s="194">
        <f t="shared" si="37"/>
        <v>483.1</v>
      </c>
      <c r="J91" s="59"/>
      <c r="K91" s="59"/>
      <c r="L91" s="59"/>
      <c r="M91" s="194"/>
      <c r="N91" s="194">
        <f t="shared" si="32"/>
        <v>483.1</v>
      </c>
    </row>
    <row r="92" spans="1:20" x14ac:dyDescent="0.25">
      <c r="A92" s="95" t="str">
        <f>'6'!A115</f>
        <v>Иные выплаты текущего характера физическим лицам</v>
      </c>
      <c r="B92" s="23">
        <v>2</v>
      </c>
      <c r="C92" s="21">
        <v>4</v>
      </c>
      <c r="D92" s="21">
        <v>5</v>
      </c>
      <c r="E92" s="22" t="s">
        <v>90</v>
      </c>
      <c r="F92" s="23">
        <v>350</v>
      </c>
      <c r="G92" s="172">
        <f>'6'!F115</f>
        <v>200</v>
      </c>
      <c r="H92" s="28"/>
      <c r="I92" s="194">
        <f t="shared" si="37"/>
        <v>200</v>
      </c>
      <c r="J92" s="59"/>
      <c r="K92" s="59"/>
      <c r="L92" s="59"/>
      <c r="M92" s="194">
        <f>-I92</f>
        <v>-200</v>
      </c>
      <c r="N92" s="194">
        <f t="shared" si="32"/>
        <v>0</v>
      </c>
    </row>
    <row r="93" spans="1:20" ht="25.5" x14ac:dyDescent="0.25">
      <c r="A93" s="95" t="s">
        <v>54</v>
      </c>
      <c r="B93" s="23">
        <v>2</v>
      </c>
      <c r="C93" s="21">
        <v>4</v>
      </c>
      <c r="D93" s="21">
        <v>5</v>
      </c>
      <c r="E93" s="22" t="s">
        <v>90</v>
      </c>
      <c r="F93" s="23" t="s">
        <v>55</v>
      </c>
      <c r="G93" s="172">
        <f>'6'!F116</f>
        <v>252</v>
      </c>
      <c r="H93" s="28"/>
      <c r="I93" s="194">
        <f t="shared" si="37"/>
        <v>252</v>
      </c>
      <c r="J93" s="59"/>
      <c r="K93" s="59"/>
      <c r="L93" s="59"/>
      <c r="M93" s="194">
        <v>-200</v>
      </c>
      <c r="N93" s="194">
        <f t="shared" si="32"/>
        <v>52</v>
      </c>
    </row>
    <row r="94" spans="1:20" x14ac:dyDescent="0.25">
      <c r="A94" s="176" t="str">
        <f>'6'!A117</f>
        <v>Непр. расходы  - народный картофель</v>
      </c>
      <c r="B94" s="23">
        <v>2</v>
      </c>
      <c r="C94" s="18">
        <v>4</v>
      </c>
      <c r="D94" s="18">
        <v>5</v>
      </c>
      <c r="E94" s="29" t="s">
        <v>463</v>
      </c>
      <c r="F94" s="23"/>
      <c r="G94" s="171">
        <f>G95</f>
        <v>672</v>
      </c>
      <c r="H94" s="171">
        <f t="shared" ref="H94:N94" si="38">H95</f>
        <v>0</v>
      </c>
      <c r="I94" s="171">
        <f t="shared" si="38"/>
        <v>672</v>
      </c>
      <c r="J94" s="171">
        <f t="shared" si="38"/>
        <v>0</v>
      </c>
      <c r="K94" s="171">
        <f t="shared" si="38"/>
        <v>0</v>
      </c>
      <c r="L94" s="171">
        <f t="shared" si="38"/>
        <v>0</v>
      </c>
      <c r="M94" s="171">
        <f t="shared" si="38"/>
        <v>0</v>
      </c>
      <c r="N94" s="171">
        <f t="shared" si="38"/>
        <v>672</v>
      </c>
    </row>
    <row r="95" spans="1:20" ht="25.5" x14ac:dyDescent="0.25">
      <c r="A95" s="95" t="str">
        <f>'6'!A118</f>
        <v>Прочая закупка товаров, работ и услуг для обеспечения государственных (муниципальных) нужд</v>
      </c>
      <c r="B95" s="23">
        <v>2</v>
      </c>
      <c r="C95" s="21">
        <v>4</v>
      </c>
      <c r="D95" s="21">
        <v>5</v>
      </c>
      <c r="E95" s="28" t="s">
        <v>465</v>
      </c>
      <c r="F95" s="23" t="s">
        <v>55</v>
      </c>
      <c r="G95" s="172">
        <f>'6'!F118</f>
        <v>672</v>
      </c>
      <c r="H95" s="28"/>
      <c r="I95" s="194">
        <f>G95+H95</f>
        <v>672</v>
      </c>
      <c r="J95" s="59"/>
      <c r="K95" s="59"/>
      <c r="L95" s="59"/>
      <c r="M95" s="194"/>
      <c r="N95" s="194">
        <f t="shared" si="32"/>
        <v>672</v>
      </c>
    </row>
    <row r="96" spans="1:20" s="24" customFormat="1" ht="43.5" customHeight="1" x14ac:dyDescent="0.25">
      <c r="A96" s="176" t="s">
        <v>651</v>
      </c>
      <c r="B96" s="20">
        <v>2</v>
      </c>
      <c r="C96" s="18">
        <v>4</v>
      </c>
      <c r="D96" s="18">
        <v>5</v>
      </c>
      <c r="E96" s="29" t="s">
        <v>463</v>
      </c>
      <c r="F96" s="20"/>
      <c r="G96" s="171">
        <f>G97</f>
        <v>724</v>
      </c>
      <c r="H96" s="171">
        <f t="shared" ref="H96:N96" si="39">H97</f>
        <v>0</v>
      </c>
      <c r="I96" s="171">
        <f t="shared" si="39"/>
        <v>724</v>
      </c>
      <c r="J96" s="171">
        <f t="shared" si="39"/>
        <v>0</v>
      </c>
      <c r="K96" s="171">
        <f t="shared" si="39"/>
        <v>0</v>
      </c>
      <c r="L96" s="171">
        <f t="shared" si="39"/>
        <v>0</v>
      </c>
      <c r="M96" s="171">
        <f t="shared" si="39"/>
        <v>0</v>
      </c>
      <c r="N96" s="171">
        <f t="shared" si="39"/>
        <v>724</v>
      </c>
      <c r="P96" s="218"/>
      <c r="Q96" s="218"/>
      <c r="R96" s="218"/>
      <c r="S96" s="218"/>
      <c r="T96" s="218"/>
    </row>
    <row r="97" spans="1:20" ht="25.5" x14ac:dyDescent="0.25">
      <c r="A97" s="95" t="str">
        <f>'6'!A120</f>
        <v>Прочая закупка товаров, работ и услуг для обеспечения государственных (муниципальных) нужд</v>
      </c>
      <c r="B97" s="23">
        <v>2</v>
      </c>
      <c r="C97" s="21">
        <v>4</v>
      </c>
      <c r="D97" s="21">
        <v>5</v>
      </c>
      <c r="E97" s="28" t="s">
        <v>462</v>
      </c>
      <c r="F97" s="23">
        <v>244</v>
      </c>
      <c r="G97" s="172">
        <f>'6'!F120</f>
        <v>724</v>
      </c>
      <c r="H97" s="28"/>
      <c r="I97" s="194">
        <f>G97+H97</f>
        <v>724</v>
      </c>
      <c r="J97" s="59"/>
      <c r="K97" s="59"/>
      <c r="L97" s="59"/>
      <c r="M97" s="194"/>
      <c r="N97" s="194">
        <f t="shared" si="32"/>
        <v>724</v>
      </c>
    </row>
    <row r="98" spans="1:20" s="24" customFormat="1" ht="38.25" x14ac:dyDescent="0.25">
      <c r="A98" s="176" t="s">
        <v>634</v>
      </c>
      <c r="B98" s="20">
        <v>2</v>
      </c>
      <c r="C98" s="18" t="s">
        <v>136</v>
      </c>
      <c r="D98" s="18">
        <v>5</v>
      </c>
      <c r="E98" s="29" t="s">
        <v>635</v>
      </c>
      <c r="F98" s="20"/>
      <c r="G98" s="217"/>
      <c r="H98" s="217"/>
      <c r="I98" s="220">
        <f>I99</f>
        <v>0</v>
      </c>
      <c r="J98" s="220">
        <f t="shared" ref="J98:N98" si="40">J99</f>
        <v>0</v>
      </c>
      <c r="K98" s="220">
        <f t="shared" si="40"/>
        <v>0</v>
      </c>
      <c r="L98" s="220">
        <f t="shared" si="40"/>
        <v>0</v>
      </c>
      <c r="M98" s="220">
        <f t="shared" si="40"/>
        <v>20733.400000000001</v>
      </c>
      <c r="N98" s="220">
        <f t="shared" si="40"/>
        <v>20733.400000000001</v>
      </c>
      <c r="P98" s="218"/>
      <c r="Q98" s="218"/>
      <c r="R98" s="218"/>
      <c r="S98" s="218"/>
      <c r="T98" s="218"/>
    </row>
    <row r="99" spans="1:20" ht="25.5" x14ac:dyDescent="0.25">
      <c r="A99" s="95" t="s">
        <v>54</v>
      </c>
      <c r="B99" s="23">
        <v>2</v>
      </c>
      <c r="C99" s="21" t="s">
        <v>136</v>
      </c>
      <c r="D99" s="21">
        <v>5</v>
      </c>
      <c r="E99" s="28" t="s">
        <v>635</v>
      </c>
      <c r="F99" s="23">
        <v>244</v>
      </c>
      <c r="G99" s="219"/>
      <c r="H99" s="219"/>
      <c r="I99" s="194">
        <v>0</v>
      </c>
      <c r="J99" s="59"/>
      <c r="K99" s="59"/>
      <c r="L99" s="59"/>
      <c r="M99" s="194">
        <v>20733.400000000001</v>
      </c>
      <c r="N99" s="194">
        <f>M99</f>
        <v>20733.400000000001</v>
      </c>
    </row>
    <row r="100" spans="1:20" s="24" customFormat="1" x14ac:dyDescent="0.25">
      <c r="A100" s="176" t="s">
        <v>91</v>
      </c>
      <c r="B100" s="20">
        <v>2</v>
      </c>
      <c r="C100" s="18">
        <v>4</v>
      </c>
      <c r="D100" s="18">
        <v>9</v>
      </c>
      <c r="E100" s="19"/>
      <c r="F100" s="20"/>
      <c r="G100" s="171">
        <f>SUM(G101:G103)</f>
        <v>28361</v>
      </c>
      <c r="H100" s="171">
        <f t="shared" ref="H100:L100" si="41">SUM(H101:H103)</f>
        <v>1090.5</v>
      </c>
      <c r="I100" s="171">
        <f t="shared" si="41"/>
        <v>29451.5</v>
      </c>
      <c r="J100" s="171">
        <f t="shared" si="41"/>
        <v>0</v>
      </c>
      <c r="K100" s="171">
        <f t="shared" si="41"/>
        <v>0</v>
      </c>
      <c r="L100" s="171">
        <f t="shared" si="41"/>
        <v>0</v>
      </c>
      <c r="M100" s="171">
        <f>SUM(M101:M103)</f>
        <v>113575.94809999999</v>
      </c>
      <c r="N100" s="171">
        <f>SUM(N101:N103)</f>
        <v>143027.44809999998</v>
      </c>
      <c r="P100" s="218"/>
      <c r="Q100" s="218"/>
      <c r="R100" s="218"/>
      <c r="S100" s="218"/>
      <c r="T100" s="218"/>
    </row>
    <row r="101" spans="1:20" s="24" customFormat="1" ht="25.5" x14ac:dyDescent="0.25">
      <c r="A101" s="95" t="s">
        <v>54</v>
      </c>
      <c r="B101" s="23">
        <v>2</v>
      </c>
      <c r="C101" s="21">
        <v>4</v>
      </c>
      <c r="D101" s="21">
        <v>9</v>
      </c>
      <c r="E101" s="32" t="s">
        <v>260</v>
      </c>
      <c r="F101" s="23">
        <v>244</v>
      </c>
      <c r="G101" s="172">
        <f>'6'!F125</f>
        <v>5251</v>
      </c>
      <c r="H101" s="197">
        <v>1090.5</v>
      </c>
      <c r="I101" s="194">
        <f t="shared" ref="I101:I103" si="42">G101+H101</f>
        <v>6341.5</v>
      </c>
      <c r="J101" s="222"/>
      <c r="K101" s="222"/>
      <c r="L101" s="222"/>
      <c r="M101" s="194">
        <v>-899.58509000000004</v>
      </c>
      <c r="N101" s="194">
        <f t="shared" si="32"/>
        <v>5441.9149099999995</v>
      </c>
      <c r="P101" s="218"/>
      <c r="Q101" s="218"/>
      <c r="R101" s="218"/>
      <c r="S101" s="218"/>
      <c r="T101" s="218"/>
    </row>
    <row r="102" spans="1:20" s="24" customFormat="1" ht="38.25" x14ac:dyDescent="0.25">
      <c r="A102" s="95" t="s">
        <v>300</v>
      </c>
      <c r="B102" s="23">
        <v>2</v>
      </c>
      <c r="C102" s="21">
        <v>4</v>
      </c>
      <c r="D102" s="21">
        <v>9</v>
      </c>
      <c r="E102" s="32">
        <v>7702075050</v>
      </c>
      <c r="F102" s="23">
        <v>244</v>
      </c>
      <c r="G102" s="172">
        <f>'6'!F126</f>
        <v>23110</v>
      </c>
      <c r="H102" s="28"/>
      <c r="I102" s="194">
        <f t="shared" si="42"/>
        <v>23110</v>
      </c>
      <c r="J102" s="240"/>
      <c r="K102" s="241"/>
      <c r="L102" s="240"/>
      <c r="M102" s="194">
        <v>51827.652999999998</v>
      </c>
      <c r="N102" s="194">
        <f t="shared" si="32"/>
        <v>74937.652999999991</v>
      </c>
      <c r="P102" s="218"/>
      <c r="Q102" s="218"/>
      <c r="R102" s="218"/>
      <c r="S102" s="218"/>
      <c r="T102" s="218"/>
    </row>
    <row r="103" spans="1:20" s="24" customFormat="1" ht="39.75" customHeight="1" x14ac:dyDescent="0.25">
      <c r="A103" s="95" t="s">
        <v>648</v>
      </c>
      <c r="B103" s="23">
        <v>2</v>
      </c>
      <c r="C103" s="21">
        <v>4</v>
      </c>
      <c r="D103" s="21">
        <v>9</v>
      </c>
      <c r="E103" s="32" t="s">
        <v>647</v>
      </c>
      <c r="F103" s="23">
        <v>244</v>
      </c>
      <c r="G103" s="172">
        <f>'6'!F127</f>
        <v>0</v>
      </c>
      <c r="H103" s="28"/>
      <c r="I103" s="194">
        <f t="shared" si="42"/>
        <v>0</v>
      </c>
      <c r="J103" s="240"/>
      <c r="K103" s="241"/>
      <c r="L103" s="240"/>
      <c r="M103" s="194">
        <v>62647.880189999996</v>
      </c>
      <c r="N103" s="194">
        <f t="shared" si="32"/>
        <v>62647.880189999996</v>
      </c>
      <c r="P103" s="218"/>
      <c r="Q103" s="218"/>
      <c r="R103" s="218"/>
      <c r="S103" s="218"/>
      <c r="T103" s="218"/>
    </row>
    <row r="104" spans="1:20" s="24" customFormat="1" x14ac:dyDescent="0.25">
      <c r="A104" s="176" t="s">
        <v>92</v>
      </c>
      <c r="B104" s="23">
        <v>2</v>
      </c>
      <c r="C104" s="18">
        <v>4</v>
      </c>
      <c r="D104" s="18">
        <v>12</v>
      </c>
      <c r="E104" s="32"/>
      <c r="F104" s="23"/>
      <c r="G104" s="171">
        <f>G105+G109+G111+G113+G118+G120+G122+G128+G126</f>
        <v>16061.400000000001</v>
      </c>
      <c r="H104" s="171">
        <f>H105+H109+H111+H113+H118+H120+H122+H128+H126</f>
        <v>20091.8</v>
      </c>
      <c r="I104" s="171">
        <f>I105+I109+I111+I113+I118+I120+I122+I128+I126+I124</f>
        <v>36153.199999999997</v>
      </c>
      <c r="J104" s="171">
        <f t="shared" ref="J104:N104" si="43">J105+J109+J111+J113+J118+J120+J122+J128+J126+J124</f>
        <v>0</v>
      </c>
      <c r="K104" s="171">
        <f t="shared" si="43"/>
        <v>0</v>
      </c>
      <c r="L104" s="171">
        <f t="shared" si="43"/>
        <v>0</v>
      </c>
      <c r="M104" s="171">
        <f t="shared" si="43"/>
        <v>-20541.447339999999</v>
      </c>
      <c r="N104" s="171">
        <f t="shared" si="43"/>
        <v>15611.75266</v>
      </c>
      <c r="P104" s="218"/>
      <c r="Q104" s="218"/>
      <c r="R104" s="218"/>
      <c r="S104" s="218"/>
      <c r="T104" s="218"/>
    </row>
    <row r="105" spans="1:20" s="24" customFormat="1" ht="43.5" customHeight="1" x14ac:dyDescent="0.25">
      <c r="A105" s="180" t="s">
        <v>380</v>
      </c>
      <c r="B105" s="23">
        <v>2</v>
      </c>
      <c r="C105" s="18">
        <v>4</v>
      </c>
      <c r="D105" s="18">
        <v>12</v>
      </c>
      <c r="E105" s="30" t="s">
        <v>382</v>
      </c>
      <c r="F105" s="20"/>
      <c r="G105" s="171">
        <f>G106+G107+G108</f>
        <v>1300</v>
      </c>
      <c r="H105" s="171">
        <f t="shared" ref="H105:N105" si="44">H106+H107+H108</f>
        <v>0</v>
      </c>
      <c r="I105" s="171">
        <f t="shared" si="44"/>
        <v>1300</v>
      </c>
      <c r="J105" s="171">
        <f t="shared" si="44"/>
        <v>0</v>
      </c>
      <c r="K105" s="171">
        <f t="shared" si="44"/>
        <v>0</v>
      </c>
      <c r="L105" s="171">
        <f t="shared" si="44"/>
        <v>0</v>
      </c>
      <c r="M105" s="171">
        <f t="shared" si="44"/>
        <v>0</v>
      </c>
      <c r="N105" s="171">
        <f t="shared" si="44"/>
        <v>1300</v>
      </c>
      <c r="P105" s="218"/>
      <c r="Q105" s="218"/>
      <c r="R105" s="218"/>
      <c r="S105" s="218"/>
      <c r="T105" s="218"/>
    </row>
    <row r="106" spans="1:20" s="24" customFormat="1" ht="38.25" x14ac:dyDescent="0.25">
      <c r="A106" s="178" t="str">
        <f>'6'!A131</f>
        <v xml:space="preserve">ПП "Развитие сельского хозяйства и расширение рынка сельскохозяйственной продукции в Кызылском кожууне"   </v>
      </c>
      <c r="B106" s="23">
        <v>2</v>
      </c>
      <c r="C106" s="21">
        <v>4</v>
      </c>
      <c r="D106" s="21">
        <v>12</v>
      </c>
      <c r="E106" s="25" t="s">
        <v>469</v>
      </c>
      <c r="F106" s="23">
        <f>'6'!E131</f>
        <v>244</v>
      </c>
      <c r="G106" s="172">
        <f>'6'!F131</f>
        <v>550</v>
      </c>
      <c r="H106" s="28"/>
      <c r="I106" s="194">
        <f t="shared" ref="I106:I108" si="45">G106+H106</f>
        <v>550</v>
      </c>
      <c r="J106" s="240"/>
      <c r="K106" s="241"/>
      <c r="L106" s="240"/>
      <c r="M106" s="220"/>
      <c r="N106" s="194">
        <f t="shared" si="32"/>
        <v>550</v>
      </c>
      <c r="P106" s="218"/>
      <c r="Q106" s="218"/>
      <c r="R106" s="218"/>
      <c r="S106" s="218"/>
      <c r="T106" s="218"/>
    </row>
    <row r="107" spans="1:20" s="24" customFormat="1" x14ac:dyDescent="0.25">
      <c r="A107" s="178" t="str">
        <f>'6'!A132</f>
        <v>ПП ""Кыштаг" на территории Кызылского кожууна"</v>
      </c>
      <c r="B107" s="23">
        <v>2</v>
      </c>
      <c r="C107" s="21">
        <v>4</v>
      </c>
      <c r="D107" s="21">
        <v>12</v>
      </c>
      <c r="E107" s="25" t="s">
        <v>470</v>
      </c>
      <c r="F107" s="23">
        <f>'6'!E132</f>
        <v>244</v>
      </c>
      <c r="G107" s="172">
        <f>'6'!F132</f>
        <v>50</v>
      </c>
      <c r="H107" s="28"/>
      <c r="I107" s="194">
        <f t="shared" si="45"/>
        <v>50</v>
      </c>
      <c r="J107" s="240"/>
      <c r="K107" s="241"/>
      <c r="L107" s="240"/>
      <c r="M107" s="220"/>
      <c r="N107" s="194">
        <f t="shared" si="32"/>
        <v>50</v>
      </c>
      <c r="P107" s="218"/>
      <c r="Q107" s="218"/>
      <c r="R107" s="218"/>
      <c r="S107" s="218"/>
      <c r="T107" s="218"/>
    </row>
    <row r="108" spans="1:20" s="24" customFormat="1" ht="25.5" x14ac:dyDescent="0.25">
      <c r="A108" s="178" t="str">
        <f>'6'!A133</f>
        <v>ПП "Развитие  и поддержка малого и среднего предпринимательства в Кызылском кожууне"</v>
      </c>
      <c r="B108" s="23">
        <v>2</v>
      </c>
      <c r="C108" s="21">
        <v>4</v>
      </c>
      <c r="D108" s="21">
        <v>12</v>
      </c>
      <c r="E108" s="25" t="s">
        <v>381</v>
      </c>
      <c r="F108" s="23">
        <f>'6'!E133</f>
        <v>244</v>
      </c>
      <c r="G108" s="172">
        <f>'6'!F133</f>
        <v>700</v>
      </c>
      <c r="H108" s="28"/>
      <c r="I108" s="194">
        <f t="shared" si="45"/>
        <v>700</v>
      </c>
      <c r="J108" s="240"/>
      <c r="K108" s="241"/>
      <c r="L108" s="240"/>
      <c r="M108" s="220"/>
      <c r="N108" s="194">
        <f t="shared" si="32"/>
        <v>700</v>
      </c>
      <c r="P108" s="218"/>
      <c r="Q108" s="218"/>
      <c r="R108" s="218"/>
      <c r="S108" s="218"/>
      <c r="T108" s="218"/>
    </row>
    <row r="109" spans="1:20" ht="41.25" customHeight="1" x14ac:dyDescent="0.25">
      <c r="A109" s="180" t="str">
        <f>'6'!A134</f>
        <v xml:space="preserve">МП «Развитие и поддержка социально ориентированных некомерческих организаций на 2022-2024 годы» </v>
      </c>
      <c r="B109" s="23">
        <v>2</v>
      </c>
      <c r="C109" s="18">
        <v>4</v>
      </c>
      <c r="D109" s="18">
        <v>12</v>
      </c>
      <c r="E109" s="30"/>
      <c r="F109" s="20"/>
      <c r="G109" s="189">
        <f>G110</f>
        <v>100</v>
      </c>
      <c r="H109" s="189">
        <f t="shared" ref="H109:N109" si="46">H110</f>
        <v>0</v>
      </c>
      <c r="I109" s="189">
        <f t="shared" si="46"/>
        <v>100</v>
      </c>
      <c r="J109" s="189">
        <f t="shared" si="46"/>
        <v>0</v>
      </c>
      <c r="K109" s="189">
        <f t="shared" si="46"/>
        <v>0</v>
      </c>
      <c r="L109" s="189">
        <f t="shared" si="46"/>
        <v>0</v>
      </c>
      <c r="M109" s="189">
        <f t="shared" si="46"/>
        <v>0</v>
      </c>
      <c r="N109" s="189">
        <f t="shared" si="46"/>
        <v>100</v>
      </c>
    </row>
    <row r="110" spans="1:20" ht="25.5" x14ac:dyDescent="0.25">
      <c r="A110" s="95" t="s">
        <v>54</v>
      </c>
      <c r="B110" s="23">
        <v>2</v>
      </c>
      <c r="C110" s="18">
        <v>4</v>
      </c>
      <c r="D110" s="18">
        <v>12</v>
      </c>
      <c r="E110" s="25" t="s">
        <v>377</v>
      </c>
      <c r="F110" s="23">
        <v>244</v>
      </c>
      <c r="G110" s="190">
        <v>100</v>
      </c>
      <c r="H110" s="28"/>
      <c r="I110" s="194">
        <f>G110+H110</f>
        <v>100</v>
      </c>
      <c r="J110" s="59"/>
      <c r="K110" s="59"/>
      <c r="L110" s="59"/>
      <c r="M110" s="194"/>
      <c r="N110" s="194">
        <f t="shared" si="32"/>
        <v>100</v>
      </c>
    </row>
    <row r="111" spans="1:20" ht="36" customHeight="1" x14ac:dyDescent="0.25">
      <c r="A111" s="180" t="str">
        <f>'6'!A136</f>
        <v xml:space="preserve">МП «Территориальное планирование и комплексное развитие территорий на 2021-2025 годы» </v>
      </c>
      <c r="B111" s="23">
        <v>2</v>
      </c>
      <c r="C111" s="18">
        <v>4</v>
      </c>
      <c r="D111" s="18">
        <v>12</v>
      </c>
      <c r="E111" s="28"/>
      <c r="F111" s="23"/>
      <c r="G111" s="189">
        <f>G112</f>
        <v>50</v>
      </c>
      <c r="H111" s="189">
        <f t="shared" ref="H111:N111" si="47">H112</f>
        <v>0</v>
      </c>
      <c r="I111" s="189">
        <f t="shared" si="47"/>
        <v>50</v>
      </c>
      <c r="J111" s="189">
        <f t="shared" si="47"/>
        <v>0</v>
      </c>
      <c r="K111" s="189">
        <f t="shared" si="47"/>
        <v>0</v>
      </c>
      <c r="L111" s="189">
        <f t="shared" si="47"/>
        <v>0</v>
      </c>
      <c r="M111" s="189">
        <f t="shared" si="47"/>
        <v>20.9</v>
      </c>
      <c r="N111" s="189">
        <f t="shared" si="47"/>
        <v>70.900000000000006</v>
      </c>
    </row>
    <row r="112" spans="1:20" ht="25.5" x14ac:dyDescent="0.25">
      <c r="A112" s="95" t="s">
        <v>54</v>
      </c>
      <c r="B112" s="23">
        <v>2</v>
      </c>
      <c r="C112" s="18">
        <v>4</v>
      </c>
      <c r="D112" s="18">
        <v>12</v>
      </c>
      <c r="E112" s="25" t="s">
        <v>378</v>
      </c>
      <c r="F112" s="23">
        <v>244</v>
      </c>
      <c r="G112" s="190">
        <v>50</v>
      </c>
      <c r="H112" s="28"/>
      <c r="I112" s="194">
        <f>G112+H112</f>
        <v>50</v>
      </c>
      <c r="J112" s="59"/>
      <c r="K112" s="59"/>
      <c r="L112" s="59"/>
      <c r="M112" s="194">
        <v>20.9</v>
      </c>
      <c r="N112" s="194">
        <f t="shared" si="32"/>
        <v>70.900000000000006</v>
      </c>
    </row>
    <row r="113" spans="1:20" ht="25.5" x14ac:dyDescent="0.25">
      <c r="A113" s="176" t="str">
        <f>'6'!A138</f>
        <v>Другие вопросы в области национальной экономики (МТО администрации кожууна)</v>
      </c>
      <c r="B113" s="20">
        <v>2</v>
      </c>
      <c r="C113" s="18">
        <v>4</v>
      </c>
      <c r="D113" s="18">
        <v>12</v>
      </c>
      <c r="E113" s="29" t="s">
        <v>306</v>
      </c>
      <c r="F113" s="20"/>
      <c r="G113" s="171">
        <f>SUM(G114:G117)</f>
        <v>6589.4000000000005</v>
      </c>
      <c r="H113" s="171">
        <f t="shared" ref="H113:N113" si="48">SUM(H114:H117)</f>
        <v>0</v>
      </c>
      <c r="I113" s="171">
        <f>SUM(I114:I117)</f>
        <v>6589.4000000000005</v>
      </c>
      <c r="J113" s="171">
        <f t="shared" si="48"/>
        <v>0</v>
      </c>
      <c r="K113" s="171">
        <f t="shared" si="48"/>
        <v>0</v>
      </c>
      <c r="L113" s="171">
        <f t="shared" si="48"/>
        <v>0</v>
      </c>
      <c r="M113" s="171">
        <f t="shared" si="48"/>
        <v>0</v>
      </c>
      <c r="N113" s="171">
        <f t="shared" si="48"/>
        <v>6589.4000000000005</v>
      </c>
    </row>
    <row r="114" spans="1:20" x14ac:dyDescent="0.25">
      <c r="A114" s="95" t="s">
        <v>84</v>
      </c>
      <c r="B114" s="23">
        <v>2</v>
      </c>
      <c r="C114" s="28" t="s">
        <v>136</v>
      </c>
      <c r="D114" s="28" t="s">
        <v>303</v>
      </c>
      <c r="E114" s="28" t="s">
        <v>475</v>
      </c>
      <c r="F114" s="28" t="s">
        <v>138</v>
      </c>
      <c r="G114" s="172">
        <v>4486.1000000000004</v>
      </c>
      <c r="H114" s="28"/>
      <c r="I114" s="194">
        <f t="shared" ref="I114:I117" si="49">G114+H114</f>
        <v>4486.1000000000004</v>
      </c>
      <c r="J114" s="59"/>
      <c r="K114" s="59"/>
      <c r="L114" s="59"/>
      <c r="M114" s="194"/>
      <c r="N114" s="194">
        <f t="shared" si="32"/>
        <v>4486.1000000000004</v>
      </c>
    </row>
    <row r="115" spans="1:20" ht="38.25" x14ac:dyDescent="0.25">
      <c r="A115" s="178" t="s">
        <v>86</v>
      </c>
      <c r="B115" s="23">
        <v>2</v>
      </c>
      <c r="C115" s="28" t="s">
        <v>136</v>
      </c>
      <c r="D115" s="28" t="s">
        <v>303</v>
      </c>
      <c r="E115" s="28" t="s">
        <v>475</v>
      </c>
      <c r="F115" s="28" t="s">
        <v>139</v>
      </c>
      <c r="G115" s="172">
        <v>1354.8</v>
      </c>
      <c r="H115" s="28"/>
      <c r="I115" s="194">
        <f t="shared" si="49"/>
        <v>1354.8</v>
      </c>
      <c r="J115" s="59"/>
      <c r="K115" s="59"/>
      <c r="L115" s="59"/>
      <c r="M115" s="194"/>
      <c r="N115" s="194">
        <f t="shared" si="32"/>
        <v>1354.8</v>
      </c>
    </row>
    <row r="116" spans="1:20" ht="25.5" x14ac:dyDescent="0.25">
      <c r="A116" s="178" t="s">
        <v>53</v>
      </c>
      <c r="B116" s="23">
        <v>2</v>
      </c>
      <c r="C116" s="28" t="s">
        <v>136</v>
      </c>
      <c r="D116" s="28" t="s">
        <v>303</v>
      </c>
      <c r="E116" s="28" t="s">
        <v>475</v>
      </c>
      <c r="F116" s="23">
        <v>242</v>
      </c>
      <c r="G116" s="172">
        <f>'6'!F141</f>
        <v>100</v>
      </c>
      <c r="H116" s="28"/>
      <c r="I116" s="194">
        <f t="shared" si="49"/>
        <v>100</v>
      </c>
      <c r="J116" s="59"/>
      <c r="K116" s="59"/>
      <c r="L116" s="59"/>
      <c r="M116" s="194"/>
      <c r="N116" s="194">
        <f t="shared" si="32"/>
        <v>100</v>
      </c>
    </row>
    <row r="117" spans="1:20" ht="25.5" x14ac:dyDescent="0.25">
      <c r="A117" s="95" t="s">
        <v>54</v>
      </c>
      <c r="B117" s="23">
        <v>2</v>
      </c>
      <c r="C117" s="28" t="s">
        <v>136</v>
      </c>
      <c r="D117" s="28" t="s">
        <v>303</v>
      </c>
      <c r="E117" s="28" t="s">
        <v>475</v>
      </c>
      <c r="F117" s="23">
        <v>244</v>
      </c>
      <c r="G117" s="172">
        <v>648.5</v>
      </c>
      <c r="H117" s="28"/>
      <c r="I117" s="194">
        <f t="shared" si="49"/>
        <v>648.5</v>
      </c>
      <c r="J117" s="59"/>
      <c r="K117" s="59"/>
      <c r="L117" s="59"/>
      <c r="M117" s="194"/>
      <c r="N117" s="194">
        <f t="shared" si="32"/>
        <v>648.5</v>
      </c>
    </row>
    <row r="118" spans="1:20" s="24" customFormat="1" x14ac:dyDescent="0.25">
      <c r="A118" s="176" t="str">
        <f>'6'!A143</f>
        <v>Непр. расходы - АСМО</v>
      </c>
      <c r="B118" s="20">
        <v>2</v>
      </c>
      <c r="C118" s="29" t="s">
        <v>136</v>
      </c>
      <c r="D118" s="29" t="s">
        <v>303</v>
      </c>
      <c r="E118" s="29" t="s">
        <v>475</v>
      </c>
      <c r="F118" s="20"/>
      <c r="G118" s="171">
        <f>G119</f>
        <v>100</v>
      </c>
      <c r="H118" s="171">
        <f t="shared" ref="H118:N118" si="50">H119</f>
        <v>0</v>
      </c>
      <c r="I118" s="171">
        <f t="shared" si="50"/>
        <v>100</v>
      </c>
      <c r="J118" s="171">
        <f t="shared" si="50"/>
        <v>0</v>
      </c>
      <c r="K118" s="171">
        <f t="shared" si="50"/>
        <v>0</v>
      </c>
      <c r="L118" s="171">
        <f t="shared" si="50"/>
        <v>0</v>
      </c>
      <c r="M118" s="171">
        <f t="shared" si="50"/>
        <v>-100</v>
      </c>
      <c r="N118" s="171">
        <f t="shared" si="50"/>
        <v>0</v>
      </c>
      <c r="P118" s="218"/>
      <c r="Q118" s="218"/>
      <c r="R118" s="218"/>
      <c r="S118" s="218"/>
      <c r="T118" s="218"/>
    </row>
    <row r="119" spans="1:20" ht="76.5" x14ac:dyDescent="0.25">
      <c r="A119" s="95" t="str">
        <f>'6'!A144</f>
        <v>Исполнение судебных актов РФ и мировых соглашений по возмещению вреда, причиненного в результате незаконных действий или бездействия органов государственной власти либо должностных лиц этих органов, а также в результате деятельности казенных учреждений</v>
      </c>
      <c r="B119" s="23">
        <v>2</v>
      </c>
      <c r="C119" s="28" t="s">
        <v>136</v>
      </c>
      <c r="D119" s="28" t="s">
        <v>303</v>
      </c>
      <c r="E119" s="28" t="s">
        <v>475</v>
      </c>
      <c r="F119" s="23">
        <v>831</v>
      </c>
      <c r="G119" s="172">
        <f>'6'!F144</f>
        <v>100</v>
      </c>
      <c r="H119" s="28"/>
      <c r="I119" s="194">
        <f>G119+H119</f>
        <v>100</v>
      </c>
      <c r="J119" s="59"/>
      <c r="K119" s="59"/>
      <c r="L119" s="59"/>
      <c r="M119" s="194">
        <v>-100</v>
      </c>
      <c r="N119" s="194">
        <f t="shared" si="32"/>
        <v>0</v>
      </c>
    </row>
    <row r="120" spans="1:20" s="24" customFormat="1" ht="25.5" x14ac:dyDescent="0.25">
      <c r="A120" s="176" t="str">
        <f>'6'!A145</f>
        <v>Непр. расходы - возмещение негативного воздействия на оркужающую среду</v>
      </c>
      <c r="B120" s="20">
        <v>2</v>
      </c>
      <c r="C120" s="29" t="s">
        <v>136</v>
      </c>
      <c r="D120" s="29" t="s">
        <v>303</v>
      </c>
      <c r="E120" s="29" t="s">
        <v>257</v>
      </c>
      <c r="F120" s="20"/>
      <c r="G120" s="171">
        <f>G121</f>
        <v>1430</v>
      </c>
      <c r="H120" s="171">
        <f t="shared" ref="H120:N120" si="51">H121</f>
        <v>405.6</v>
      </c>
      <c r="I120" s="171">
        <f t="shared" si="51"/>
        <v>1835.6</v>
      </c>
      <c r="J120" s="171">
        <f t="shared" si="51"/>
        <v>0</v>
      </c>
      <c r="K120" s="171">
        <f t="shared" si="51"/>
        <v>0</v>
      </c>
      <c r="L120" s="171">
        <f t="shared" si="51"/>
        <v>0</v>
      </c>
      <c r="M120" s="171">
        <f t="shared" si="51"/>
        <v>-1835.6</v>
      </c>
      <c r="N120" s="171">
        <f t="shared" si="51"/>
        <v>0</v>
      </c>
      <c r="P120" s="218"/>
      <c r="Q120" s="218"/>
      <c r="R120" s="218"/>
      <c r="S120" s="218"/>
      <c r="T120" s="218"/>
    </row>
    <row r="121" spans="1:20" ht="25.5" x14ac:dyDescent="0.25">
      <c r="A121" s="95" t="str">
        <f>'6'!A146</f>
        <v>Прочая закупка товаров, работ и услуг для обеспечения государственных (муниципальных) нужд</v>
      </c>
      <c r="B121" s="23">
        <v>2</v>
      </c>
      <c r="C121" s="28" t="s">
        <v>136</v>
      </c>
      <c r="D121" s="28" t="s">
        <v>303</v>
      </c>
      <c r="E121" s="28" t="s">
        <v>477</v>
      </c>
      <c r="F121" s="28" t="s">
        <v>55</v>
      </c>
      <c r="G121" s="172">
        <f>'6'!F146</f>
        <v>1430</v>
      </c>
      <c r="H121" s="197">
        <v>405.6</v>
      </c>
      <c r="I121" s="194">
        <f>G121+H121</f>
        <v>1835.6</v>
      </c>
      <c r="J121" s="59"/>
      <c r="K121" s="59"/>
      <c r="L121" s="59"/>
      <c r="M121" s="194">
        <v>-1835.6</v>
      </c>
      <c r="N121" s="194">
        <f t="shared" si="32"/>
        <v>0</v>
      </c>
    </row>
    <row r="122" spans="1:20" ht="25.5" x14ac:dyDescent="0.25">
      <c r="A122" s="176" t="str">
        <f>'6'!A147</f>
        <v>Непр. расходы - содержание ул. Шахтерская пгт. Каа-Хем</v>
      </c>
      <c r="B122" s="20">
        <v>2</v>
      </c>
      <c r="C122" s="18">
        <v>4</v>
      </c>
      <c r="D122" s="18">
        <v>12</v>
      </c>
      <c r="E122" s="30" t="s">
        <v>257</v>
      </c>
      <c r="F122" s="23"/>
      <c r="G122" s="171">
        <f>G123</f>
        <v>3000</v>
      </c>
      <c r="H122" s="171">
        <f t="shared" ref="H122:N122" si="52">H123</f>
        <v>0</v>
      </c>
      <c r="I122" s="171">
        <f t="shared" si="52"/>
        <v>3000</v>
      </c>
      <c r="J122" s="171">
        <f t="shared" si="52"/>
        <v>0</v>
      </c>
      <c r="K122" s="171">
        <f t="shared" si="52"/>
        <v>0</v>
      </c>
      <c r="L122" s="171">
        <f t="shared" si="52"/>
        <v>0</v>
      </c>
      <c r="M122" s="171">
        <f t="shared" si="52"/>
        <v>731.62265000000002</v>
      </c>
      <c r="N122" s="171">
        <f t="shared" si="52"/>
        <v>3731.6226500000002</v>
      </c>
    </row>
    <row r="123" spans="1:20" ht="25.5" x14ac:dyDescent="0.25">
      <c r="A123" s="95" t="str">
        <f>'6'!A148</f>
        <v>Прочая закупка товаров, работ и услуг для обеспечения государственных (муниципальных) нужд</v>
      </c>
      <c r="B123" s="23">
        <v>2</v>
      </c>
      <c r="C123" s="21">
        <v>4</v>
      </c>
      <c r="D123" s="21">
        <v>12</v>
      </c>
      <c r="E123" s="25" t="s">
        <v>476</v>
      </c>
      <c r="F123" s="23">
        <v>244</v>
      </c>
      <c r="G123" s="172">
        <f>'6'!F148</f>
        <v>3000</v>
      </c>
      <c r="H123" s="28"/>
      <c r="I123" s="194">
        <f>G123+H123</f>
        <v>3000</v>
      </c>
      <c r="J123" s="59"/>
      <c r="K123" s="59"/>
      <c r="L123" s="59"/>
      <c r="M123" s="194">
        <v>731.62265000000002</v>
      </c>
      <c r="N123" s="194">
        <f t="shared" si="32"/>
        <v>3731.6226500000002</v>
      </c>
    </row>
    <row r="124" spans="1:20" s="24" customFormat="1" ht="31.5" customHeight="1" x14ac:dyDescent="0.25">
      <c r="A124" s="176" t="s">
        <v>657</v>
      </c>
      <c r="B124" s="20">
        <v>2</v>
      </c>
      <c r="C124" s="18">
        <v>4</v>
      </c>
      <c r="D124" s="18">
        <v>12</v>
      </c>
      <c r="E124" s="30"/>
      <c r="F124" s="20"/>
      <c r="G124" s="171"/>
      <c r="H124" s="29"/>
      <c r="I124" s="220">
        <f>I125</f>
        <v>0</v>
      </c>
      <c r="J124" s="220">
        <f t="shared" ref="J124:N124" si="53">J125</f>
        <v>0</v>
      </c>
      <c r="K124" s="220">
        <f t="shared" si="53"/>
        <v>0</v>
      </c>
      <c r="L124" s="220">
        <f t="shared" si="53"/>
        <v>0</v>
      </c>
      <c r="M124" s="220">
        <f t="shared" si="53"/>
        <v>3819.8300099999997</v>
      </c>
      <c r="N124" s="220">
        <f t="shared" si="53"/>
        <v>3819.8300099999997</v>
      </c>
      <c r="P124" s="218"/>
      <c r="Q124" s="218"/>
      <c r="R124" s="218"/>
      <c r="S124" s="218"/>
      <c r="T124" s="218"/>
    </row>
    <row r="125" spans="1:20" ht="42.75" customHeight="1" x14ac:dyDescent="0.25">
      <c r="A125" s="95" t="s">
        <v>54</v>
      </c>
      <c r="B125" s="23">
        <v>2</v>
      </c>
      <c r="C125" s="21">
        <v>4</v>
      </c>
      <c r="D125" s="21">
        <v>12</v>
      </c>
      <c r="E125" s="25" t="s">
        <v>656</v>
      </c>
      <c r="F125" s="23">
        <v>244</v>
      </c>
      <c r="G125" s="172"/>
      <c r="H125" s="28"/>
      <c r="I125" s="194">
        <v>0</v>
      </c>
      <c r="J125" s="59"/>
      <c r="K125" s="59"/>
      <c r="L125" s="59"/>
      <c r="M125" s="194">
        <v>3819.8300099999997</v>
      </c>
      <c r="N125" s="194">
        <f>M125</f>
        <v>3819.8300099999997</v>
      </c>
    </row>
    <row r="126" spans="1:20" ht="39.75" customHeight="1" x14ac:dyDescent="0.25">
      <c r="A126" s="176" t="str">
        <f>'6'!A151</f>
        <v>Непр. Расходы - на подготовку проектов межевания земельных участков и на проведение кадастровых работ</v>
      </c>
      <c r="B126" s="20">
        <v>2</v>
      </c>
      <c r="C126" s="29" t="s">
        <v>136</v>
      </c>
      <c r="D126" s="29" t="s">
        <v>303</v>
      </c>
      <c r="E126" s="30" t="s">
        <v>635</v>
      </c>
      <c r="F126" s="20"/>
      <c r="G126" s="171">
        <f>G127</f>
        <v>0</v>
      </c>
      <c r="H126" s="171">
        <f t="shared" ref="H126:N126" si="54">H127</f>
        <v>20908.2</v>
      </c>
      <c r="I126" s="171">
        <f t="shared" si="54"/>
        <v>20908.2</v>
      </c>
      <c r="J126" s="171">
        <f t="shared" si="54"/>
        <v>0</v>
      </c>
      <c r="K126" s="171">
        <f t="shared" si="54"/>
        <v>0</v>
      </c>
      <c r="L126" s="171">
        <f t="shared" si="54"/>
        <v>0</v>
      </c>
      <c r="M126" s="171">
        <f t="shared" si="54"/>
        <v>-20908.2</v>
      </c>
      <c r="N126" s="171">
        <f t="shared" si="54"/>
        <v>0</v>
      </c>
    </row>
    <row r="127" spans="1:20" ht="33" customHeight="1" x14ac:dyDescent="0.25">
      <c r="A127" s="95" t="str">
        <f>'6'!A152</f>
        <v>Прочая закупка товаров, работ и услуг для обеспечения государственных (муниципальных) нужд</v>
      </c>
      <c r="B127" s="23">
        <v>2</v>
      </c>
      <c r="C127" s="28" t="s">
        <v>136</v>
      </c>
      <c r="D127" s="28" t="s">
        <v>303</v>
      </c>
      <c r="E127" s="25" t="s">
        <v>635</v>
      </c>
      <c r="F127" s="23">
        <v>244</v>
      </c>
      <c r="G127" s="172">
        <f>'6'!F152</f>
        <v>0</v>
      </c>
      <c r="H127" s="197">
        <v>20908.2</v>
      </c>
      <c r="I127" s="194">
        <f t="shared" ref="I127" si="55">G127+H127</f>
        <v>20908.2</v>
      </c>
      <c r="J127" s="59"/>
      <c r="K127" s="59"/>
      <c r="L127" s="59"/>
      <c r="M127" s="194">
        <v>-20908.2</v>
      </c>
      <c r="N127" s="194">
        <f t="shared" si="32"/>
        <v>0</v>
      </c>
    </row>
    <row r="128" spans="1:20" s="24" customFormat="1" ht="25.5" x14ac:dyDescent="0.25">
      <c r="A128" s="176" t="str">
        <f>'6'!A153</f>
        <v xml:space="preserve">Непр. Расходы - на реконструкцию и строительство локальных систем водоснабжения </v>
      </c>
      <c r="B128" s="20">
        <v>2</v>
      </c>
      <c r="C128" s="29" t="s">
        <v>136</v>
      </c>
      <c r="D128" s="29" t="s">
        <v>303</v>
      </c>
      <c r="E128" s="30" t="s">
        <v>478</v>
      </c>
      <c r="F128" s="20"/>
      <c r="G128" s="171">
        <f>G129+G130</f>
        <v>3492</v>
      </c>
      <c r="H128" s="171">
        <f t="shared" ref="H128:N128" si="56">H129+H130</f>
        <v>-1222</v>
      </c>
      <c r="I128" s="171">
        <f t="shared" si="56"/>
        <v>2270</v>
      </c>
      <c r="J128" s="171">
        <f t="shared" si="56"/>
        <v>0</v>
      </c>
      <c r="K128" s="171">
        <f t="shared" si="56"/>
        <v>0</v>
      </c>
      <c r="L128" s="171">
        <f t="shared" si="56"/>
        <v>0</v>
      </c>
      <c r="M128" s="171">
        <f t="shared" si="56"/>
        <v>-2270</v>
      </c>
      <c r="N128" s="171">
        <f t="shared" si="56"/>
        <v>0</v>
      </c>
      <c r="P128" s="218"/>
      <c r="Q128" s="218"/>
      <c r="R128" s="218"/>
      <c r="S128" s="218"/>
      <c r="T128" s="218"/>
    </row>
    <row r="129" spans="1:20" ht="28.5" customHeight="1" x14ac:dyDescent="0.25">
      <c r="A129" s="95" t="str">
        <f>'6'!A154</f>
        <v>Прочая закупка товаров, работ и услуг для обеспечения государственных (муниципальных) нужд</v>
      </c>
      <c r="B129" s="23">
        <v>2</v>
      </c>
      <c r="C129" s="28" t="s">
        <v>136</v>
      </c>
      <c r="D129" s="28" t="s">
        <v>303</v>
      </c>
      <c r="E129" s="25" t="s">
        <v>479</v>
      </c>
      <c r="F129" s="23">
        <v>244</v>
      </c>
      <c r="G129" s="172">
        <f>'6'!F154</f>
        <v>2444</v>
      </c>
      <c r="H129" s="197">
        <v>-1222</v>
      </c>
      <c r="I129" s="194">
        <f t="shared" ref="I129:I130" si="57">G129+H129</f>
        <v>1222</v>
      </c>
      <c r="J129" s="59"/>
      <c r="K129" s="59"/>
      <c r="L129" s="59"/>
      <c r="M129" s="194">
        <v>-1222</v>
      </c>
      <c r="N129" s="194">
        <f t="shared" si="32"/>
        <v>0</v>
      </c>
    </row>
    <row r="130" spans="1:20" ht="25.5" x14ac:dyDescent="0.25">
      <c r="A130" s="95" t="str">
        <f>'6'!A155</f>
        <v>Прочая закупка товаров, работ и услуг для обеспечения государственных (муниципальных) нужд</v>
      </c>
      <c r="B130" s="23">
        <v>2</v>
      </c>
      <c r="C130" s="28" t="s">
        <v>136</v>
      </c>
      <c r="D130" s="28" t="s">
        <v>303</v>
      </c>
      <c r="E130" s="25" t="s">
        <v>479</v>
      </c>
      <c r="F130" s="23">
        <v>244</v>
      </c>
      <c r="G130" s="172">
        <f>'6'!F155</f>
        <v>1048</v>
      </c>
      <c r="H130" s="28"/>
      <c r="I130" s="194">
        <f t="shared" si="57"/>
        <v>1048</v>
      </c>
      <c r="J130" s="59"/>
      <c r="K130" s="59"/>
      <c r="L130" s="59"/>
      <c r="M130" s="194">
        <v>-1048</v>
      </c>
      <c r="N130" s="194">
        <f t="shared" si="32"/>
        <v>0</v>
      </c>
    </row>
    <row r="131" spans="1:20" s="24" customFormat="1" ht="20.25" customHeight="1" x14ac:dyDescent="0.25">
      <c r="A131" s="176" t="s">
        <v>96</v>
      </c>
      <c r="B131" s="20">
        <v>2</v>
      </c>
      <c r="C131" s="29" t="s">
        <v>560</v>
      </c>
      <c r="D131" s="29"/>
      <c r="E131" s="29"/>
      <c r="F131" s="20"/>
      <c r="G131" s="171">
        <f>G132+G136+G139</f>
        <v>2722</v>
      </c>
      <c r="H131" s="171">
        <f t="shared" ref="H131" si="58">H132+H136+H139</f>
        <v>682.9</v>
      </c>
      <c r="I131" s="171">
        <f>I132+I134+I136+I139+I148</f>
        <v>3404.9</v>
      </c>
      <c r="J131" s="171">
        <f t="shared" ref="J131:N131" si="59">J132+J134+J136+J139+J148</f>
        <v>0</v>
      </c>
      <c r="K131" s="171">
        <f t="shared" si="59"/>
        <v>0</v>
      </c>
      <c r="L131" s="171">
        <f t="shared" si="59"/>
        <v>0</v>
      </c>
      <c r="M131" s="171">
        <f t="shared" si="59"/>
        <v>5211.8999999999996</v>
      </c>
      <c r="N131" s="171">
        <f t="shared" si="59"/>
        <v>8616.7999999999993</v>
      </c>
      <c r="P131" s="218"/>
      <c r="Q131" s="218"/>
      <c r="R131" s="218"/>
      <c r="S131" s="218"/>
      <c r="T131" s="218"/>
    </row>
    <row r="132" spans="1:20" s="24" customFormat="1" ht="29.25" customHeight="1" x14ac:dyDescent="0.25">
      <c r="A132" s="176" t="str">
        <f>'6'!A157</f>
        <v xml:space="preserve">МП "Комплексное развитие сельских территорий" </v>
      </c>
      <c r="B132" s="23">
        <v>2</v>
      </c>
      <c r="C132" s="18">
        <v>5</v>
      </c>
      <c r="D132" s="18">
        <v>1</v>
      </c>
      <c r="E132" s="29" t="s">
        <v>340</v>
      </c>
      <c r="F132" s="20"/>
      <c r="G132" s="171">
        <f>G133</f>
        <v>0</v>
      </c>
      <c r="H132" s="171">
        <f t="shared" ref="H132:N132" si="60">H133</f>
        <v>0</v>
      </c>
      <c r="I132" s="171">
        <f t="shared" si="60"/>
        <v>0</v>
      </c>
      <c r="J132" s="171">
        <f t="shared" si="60"/>
        <v>0</v>
      </c>
      <c r="K132" s="171">
        <f t="shared" si="60"/>
        <v>0</v>
      </c>
      <c r="L132" s="171">
        <f t="shared" si="60"/>
        <v>0</v>
      </c>
      <c r="M132" s="171">
        <f t="shared" si="60"/>
        <v>1140</v>
      </c>
      <c r="N132" s="171">
        <f t="shared" si="60"/>
        <v>1140</v>
      </c>
      <c r="P132" s="218"/>
      <c r="Q132" s="218"/>
      <c r="R132" s="218"/>
      <c r="S132" s="218"/>
      <c r="T132" s="218"/>
    </row>
    <row r="133" spans="1:20" s="24" customFormat="1" ht="43.5" customHeight="1" x14ac:dyDescent="0.25">
      <c r="A133" s="95" t="str">
        <f>'6'!A158</f>
        <v>ПП "Создание условий для обеспечения допступным и комфортным жильем сельского населения"</v>
      </c>
      <c r="B133" s="23">
        <v>2</v>
      </c>
      <c r="C133" s="21">
        <v>5</v>
      </c>
      <c r="D133" s="21">
        <v>1</v>
      </c>
      <c r="E133" s="28" t="s">
        <v>340</v>
      </c>
      <c r="F133" s="23">
        <v>244</v>
      </c>
      <c r="G133" s="172">
        <f>'6'!F158</f>
        <v>0</v>
      </c>
      <c r="H133" s="28"/>
      <c r="I133" s="194">
        <f>G133+H133</f>
        <v>0</v>
      </c>
      <c r="J133" s="222"/>
      <c r="K133" s="222"/>
      <c r="L133" s="222"/>
      <c r="M133" s="220">
        <v>1140</v>
      </c>
      <c r="N133" s="194">
        <f t="shared" si="32"/>
        <v>1140</v>
      </c>
      <c r="P133" s="218"/>
      <c r="Q133" s="218"/>
      <c r="R133" s="218"/>
      <c r="S133" s="218"/>
      <c r="T133" s="218"/>
    </row>
    <row r="134" spans="1:20" s="24" customFormat="1" ht="156.75" customHeight="1" x14ac:dyDescent="0.25">
      <c r="A134" s="176" t="s">
        <v>650</v>
      </c>
      <c r="B134" s="20">
        <v>2</v>
      </c>
      <c r="C134" s="18">
        <v>5</v>
      </c>
      <c r="D134" s="18">
        <v>1</v>
      </c>
      <c r="E134" s="29" t="s">
        <v>687</v>
      </c>
      <c r="F134" s="20"/>
      <c r="G134" s="171"/>
      <c r="H134" s="171"/>
      <c r="I134" s="220">
        <f>I135</f>
        <v>0</v>
      </c>
      <c r="J134" s="220">
        <f t="shared" ref="J134:N134" si="61">J135</f>
        <v>0</v>
      </c>
      <c r="K134" s="220">
        <f t="shared" si="61"/>
        <v>0</v>
      </c>
      <c r="L134" s="220">
        <f t="shared" si="61"/>
        <v>0</v>
      </c>
      <c r="M134" s="220">
        <f t="shared" si="61"/>
        <v>1655</v>
      </c>
      <c r="N134" s="220">
        <f t="shared" si="61"/>
        <v>1655</v>
      </c>
      <c r="P134" s="218"/>
      <c r="Q134" s="218"/>
      <c r="R134" s="218"/>
      <c r="S134" s="218"/>
      <c r="T134" s="218"/>
    </row>
    <row r="135" spans="1:20" s="24" customFormat="1" ht="54" customHeight="1" x14ac:dyDescent="0.25">
      <c r="A135" s="95" t="s">
        <v>649</v>
      </c>
      <c r="B135" s="23">
        <v>2</v>
      </c>
      <c r="C135" s="21">
        <v>5</v>
      </c>
      <c r="D135" s="21">
        <v>1</v>
      </c>
      <c r="E135" s="28" t="s">
        <v>687</v>
      </c>
      <c r="F135" s="23">
        <v>811</v>
      </c>
      <c r="G135" s="172">
        <v>0</v>
      </c>
      <c r="H135" s="172"/>
      <c r="I135" s="194">
        <v>0</v>
      </c>
      <c r="J135" s="222"/>
      <c r="K135" s="222"/>
      <c r="L135" s="222"/>
      <c r="M135" s="194">
        <v>1655</v>
      </c>
      <c r="N135" s="194">
        <f>M135</f>
        <v>1655</v>
      </c>
      <c r="P135" s="218"/>
      <c r="Q135" s="218"/>
      <c r="R135" s="218"/>
      <c r="S135" s="218"/>
      <c r="T135" s="218"/>
    </row>
    <row r="136" spans="1:20" s="24" customFormat="1" ht="25.5" x14ac:dyDescent="0.25">
      <c r="A136" s="191" t="str">
        <f>'6'!A164</f>
        <v xml:space="preserve">МП "Жилищно-коммунальное хозяйство на 2021-2023 гг" </v>
      </c>
      <c r="B136" s="20">
        <v>2</v>
      </c>
      <c r="C136" s="18">
        <v>5</v>
      </c>
      <c r="D136" s="18">
        <v>0</v>
      </c>
      <c r="E136" s="29"/>
      <c r="F136" s="20"/>
      <c r="G136" s="171">
        <f>G137+G140</f>
        <v>1000</v>
      </c>
      <c r="H136" s="171">
        <f t="shared" ref="H136" si="62">H137+H140</f>
        <v>-317.10000000000002</v>
      </c>
      <c r="I136" s="171">
        <f>I137+I140</f>
        <v>682.9</v>
      </c>
      <c r="J136" s="171">
        <f t="shared" ref="J136:N136" si="63">J137+J140</f>
        <v>0</v>
      </c>
      <c r="K136" s="171">
        <f t="shared" si="63"/>
        <v>0</v>
      </c>
      <c r="L136" s="171">
        <f t="shared" si="63"/>
        <v>0</v>
      </c>
      <c r="M136" s="171">
        <f t="shared" si="63"/>
        <v>617.1</v>
      </c>
      <c r="N136" s="171">
        <f t="shared" si="63"/>
        <v>1300</v>
      </c>
      <c r="P136" s="218"/>
      <c r="Q136" s="218"/>
      <c r="R136" s="218"/>
      <c r="S136" s="218"/>
      <c r="T136" s="218"/>
    </row>
    <row r="137" spans="1:20" s="24" customFormat="1" x14ac:dyDescent="0.25">
      <c r="A137" s="191" t="str">
        <f>'6'!A165</f>
        <v>ПП "Коммунальное хозяйство"</v>
      </c>
      <c r="B137" s="20"/>
      <c r="C137" s="18">
        <v>5</v>
      </c>
      <c r="D137" s="18">
        <v>2</v>
      </c>
      <c r="E137" s="29" t="s">
        <v>383</v>
      </c>
      <c r="F137" s="20"/>
      <c r="G137" s="189">
        <f>G138</f>
        <v>500</v>
      </c>
      <c r="H137" s="189">
        <f t="shared" ref="H137" si="64">H138</f>
        <v>-317.10000000000002</v>
      </c>
      <c r="I137" s="189">
        <f>I138</f>
        <v>182.89999999999998</v>
      </c>
      <c r="J137" s="189">
        <f t="shared" ref="J137:N137" si="65">J138</f>
        <v>0</v>
      </c>
      <c r="K137" s="189">
        <f t="shared" si="65"/>
        <v>0</v>
      </c>
      <c r="L137" s="189">
        <f t="shared" si="65"/>
        <v>0</v>
      </c>
      <c r="M137" s="189">
        <f t="shared" si="65"/>
        <v>617.1</v>
      </c>
      <c r="N137" s="189">
        <f t="shared" si="65"/>
        <v>800</v>
      </c>
      <c r="P137" s="218"/>
      <c r="Q137" s="218"/>
      <c r="R137" s="218"/>
      <c r="S137" s="218"/>
      <c r="T137" s="218"/>
    </row>
    <row r="138" spans="1:20" ht="25.5" x14ac:dyDescent="0.25">
      <c r="A138" s="95" t="s">
        <v>54</v>
      </c>
      <c r="B138" s="20">
        <v>2</v>
      </c>
      <c r="C138" s="18">
        <v>5</v>
      </c>
      <c r="D138" s="18">
        <v>2</v>
      </c>
      <c r="E138" s="28" t="s">
        <v>93</v>
      </c>
      <c r="F138" s="20"/>
      <c r="G138" s="189">
        <f>'6'!F166</f>
        <v>500</v>
      </c>
      <c r="H138" s="197">
        <v>-317.10000000000002</v>
      </c>
      <c r="I138" s="194">
        <f>G138+H138</f>
        <v>182.89999999999998</v>
      </c>
      <c r="J138" s="59"/>
      <c r="K138" s="59"/>
      <c r="L138" s="59"/>
      <c r="M138" s="194">
        <v>617.1</v>
      </c>
      <c r="N138" s="194">
        <f t="shared" si="32"/>
        <v>800</v>
      </c>
    </row>
    <row r="139" spans="1:20" x14ac:dyDescent="0.25">
      <c r="A139" s="176" t="s">
        <v>482</v>
      </c>
      <c r="B139" s="20">
        <v>2</v>
      </c>
      <c r="C139" s="18">
        <v>5</v>
      </c>
      <c r="D139" s="18">
        <v>3</v>
      </c>
      <c r="E139" s="29"/>
      <c r="F139" s="20"/>
      <c r="G139" s="171">
        <f>G142+G144+G146</f>
        <v>1722</v>
      </c>
      <c r="H139" s="171">
        <f t="shared" ref="H139" si="66">H142+H144+H146</f>
        <v>1000</v>
      </c>
      <c r="I139" s="171">
        <f>+I142+I144+I146</f>
        <v>2722</v>
      </c>
      <c r="J139" s="171">
        <f t="shared" ref="J139:N139" si="67">+J142+J144+J146</f>
        <v>0</v>
      </c>
      <c r="K139" s="171">
        <f t="shared" si="67"/>
        <v>0</v>
      </c>
      <c r="L139" s="171">
        <f t="shared" si="67"/>
        <v>0</v>
      </c>
      <c r="M139" s="171">
        <f t="shared" si="67"/>
        <v>198.2</v>
      </c>
      <c r="N139" s="171">
        <f t="shared" si="67"/>
        <v>2920.2</v>
      </c>
    </row>
    <row r="140" spans="1:20" x14ac:dyDescent="0.25">
      <c r="A140" s="191" t="str">
        <f>'6'!A168</f>
        <v>ПП "Благоустройство"</v>
      </c>
      <c r="B140" s="20">
        <v>2</v>
      </c>
      <c r="C140" s="18">
        <v>5</v>
      </c>
      <c r="D140" s="18">
        <v>3</v>
      </c>
      <c r="E140" s="29" t="s">
        <v>95</v>
      </c>
      <c r="F140" s="23"/>
      <c r="G140" s="171">
        <f>+G141</f>
        <v>500</v>
      </c>
      <c r="H140" s="171">
        <f t="shared" ref="H140:N140" si="68">+H141</f>
        <v>0</v>
      </c>
      <c r="I140" s="171">
        <f t="shared" si="68"/>
        <v>500</v>
      </c>
      <c r="J140" s="171">
        <f t="shared" si="68"/>
        <v>0</v>
      </c>
      <c r="K140" s="171">
        <f t="shared" si="68"/>
        <v>0</v>
      </c>
      <c r="L140" s="171">
        <f t="shared" si="68"/>
        <v>0</v>
      </c>
      <c r="M140" s="171">
        <f t="shared" si="68"/>
        <v>0</v>
      </c>
      <c r="N140" s="171">
        <f t="shared" si="68"/>
        <v>500</v>
      </c>
    </row>
    <row r="141" spans="1:20" ht="25.5" x14ac:dyDescent="0.25">
      <c r="A141" s="95" t="s">
        <v>54</v>
      </c>
      <c r="B141" s="23">
        <v>2</v>
      </c>
      <c r="C141" s="21">
        <v>5</v>
      </c>
      <c r="D141" s="21">
        <v>3</v>
      </c>
      <c r="E141" s="28" t="s">
        <v>652</v>
      </c>
      <c r="F141" s="23">
        <v>244</v>
      </c>
      <c r="G141" s="172">
        <f>'6'!F169</f>
        <v>500</v>
      </c>
      <c r="H141" s="28"/>
      <c r="I141" s="194">
        <f>G141+H141</f>
        <v>500</v>
      </c>
      <c r="J141" s="59"/>
      <c r="K141" s="59"/>
      <c r="L141" s="59"/>
      <c r="M141" s="194"/>
      <c r="N141" s="194">
        <f t="shared" si="32"/>
        <v>500</v>
      </c>
    </row>
    <row r="142" spans="1:20" ht="42.75" customHeight="1" x14ac:dyDescent="0.25">
      <c r="A142" s="181" t="str">
        <f>'6'!A170</f>
        <v>МП «Формирование комфортной городской среды на  2018-2024 годы на территории Кызылского кожууна»</v>
      </c>
      <c r="B142" s="20">
        <v>2</v>
      </c>
      <c r="C142" s="18">
        <v>5</v>
      </c>
      <c r="D142" s="18">
        <v>3</v>
      </c>
      <c r="E142" s="29" t="s">
        <v>262</v>
      </c>
      <c r="F142" s="23"/>
      <c r="G142" s="171">
        <f>+G143</f>
        <v>22</v>
      </c>
      <c r="H142" s="171">
        <f t="shared" ref="H142:N142" si="69">+H143</f>
        <v>1000</v>
      </c>
      <c r="I142" s="171">
        <f t="shared" si="69"/>
        <v>1022</v>
      </c>
      <c r="J142" s="171">
        <f t="shared" si="69"/>
        <v>0</v>
      </c>
      <c r="K142" s="171">
        <f t="shared" si="69"/>
        <v>0</v>
      </c>
      <c r="L142" s="171">
        <f t="shared" si="69"/>
        <v>0</v>
      </c>
      <c r="M142" s="171">
        <f t="shared" si="69"/>
        <v>-1.8</v>
      </c>
      <c r="N142" s="171">
        <f t="shared" si="69"/>
        <v>1020.2</v>
      </c>
    </row>
    <row r="143" spans="1:20" ht="25.5" x14ac:dyDescent="0.25">
      <c r="A143" s="95" t="s">
        <v>54</v>
      </c>
      <c r="B143" s="23">
        <v>2</v>
      </c>
      <c r="C143" s="21">
        <v>5</v>
      </c>
      <c r="D143" s="21">
        <v>3</v>
      </c>
      <c r="E143" s="28" t="s">
        <v>262</v>
      </c>
      <c r="F143" s="23">
        <v>244</v>
      </c>
      <c r="G143" s="172">
        <f>'6'!F171</f>
        <v>22</v>
      </c>
      <c r="H143" s="197">
        <v>1000</v>
      </c>
      <c r="I143" s="194">
        <f>G143+H143</f>
        <v>1022</v>
      </c>
      <c r="J143" s="59"/>
      <c r="K143" s="59"/>
      <c r="L143" s="59"/>
      <c r="M143" s="194">
        <v>-1.8</v>
      </c>
      <c r="N143" s="194">
        <f t="shared" si="32"/>
        <v>1020.2</v>
      </c>
    </row>
    <row r="144" spans="1:20" ht="28.5" customHeight="1" x14ac:dyDescent="0.25">
      <c r="A144" s="176" t="str">
        <f>'6'!A172</f>
        <v xml:space="preserve">МП "Комплексное развитие сельских территорий" </v>
      </c>
      <c r="B144" s="20">
        <v>2</v>
      </c>
      <c r="C144" s="18">
        <v>5</v>
      </c>
      <c r="D144" s="18">
        <v>3</v>
      </c>
      <c r="E144" s="29" t="s">
        <v>341</v>
      </c>
      <c r="F144" s="20"/>
      <c r="G144" s="189">
        <f>G145</f>
        <v>300</v>
      </c>
      <c r="H144" s="189">
        <f t="shared" ref="H144:N144" si="70">H145</f>
        <v>0</v>
      </c>
      <c r="I144" s="189">
        <f t="shared" si="70"/>
        <v>300</v>
      </c>
      <c r="J144" s="189">
        <f t="shared" si="70"/>
        <v>0</v>
      </c>
      <c r="K144" s="189">
        <f t="shared" si="70"/>
        <v>0</v>
      </c>
      <c r="L144" s="189">
        <f t="shared" si="70"/>
        <v>0</v>
      </c>
      <c r="M144" s="189">
        <f t="shared" si="70"/>
        <v>-300</v>
      </c>
      <c r="N144" s="189">
        <f t="shared" si="70"/>
        <v>0</v>
      </c>
    </row>
    <row r="145" spans="1:20" ht="25.5" x14ac:dyDescent="0.25">
      <c r="A145" s="95" t="str">
        <f>'6'!A173</f>
        <v>ПП "Создание развития инфраструктуры на сельских территориях"</v>
      </c>
      <c r="B145" s="23">
        <v>2</v>
      </c>
      <c r="C145" s="21">
        <v>5</v>
      </c>
      <c r="D145" s="21">
        <v>3</v>
      </c>
      <c r="E145" s="28" t="s">
        <v>341</v>
      </c>
      <c r="F145" s="23">
        <v>244</v>
      </c>
      <c r="G145" s="190">
        <f>'6'!F173</f>
        <v>300</v>
      </c>
      <c r="H145" s="28"/>
      <c r="I145" s="194">
        <f>G145+H145</f>
        <v>300</v>
      </c>
      <c r="J145" s="59"/>
      <c r="K145" s="59"/>
      <c r="L145" s="59"/>
      <c r="M145" s="194">
        <v>-300</v>
      </c>
      <c r="N145" s="194">
        <f t="shared" si="32"/>
        <v>0</v>
      </c>
    </row>
    <row r="146" spans="1:20" s="24" customFormat="1" x14ac:dyDescent="0.25">
      <c r="A146" s="180" t="s">
        <v>342</v>
      </c>
      <c r="B146" s="20">
        <v>2</v>
      </c>
      <c r="C146" s="18">
        <v>5</v>
      </c>
      <c r="D146" s="18">
        <v>3</v>
      </c>
      <c r="E146" s="29" t="s">
        <v>257</v>
      </c>
      <c r="F146" s="20"/>
      <c r="G146" s="189">
        <f>G147</f>
        <v>1400</v>
      </c>
      <c r="H146" s="189">
        <f t="shared" ref="H146:N146" si="71">H147</f>
        <v>0</v>
      </c>
      <c r="I146" s="189">
        <f t="shared" si="71"/>
        <v>1400</v>
      </c>
      <c r="J146" s="189">
        <f t="shared" si="71"/>
        <v>0</v>
      </c>
      <c r="K146" s="189">
        <f t="shared" si="71"/>
        <v>0</v>
      </c>
      <c r="L146" s="189">
        <f t="shared" si="71"/>
        <v>0</v>
      </c>
      <c r="M146" s="189">
        <f t="shared" si="71"/>
        <v>500</v>
      </c>
      <c r="N146" s="189">
        <f t="shared" si="71"/>
        <v>1900</v>
      </c>
      <c r="P146" s="218"/>
      <c r="Q146" s="218"/>
      <c r="R146" s="218"/>
      <c r="S146" s="218"/>
      <c r="T146" s="218"/>
    </row>
    <row r="147" spans="1:20" ht="25.5" x14ac:dyDescent="0.25">
      <c r="A147" s="95" t="s">
        <v>54</v>
      </c>
      <c r="B147" s="23">
        <v>2</v>
      </c>
      <c r="C147" s="21">
        <v>5</v>
      </c>
      <c r="D147" s="21">
        <v>3</v>
      </c>
      <c r="E147" s="28" t="s">
        <v>257</v>
      </c>
      <c r="F147" s="23">
        <v>244</v>
      </c>
      <c r="G147" s="190">
        <f>'6'!F175</f>
        <v>1400</v>
      </c>
      <c r="H147" s="28"/>
      <c r="I147" s="194">
        <f>G147+H147</f>
        <v>1400</v>
      </c>
      <c r="J147" s="59"/>
      <c r="K147" s="59"/>
      <c r="L147" s="59"/>
      <c r="M147" s="194">
        <v>500</v>
      </c>
      <c r="N147" s="194">
        <f t="shared" si="32"/>
        <v>1900</v>
      </c>
    </row>
    <row r="148" spans="1:20" s="24" customFormat="1" ht="34.5" customHeight="1" x14ac:dyDescent="0.25">
      <c r="A148" s="176" t="s">
        <v>653</v>
      </c>
      <c r="B148" s="20">
        <v>2</v>
      </c>
      <c r="C148" s="18">
        <v>5</v>
      </c>
      <c r="D148" s="18">
        <v>5</v>
      </c>
      <c r="E148" s="29" t="s">
        <v>686</v>
      </c>
      <c r="F148" s="20"/>
      <c r="G148" s="189"/>
      <c r="H148" s="29"/>
      <c r="I148" s="220">
        <f>I149</f>
        <v>0</v>
      </c>
      <c r="J148" s="220">
        <f t="shared" ref="J148:N148" si="72">J149</f>
        <v>0</v>
      </c>
      <c r="K148" s="220">
        <f t="shared" si="72"/>
        <v>0</v>
      </c>
      <c r="L148" s="220">
        <f t="shared" si="72"/>
        <v>0</v>
      </c>
      <c r="M148" s="220">
        <f t="shared" si="72"/>
        <v>1601.6</v>
      </c>
      <c r="N148" s="220">
        <f t="shared" si="72"/>
        <v>1601.6</v>
      </c>
      <c r="P148" s="218"/>
      <c r="Q148" s="218"/>
      <c r="R148" s="218"/>
      <c r="S148" s="218"/>
      <c r="T148" s="218"/>
    </row>
    <row r="149" spans="1:20" ht="37.5" customHeight="1" x14ac:dyDescent="0.25">
      <c r="A149" s="95" t="s">
        <v>54</v>
      </c>
      <c r="B149" s="23">
        <v>2</v>
      </c>
      <c r="C149" s="21">
        <v>5</v>
      </c>
      <c r="D149" s="21">
        <v>5</v>
      </c>
      <c r="E149" s="28" t="s">
        <v>686</v>
      </c>
      <c r="F149" s="23">
        <v>244</v>
      </c>
      <c r="G149" s="190"/>
      <c r="H149" s="28"/>
      <c r="I149" s="194">
        <v>0</v>
      </c>
      <c r="J149" s="59"/>
      <c r="K149" s="59"/>
      <c r="L149" s="59"/>
      <c r="M149" s="194">
        <v>1601.6</v>
      </c>
      <c r="N149" s="194">
        <f>M149</f>
        <v>1601.6</v>
      </c>
    </row>
    <row r="150" spans="1:20" s="24" customFormat="1" ht="18" customHeight="1" x14ac:dyDescent="0.25">
      <c r="A150" s="176" t="s">
        <v>654</v>
      </c>
      <c r="B150" s="20">
        <v>2</v>
      </c>
      <c r="C150" s="18">
        <v>6</v>
      </c>
      <c r="D150" s="18">
        <v>0</v>
      </c>
      <c r="E150" s="29"/>
      <c r="F150" s="20"/>
      <c r="G150" s="189"/>
      <c r="H150" s="29"/>
      <c r="I150" s="220">
        <f>I151</f>
        <v>0</v>
      </c>
      <c r="J150" s="220">
        <f t="shared" ref="J150:N150" si="73">J151</f>
        <v>0</v>
      </c>
      <c r="K150" s="220">
        <f t="shared" si="73"/>
        <v>0</v>
      </c>
      <c r="L150" s="220">
        <f t="shared" si="73"/>
        <v>0</v>
      </c>
      <c r="M150" s="220">
        <f t="shared" si="73"/>
        <v>1835.6</v>
      </c>
      <c r="N150" s="220">
        <f t="shared" si="73"/>
        <v>1835.6</v>
      </c>
      <c r="P150" s="218"/>
      <c r="Q150" s="218"/>
      <c r="R150" s="218"/>
      <c r="S150" s="218"/>
      <c r="T150" s="218"/>
    </row>
    <row r="151" spans="1:20" s="24" customFormat="1" ht="25.5" x14ac:dyDescent="0.25">
      <c r="A151" s="176" t="s">
        <v>555</v>
      </c>
      <c r="B151" s="20">
        <v>2</v>
      </c>
      <c r="C151" s="18">
        <v>6</v>
      </c>
      <c r="D151" s="18">
        <v>3</v>
      </c>
      <c r="E151" s="29" t="s">
        <v>688</v>
      </c>
      <c r="F151" s="20"/>
      <c r="G151" s="189"/>
      <c r="H151" s="29"/>
      <c r="I151" s="220">
        <f>I152</f>
        <v>0</v>
      </c>
      <c r="J151" s="220">
        <f t="shared" ref="J151:N151" si="74">J152</f>
        <v>0</v>
      </c>
      <c r="K151" s="220">
        <f t="shared" si="74"/>
        <v>0</v>
      </c>
      <c r="L151" s="220">
        <f t="shared" si="74"/>
        <v>0</v>
      </c>
      <c r="M151" s="220">
        <f t="shared" si="74"/>
        <v>1835.6</v>
      </c>
      <c r="N151" s="220">
        <f t="shared" si="74"/>
        <v>1835.6</v>
      </c>
      <c r="P151" s="218"/>
      <c r="Q151" s="218"/>
      <c r="R151" s="218"/>
      <c r="S151" s="218"/>
      <c r="T151" s="218"/>
    </row>
    <row r="152" spans="1:20" ht="39" customHeight="1" x14ac:dyDescent="0.25">
      <c r="A152" s="95" t="s">
        <v>54</v>
      </c>
      <c r="B152" s="23">
        <v>2</v>
      </c>
      <c r="C152" s="21">
        <v>6</v>
      </c>
      <c r="D152" s="21">
        <v>3</v>
      </c>
      <c r="E152" s="28" t="s">
        <v>688</v>
      </c>
      <c r="F152" s="23">
        <v>244</v>
      </c>
      <c r="G152" s="190"/>
      <c r="H152" s="28"/>
      <c r="I152" s="194">
        <v>0</v>
      </c>
      <c r="J152" s="59"/>
      <c r="K152" s="59"/>
      <c r="L152" s="59"/>
      <c r="M152" s="194">
        <v>1835.6</v>
      </c>
      <c r="N152" s="194">
        <f>M152</f>
        <v>1835.6</v>
      </c>
    </row>
    <row r="153" spans="1:20" s="24" customFormat="1" ht="18" customHeight="1" x14ac:dyDescent="0.25">
      <c r="A153" s="176" t="s">
        <v>571</v>
      </c>
      <c r="B153" s="20">
        <v>2</v>
      </c>
      <c r="C153" s="18">
        <v>7</v>
      </c>
      <c r="D153" s="18"/>
      <c r="E153" s="29"/>
      <c r="F153" s="20"/>
      <c r="G153" s="189">
        <f>G154+G156</f>
        <v>1214.5</v>
      </c>
      <c r="H153" s="189">
        <f t="shared" ref="H153:M153" si="75">H154+H156</f>
        <v>0</v>
      </c>
      <c r="I153" s="189">
        <f>I154+I156</f>
        <v>1214.5</v>
      </c>
      <c r="J153" s="189">
        <f t="shared" si="75"/>
        <v>0</v>
      </c>
      <c r="K153" s="189">
        <f t="shared" si="75"/>
        <v>0</v>
      </c>
      <c r="L153" s="189">
        <f t="shared" si="75"/>
        <v>0</v>
      </c>
      <c r="M153" s="189">
        <f t="shared" si="75"/>
        <v>0</v>
      </c>
      <c r="N153" s="189">
        <f>N154+N156</f>
        <v>1214.5</v>
      </c>
      <c r="P153" s="218"/>
      <c r="Q153" s="218"/>
      <c r="R153" s="218"/>
      <c r="S153" s="218"/>
      <c r="T153" s="218"/>
    </row>
    <row r="154" spans="1:20" s="24" customFormat="1" ht="25.5" x14ac:dyDescent="0.25">
      <c r="A154" s="176" t="str">
        <f>'6'!A222</f>
        <v>МП "Развитие молодежной политики в Кызылском кожууне на 2021-2023 гг"</v>
      </c>
      <c r="B154" s="20">
        <v>2</v>
      </c>
      <c r="C154" s="18">
        <v>7</v>
      </c>
      <c r="D154" s="18">
        <v>7</v>
      </c>
      <c r="E154" s="29"/>
      <c r="F154" s="20"/>
      <c r="G154" s="189">
        <f>G155</f>
        <v>70</v>
      </c>
      <c r="H154" s="189">
        <f t="shared" ref="H154:N154" si="76">H155</f>
        <v>0</v>
      </c>
      <c r="I154" s="189">
        <f t="shared" si="76"/>
        <v>70</v>
      </c>
      <c r="J154" s="189">
        <f t="shared" si="76"/>
        <v>0</v>
      </c>
      <c r="K154" s="189">
        <f t="shared" si="76"/>
        <v>0</v>
      </c>
      <c r="L154" s="189">
        <f t="shared" si="76"/>
        <v>0</v>
      </c>
      <c r="M154" s="189">
        <f t="shared" si="76"/>
        <v>0</v>
      </c>
      <c r="N154" s="189">
        <f t="shared" si="76"/>
        <v>70</v>
      </c>
      <c r="P154" s="218"/>
      <c r="Q154" s="218"/>
      <c r="R154" s="218"/>
      <c r="S154" s="218"/>
      <c r="T154" s="218"/>
    </row>
    <row r="155" spans="1:20" ht="25.5" x14ac:dyDescent="0.25">
      <c r="A155" s="95" t="str">
        <f>'6'!A223</f>
        <v>ПП "Развитие молодежной политики в Кызылском кожууне"</v>
      </c>
      <c r="B155" s="23">
        <v>2</v>
      </c>
      <c r="C155" s="21">
        <v>7</v>
      </c>
      <c r="D155" s="21">
        <v>7</v>
      </c>
      <c r="E155" s="28" t="s">
        <v>161</v>
      </c>
      <c r="F155" s="23">
        <v>244</v>
      </c>
      <c r="G155" s="190">
        <v>70</v>
      </c>
      <c r="H155" s="28"/>
      <c r="I155" s="194">
        <f>G155+H155</f>
        <v>70</v>
      </c>
      <c r="J155" s="59"/>
      <c r="K155" s="59"/>
      <c r="L155" s="59"/>
      <c r="M155" s="194"/>
      <c r="N155" s="194">
        <f t="shared" si="32"/>
        <v>70</v>
      </c>
    </row>
    <row r="156" spans="1:20" s="24" customFormat="1" x14ac:dyDescent="0.25">
      <c r="A156" s="176" t="str">
        <f>'6'!A224</f>
        <v xml:space="preserve">Другие вопросы в области образования </v>
      </c>
      <c r="B156" s="20">
        <v>2</v>
      </c>
      <c r="C156" s="18">
        <v>7</v>
      </c>
      <c r="D156" s="18"/>
      <c r="E156" s="29"/>
      <c r="F156" s="20"/>
      <c r="G156" s="189">
        <f>G157+G160</f>
        <v>1144.5</v>
      </c>
      <c r="H156" s="189">
        <f t="shared" ref="H156:N156" si="77">H157+H160</f>
        <v>0</v>
      </c>
      <c r="I156" s="189">
        <f t="shared" si="77"/>
        <v>1144.5</v>
      </c>
      <c r="J156" s="189">
        <f t="shared" si="77"/>
        <v>0</v>
      </c>
      <c r="K156" s="189">
        <f t="shared" si="77"/>
        <v>0</v>
      </c>
      <c r="L156" s="189">
        <f t="shared" si="77"/>
        <v>0</v>
      </c>
      <c r="M156" s="189">
        <f t="shared" si="77"/>
        <v>0</v>
      </c>
      <c r="N156" s="189">
        <f t="shared" si="77"/>
        <v>1144.5</v>
      </c>
      <c r="P156" s="218"/>
      <c r="Q156" s="218"/>
      <c r="R156" s="218"/>
      <c r="S156" s="218"/>
      <c r="T156" s="218"/>
    </row>
    <row r="157" spans="1:20" s="24" customFormat="1" x14ac:dyDescent="0.25">
      <c r="A157" s="176" t="str">
        <f>'6'!A235</f>
        <v>Другие вопросы в области образования (ВК)</v>
      </c>
      <c r="B157" s="20">
        <v>2</v>
      </c>
      <c r="C157" s="18">
        <v>7</v>
      </c>
      <c r="D157" s="18">
        <v>9</v>
      </c>
      <c r="E157" s="29" t="s">
        <v>116</v>
      </c>
      <c r="F157" s="20"/>
      <c r="G157" s="189">
        <f>G158+G159</f>
        <v>595.5</v>
      </c>
      <c r="H157" s="189">
        <f t="shared" ref="H157:N157" si="78">H158+H159</f>
        <v>0</v>
      </c>
      <c r="I157" s="189">
        <f t="shared" si="78"/>
        <v>595.5</v>
      </c>
      <c r="J157" s="189">
        <f t="shared" si="78"/>
        <v>0</v>
      </c>
      <c r="K157" s="189">
        <f t="shared" si="78"/>
        <v>0</v>
      </c>
      <c r="L157" s="189">
        <f t="shared" si="78"/>
        <v>0</v>
      </c>
      <c r="M157" s="189">
        <f t="shared" si="78"/>
        <v>0</v>
      </c>
      <c r="N157" s="189">
        <f t="shared" si="78"/>
        <v>595.5</v>
      </c>
      <c r="P157" s="218"/>
      <c r="Q157" s="218"/>
      <c r="R157" s="218"/>
      <c r="S157" s="218"/>
      <c r="T157" s="218"/>
    </row>
    <row r="158" spans="1:20" x14ac:dyDescent="0.25">
      <c r="A158" s="95" t="str">
        <f>'6'!A236</f>
        <v>Фонд оплаты труда учреждений</v>
      </c>
      <c r="B158" s="23">
        <v>2</v>
      </c>
      <c r="C158" s="21">
        <v>7</v>
      </c>
      <c r="D158" s="21">
        <v>9</v>
      </c>
      <c r="E158" s="28" t="s">
        <v>117</v>
      </c>
      <c r="F158" s="23">
        <v>111</v>
      </c>
      <c r="G158" s="190">
        <v>457.4</v>
      </c>
      <c r="H158" s="28"/>
      <c r="I158" s="194">
        <f t="shared" ref="I158:I159" si="79">G158+H158</f>
        <v>457.4</v>
      </c>
      <c r="J158" s="59"/>
      <c r="K158" s="59"/>
      <c r="L158" s="59"/>
      <c r="M158" s="194"/>
      <c r="N158" s="194">
        <f t="shared" si="32"/>
        <v>457.4</v>
      </c>
    </row>
    <row r="159" spans="1:20" ht="38.25" x14ac:dyDescent="0.25">
      <c r="A159" s="95" t="str">
        <f>'6'!A237</f>
        <v>Взносы по обязательному социальному страхованию на выплаты по оплате труда работников и иные выплаты работникам учреждений</v>
      </c>
      <c r="B159" s="23">
        <v>2</v>
      </c>
      <c r="C159" s="21">
        <v>7</v>
      </c>
      <c r="D159" s="21">
        <v>9</v>
      </c>
      <c r="E159" s="28" t="s">
        <v>118</v>
      </c>
      <c r="F159" s="23">
        <v>119</v>
      </c>
      <c r="G159" s="190">
        <v>138.1</v>
      </c>
      <c r="H159" s="28"/>
      <c r="I159" s="194">
        <f t="shared" si="79"/>
        <v>138.1</v>
      </c>
      <c r="J159" s="59"/>
      <c r="K159" s="59"/>
      <c r="L159" s="59"/>
      <c r="M159" s="194"/>
      <c r="N159" s="194">
        <f t="shared" ref="N159:N241" si="80">I159+M159</f>
        <v>138.1</v>
      </c>
    </row>
    <row r="160" spans="1:20" s="24" customFormat="1" x14ac:dyDescent="0.25">
      <c r="A160" s="176" t="str">
        <f>'6'!A246</f>
        <v>Другие вопросы в области образования (КДН)</v>
      </c>
      <c r="B160" s="20">
        <v>2</v>
      </c>
      <c r="C160" s="18">
        <v>7</v>
      </c>
      <c r="D160" s="18">
        <v>9</v>
      </c>
      <c r="E160" s="19" t="s">
        <v>121</v>
      </c>
      <c r="F160" s="20">
        <v>0</v>
      </c>
      <c r="G160" s="189">
        <f>G161+G162+G163</f>
        <v>549</v>
      </c>
      <c r="H160" s="189">
        <f t="shared" ref="H160:N160" si="81">H161+H162+H163</f>
        <v>0</v>
      </c>
      <c r="I160" s="189">
        <f t="shared" si="81"/>
        <v>549</v>
      </c>
      <c r="J160" s="189">
        <f t="shared" si="81"/>
        <v>0</v>
      </c>
      <c r="K160" s="189">
        <f t="shared" si="81"/>
        <v>0</v>
      </c>
      <c r="L160" s="189">
        <f t="shared" si="81"/>
        <v>0</v>
      </c>
      <c r="M160" s="189">
        <f t="shared" si="81"/>
        <v>0</v>
      </c>
      <c r="N160" s="189">
        <f t="shared" si="81"/>
        <v>549</v>
      </c>
      <c r="P160" s="218"/>
      <c r="Q160" s="218"/>
      <c r="R160" s="218"/>
      <c r="S160" s="218"/>
      <c r="T160" s="218"/>
    </row>
    <row r="161" spans="1:20" ht="25.5" x14ac:dyDescent="0.25">
      <c r="A161" s="95" t="str">
        <f>'6'!A247</f>
        <v>Фонд оплаты труда государственных (муниципальных) органов</v>
      </c>
      <c r="B161" s="23">
        <v>2</v>
      </c>
      <c r="C161" s="21">
        <v>7</v>
      </c>
      <c r="D161" s="21">
        <v>9</v>
      </c>
      <c r="E161" s="22" t="s">
        <v>121</v>
      </c>
      <c r="F161" s="23">
        <v>121</v>
      </c>
      <c r="G161" s="190">
        <f>'6'!F247</f>
        <v>414</v>
      </c>
      <c r="H161" s="28"/>
      <c r="I161" s="194">
        <f t="shared" ref="I161:I163" si="82">G161+H161</f>
        <v>414</v>
      </c>
      <c r="J161" s="59"/>
      <c r="K161" s="59"/>
      <c r="L161" s="59"/>
      <c r="M161" s="194"/>
      <c r="N161" s="194">
        <f t="shared" si="80"/>
        <v>414</v>
      </c>
    </row>
    <row r="162" spans="1:20" ht="51" x14ac:dyDescent="0.25">
      <c r="A162" s="95" t="str">
        <f>'6'!A248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B162" s="23">
        <v>2</v>
      </c>
      <c r="C162" s="21">
        <v>7</v>
      </c>
      <c r="D162" s="21">
        <v>9</v>
      </c>
      <c r="E162" s="22" t="s">
        <v>121</v>
      </c>
      <c r="F162" s="23">
        <v>129</v>
      </c>
      <c r="G162" s="190">
        <f>'6'!F248</f>
        <v>125</v>
      </c>
      <c r="H162" s="28"/>
      <c r="I162" s="194">
        <f t="shared" si="82"/>
        <v>125</v>
      </c>
      <c r="J162" s="59"/>
      <c r="K162" s="59"/>
      <c r="L162" s="59"/>
      <c r="M162" s="194"/>
      <c r="N162" s="194">
        <f t="shared" si="80"/>
        <v>125</v>
      </c>
    </row>
    <row r="163" spans="1:20" ht="25.5" x14ac:dyDescent="0.25">
      <c r="A163" s="95" t="str">
        <f>'6'!A249</f>
        <v>Прочая закупка товаров, работ и услуг для обеспечения государственных (муниципальных) нужд</v>
      </c>
      <c r="B163" s="23">
        <v>2</v>
      </c>
      <c r="C163" s="21">
        <v>7</v>
      </c>
      <c r="D163" s="21">
        <v>9</v>
      </c>
      <c r="E163" s="22" t="s">
        <v>121</v>
      </c>
      <c r="F163" s="23">
        <v>244</v>
      </c>
      <c r="G163" s="190">
        <f>'6'!F249</f>
        <v>10</v>
      </c>
      <c r="H163" s="28"/>
      <c r="I163" s="194">
        <f t="shared" si="82"/>
        <v>10</v>
      </c>
      <c r="J163" s="59"/>
      <c r="K163" s="59"/>
      <c r="L163" s="59"/>
      <c r="M163" s="194"/>
      <c r="N163" s="194">
        <f t="shared" si="80"/>
        <v>10</v>
      </c>
    </row>
    <row r="164" spans="1:20" s="24" customFormat="1" x14ac:dyDescent="0.25">
      <c r="A164" s="176" t="s">
        <v>142</v>
      </c>
      <c r="B164" s="20">
        <v>2</v>
      </c>
      <c r="C164" s="18">
        <v>9</v>
      </c>
      <c r="D164" s="18"/>
      <c r="E164" s="30"/>
      <c r="F164" s="20"/>
      <c r="G164" s="189">
        <f>G165</f>
        <v>700</v>
      </c>
      <c r="H164" s="189">
        <f t="shared" ref="H164:N165" si="83">H165</f>
        <v>0</v>
      </c>
      <c r="I164" s="189">
        <f t="shared" si="83"/>
        <v>700</v>
      </c>
      <c r="J164" s="189">
        <f t="shared" si="83"/>
        <v>0</v>
      </c>
      <c r="K164" s="189">
        <f t="shared" si="83"/>
        <v>0</v>
      </c>
      <c r="L164" s="189">
        <f t="shared" si="83"/>
        <v>0</v>
      </c>
      <c r="M164" s="189">
        <f t="shared" si="83"/>
        <v>0</v>
      </c>
      <c r="N164" s="189">
        <f t="shared" si="83"/>
        <v>700</v>
      </c>
      <c r="P164" s="218"/>
      <c r="Q164" s="218"/>
      <c r="R164" s="218"/>
      <c r="S164" s="218"/>
      <c r="T164" s="218"/>
    </row>
    <row r="165" spans="1:20" s="24" customFormat="1" ht="25.5" x14ac:dyDescent="0.25">
      <c r="A165" s="176" t="str">
        <f>'6'!A289</f>
        <v>МП "Поддержка системы здравоохранения Кызылского кожууна на 2021-2023 гг.</v>
      </c>
      <c r="B165" s="20">
        <v>2</v>
      </c>
      <c r="C165" s="18">
        <v>9</v>
      </c>
      <c r="D165" s="18">
        <v>9</v>
      </c>
      <c r="E165" s="30" t="s">
        <v>499</v>
      </c>
      <c r="F165" s="20"/>
      <c r="G165" s="189">
        <f>G166</f>
        <v>700</v>
      </c>
      <c r="H165" s="189">
        <f t="shared" si="83"/>
        <v>0</v>
      </c>
      <c r="I165" s="189">
        <f t="shared" si="83"/>
        <v>700</v>
      </c>
      <c r="J165" s="189">
        <f t="shared" si="83"/>
        <v>0</v>
      </c>
      <c r="K165" s="189">
        <f t="shared" si="83"/>
        <v>0</v>
      </c>
      <c r="L165" s="189">
        <f t="shared" si="83"/>
        <v>0</v>
      </c>
      <c r="M165" s="189">
        <f t="shared" si="83"/>
        <v>0</v>
      </c>
      <c r="N165" s="189">
        <f t="shared" si="83"/>
        <v>700</v>
      </c>
      <c r="P165" s="218"/>
      <c r="Q165" s="218"/>
      <c r="R165" s="218"/>
      <c r="S165" s="218"/>
      <c r="T165" s="218"/>
    </row>
    <row r="166" spans="1:20" ht="25.5" x14ac:dyDescent="0.25">
      <c r="A166" s="95" t="str">
        <f>'6'!A290</f>
        <v>Прочая закупка товаров, работ и услуг для обеспечения государственных (муниципальных) нужд</v>
      </c>
      <c r="B166" s="23">
        <v>2</v>
      </c>
      <c r="C166" s="21">
        <v>9</v>
      </c>
      <c r="D166" s="21">
        <v>9</v>
      </c>
      <c r="E166" s="25" t="s">
        <v>282</v>
      </c>
      <c r="F166" s="23">
        <v>244</v>
      </c>
      <c r="G166" s="190">
        <f>'6'!F290</f>
        <v>700</v>
      </c>
      <c r="H166" s="28"/>
      <c r="I166" s="194">
        <f>G166+H166</f>
        <v>700</v>
      </c>
      <c r="J166" s="59"/>
      <c r="K166" s="59"/>
      <c r="L166" s="59"/>
      <c r="M166" s="194"/>
      <c r="N166" s="194">
        <f t="shared" si="80"/>
        <v>700</v>
      </c>
    </row>
    <row r="167" spans="1:20" s="24" customFormat="1" x14ac:dyDescent="0.25">
      <c r="A167" s="176" t="s">
        <v>143</v>
      </c>
      <c r="B167" s="20">
        <v>2</v>
      </c>
      <c r="C167" s="18"/>
      <c r="D167" s="18"/>
      <c r="E167" s="29"/>
      <c r="F167" s="20"/>
      <c r="G167" s="189">
        <f>G168+G170+G174</f>
        <v>21303.8</v>
      </c>
      <c r="H167" s="189">
        <f t="shared" ref="H167" si="84">H168+H170+H174</f>
        <v>0</v>
      </c>
      <c r="I167" s="189">
        <f>I168+I170+I174+I172</f>
        <v>21303.8</v>
      </c>
      <c r="J167" s="189">
        <f t="shared" ref="J167:N167" si="85">J168+J170+J174+J172</f>
        <v>0</v>
      </c>
      <c r="K167" s="189">
        <f t="shared" si="85"/>
        <v>0</v>
      </c>
      <c r="L167" s="189">
        <f t="shared" si="85"/>
        <v>0</v>
      </c>
      <c r="M167" s="189">
        <f t="shared" si="85"/>
        <v>-2387.6460000000006</v>
      </c>
      <c r="N167" s="189">
        <f t="shared" si="85"/>
        <v>18916.153999999999</v>
      </c>
      <c r="P167" s="218"/>
      <c r="Q167" s="218"/>
      <c r="R167" s="218"/>
      <c r="S167" s="218"/>
      <c r="T167" s="218"/>
    </row>
    <row r="168" spans="1:20" s="24" customFormat="1" ht="38.25" x14ac:dyDescent="0.25">
      <c r="A168" s="176" t="str">
        <f>'6'!A297</f>
        <v>МП "Содействие занятости несовершеннолетних граждан в возрасте от 14 до 18 лет в Кызылском кожууне на 2023-2025 годы"</v>
      </c>
      <c r="B168" s="20">
        <v>2</v>
      </c>
      <c r="C168" s="18">
        <v>10</v>
      </c>
      <c r="D168" s="18">
        <v>3</v>
      </c>
      <c r="E168" s="29"/>
      <c r="F168" s="20"/>
      <c r="G168" s="192">
        <f>G169</f>
        <v>100</v>
      </c>
      <c r="H168" s="192">
        <f t="shared" ref="H168:N168" si="86">H169</f>
        <v>0</v>
      </c>
      <c r="I168" s="192">
        <f t="shared" si="86"/>
        <v>100</v>
      </c>
      <c r="J168" s="192">
        <f t="shared" si="86"/>
        <v>0</v>
      </c>
      <c r="K168" s="192">
        <f t="shared" si="86"/>
        <v>0</v>
      </c>
      <c r="L168" s="192">
        <f t="shared" si="86"/>
        <v>0</v>
      </c>
      <c r="M168" s="192">
        <f t="shared" si="86"/>
        <v>0</v>
      </c>
      <c r="N168" s="192">
        <f t="shared" si="86"/>
        <v>100</v>
      </c>
      <c r="P168" s="218"/>
      <c r="Q168" s="218"/>
      <c r="R168" s="218"/>
      <c r="S168" s="218"/>
      <c r="T168" s="218"/>
    </row>
    <row r="169" spans="1:20" ht="25.5" x14ac:dyDescent="0.25">
      <c r="A169" s="95" t="str">
        <f>'6'!A298</f>
        <v>Прочая закупка товаров, работ и услуг для обеспечения государственных (муниципальных) нужд</v>
      </c>
      <c r="B169" s="23">
        <v>2</v>
      </c>
      <c r="C169" s="21">
        <v>10</v>
      </c>
      <c r="D169" s="21">
        <v>3</v>
      </c>
      <c r="E169" s="28" t="s">
        <v>557</v>
      </c>
      <c r="F169" s="23">
        <v>244</v>
      </c>
      <c r="G169" s="193">
        <v>100</v>
      </c>
      <c r="H169" s="28"/>
      <c r="I169" s="194">
        <f>G169+H169</f>
        <v>100</v>
      </c>
      <c r="J169" s="59"/>
      <c r="K169" s="59"/>
      <c r="L169" s="59"/>
      <c r="M169" s="194"/>
      <c r="N169" s="194">
        <f t="shared" si="80"/>
        <v>100</v>
      </c>
    </row>
    <row r="170" spans="1:20" s="24" customFormat="1" ht="25.5" x14ac:dyDescent="0.25">
      <c r="A170" s="176" t="str">
        <f>'6'!A317</f>
        <v>МП "Социальная поддержка семей с детьми Кызылского кожууна на 2023-2025 годы"</v>
      </c>
      <c r="B170" s="20">
        <v>2</v>
      </c>
      <c r="C170" s="18">
        <v>10</v>
      </c>
      <c r="D170" s="18">
        <v>3</v>
      </c>
      <c r="E170" s="29"/>
      <c r="F170" s="20"/>
      <c r="G170" s="189">
        <f>G171</f>
        <v>100</v>
      </c>
      <c r="H170" s="189">
        <f t="shared" ref="H170:N170" si="87">H171</f>
        <v>0</v>
      </c>
      <c r="I170" s="189">
        <f t="shared" si="87"/>
        <v>100</v>
      </c>
      <c r="J170" s="189">
        <f t="shared" si="87"/>
        <v>0</v>
      </c>
      <c r="K170" s="189">
        <f t="shared" si="87"/>
        <v>0</v>
      </c>
      <c r="L170" s="189">
        <f t="shared" si="87"/>
        <v>0</v>
      </c>
      <c r="M170" s="189">
        <f t="shared" si="87"/>
        <v>0</v>
      </c>
      <c r="N170" s="189">
        <f t="shared" si="87"/>
        <v>100</v>
      </c>
      <c r="P170" s="218"/>
      <c r="Q170" s="218"/>
      <c r="R170" s="218"/>
      <c r="S170" s="218"/>
      <c r="T170" s="218"/>
    </row>
    <row r="171" spans="1:20" ht="25.5" x14ac:dyDescent="0.25">
      <c r="A171" s="95" t="str">
        <f>'6'!A318</f>
        <v>Прочая закупка товаров, работ и услуг для обеспечения государственных (муниципальных) нужд</v>
      </c>
      <c r="B171" s="23">
        <v>2</v>
      </c>
      <c r="C171" s="21">
        <v>10</v>
      </c>
      <c r="D171" s="21">
        <v>3</v>
      </c>
      <c r="E171" s="25" t="s">
        <v>261</v>
      </c>
      <c r="F171" s="23">
        <v>244</v>
      </c>
      <c r="G171" s="190">
        <v>100</v>
      </c>
      <c r="H171" s="28"/>
      <c r="I171" s="194">
        <f>G171+H171</f>
        <v>100</v>
      </c>
      <c r="J171" s="59"/>
      <c r="K171" s="59"/>
      <c r="L171" s="59"/>
      <c r="M171" s="194"/>
      <c r="N171" s="194">
        <f t="shared" si="80"/>
        <v>100</v>
      </c>
    </row>
    <row r="172" spans="1:20" s="24" customFormat="1" ht="29.25" customHeight="1" x14ac:dyDescent="0.25">
      <c r="A172" s="176" t="s">
        <v>681</v>
      </c>
      <c r="B172" s="20">
        <v>2</v>
      </c>
      <c r="C172" s="18">
        <v>10</v>
      </c>
      <c r="D172" s="18">
        <v>3</v>
      </c>
      <c r="E172" s="30"/>
      <c r="F172" s="20"/>
      <c r="G172" s="189"/>
      <c r="H172" s="29"/>
      <c r="I172" s="220">
        <f>I173</f>
        <v>0</v>
      </c>
      <c r="J172" s="220">
        <f t="shared" ref="J172:N172" si="88">J173</f>
        <v>0</v>
      </c>
      <c r="K172" s="220">
        <f t="shared" si="88"/>
        <v>0</v>
      </c>
      <c r="L172" s="220">
        <f t="shared" si="88"/>
        <v>0</v>
      </c>
      <c r="M172" s="220">
        <f t="shared" si="88"/>
        <v>180</v>
      </c>
      <c r="N172" s="220">
        <f t="shared" si="88"/>
        <v>180</v>
      </c>
      <c r="P172" s="218"/>
      <c r="Q172" s="218"/>
      <c r="R172" s="218"/>
      <c r="S172" s="218"/>
      <c r="T172" s="218"/>
    </row>
    <row r="173" spans="1:20" ht="108.75" customHeight="1" x14ac:dyDescent="0.25">
      <c r="A173" s="95" t="s">
        <v>680</v>
      </c>
      <c r="B173" s="23">
        <v>2</v>
      </c>
      <c r="C173" s="21">
        <v>10</v>
      </c>
      <c r="D173" s="21">
        <v>3</v>
      </c>
      <c r="E173" s="25" t="s">
        <v>679</v>
      </c>
      <c r="F173" s="23">
        <v>831</v>
      </c>
      <c r="G173" s="190"/>
      <c r="H173" s="28"/>
      <c r="I173" s="194">
        <v>0</v>
      </c>
      <c r="J173" s="59"/>
      <c r="K173" s="59"/>
      <c r="L173" s="59"/>
      <c r="M173" s="194">
        <v>180</v>
      </c>
      <c r="N173" s="194">
        <f>I173+M173</f>
        <v>180</v>
      </c>
    </row>
    <row r="174" spans="1:20" s="24" customFormat="1" ht="44.25" customHeight="1" x14ac:dyDescent="0.25">
      <c r="A174" s="176" t="str">
        <f>'6'!A327</f>
        <v>МП «Обеспечение жителей Кызылского кожууна доступным и комфортным жильем на 2021-2023 годы»</v>
      </c>
      <c r="B174" s="20">
        <v>2</v>
      </c>
      <c r="C174" s="18">
        <v>10</v>
      </c>
      <c r="D174" s="18">
        <v>4</v>
      </c>
      <c r="E174" s="19" t="s">
        <v>283</v>
      </c>
      <c r="F174" s="20"/>
      <c r="G174" s="189">
        <f>G175</f>
        <v>21103.8</v>
      </c>
      <c r="H174" s="189">
        <f t="shared" ref="H174:N174" si="89">H175</f>
        <v>0</v>
      </c>
      <c r="I174" s="189">
        <f t="shared" si="89"/>
        <v>21103.8</v>
      </c>
      <c r="J174" s="189">
        <f t="shared" si="89"/>
        <v>0</v>
      </c>
      <c r="K174" s="189">
        <f t="shared" si="89"/>
        <v>0</v>
      </c>
      <c r="L174" s="189">
        <f t="shared" si="89"/>
        <v>0</v>
      </c>
      <c r="M174" s="189">
        <f t="shared" si="89"/>
        <v>-2567.6460000000006</v>
      </c>
      <c r="N174" s="189">
        <f t="shared" si="89"/>
        <v>18536.153999999999</v>
      </c>
      <c r="P174" s="218"/>
      <c r="Q174" s="218"/>
      <c r="R174" s="218"/>
      <c r="S174" s="218"/>
      <c r="T174" s="218"/>
    </row>
    <row r="175" spans="1:20" x14ac:dyDescent="0.25">
      <c r="A175" s="95" t="str">
        <f>'6'!A328</f>
        <v>Субсидии гражданам на приобретение жилья</v>
      </c>
      <c r="B175" s="23">
        <v>2</v>
      </c>
      <c r="C175" s="21">
        <v>10</v>
      </c>
      <c r="D175" s="21">
        <v>4</v>
      </c>
      <c r="E175" s="22" t="s">
        <v>501</v>
      </c>
      <c r="F175" s="23">
        <v>322</v>
      </c>
      <c r="G175" s="190">
        <v>21103.8</v>
      </c>
      <c r="H175" s="28"/>
      <c r="I175" s="194">
        <f>G175+H175</f>
        <v>21103.8</v>
      </c>
      <c r="J175" s="59"/>
      <c r="K175" s="59"/>
      <c r="L175" s="59"/>
      <c r="M175" s="194">
        <v>-2567.6460000000006</v>
      </c>
      <c r="N175" s="194">
        <f t="shared" si="80"/>
        <v>18536.153999999999</v>
      </c>
    </row>
    <row r="176" spans="1:20" s="24" customFormat="1" x14ac:dyDescent="0.25">
      <c r="A176" s="176" t="s">
        <v>159</v>
      </c>
      <c r="B176" s="20">
        <v>2</v>
      </c>
      <c r="C176" s="18"/>
      <c r="D176" s="18"/>
      <c r="E176" s="29"/>
      <c r="F176" s="20"/>
      <c r="G176" s="189">
        <f>G177</f>
        <v>497.5</v>
      </c>
      <c r="H176" s="189">
        <f t="shared" ref="H176:N177" si="90">H177</f>
        <v>0</v>
      </c>
      <c r="I176" s="189">
        <f t="shared" si="90"/>
        <v>497.5</v>
      </c>
      <c r="J176" s="189">
        <f t="shared" si="90"/>
        <v>0</v>
      </c>
      <c r="K176" s="189">
        <f t="shared" si="90"/>
        <v>0</v>
      </c>
      <c r="L176" s="189">
        <f t="shared" si="90"/>
        <v>0</v>
      </c>
      <c r="M176" s="189">
        <f t="shared" si="90"/>
        <v>0</v>
      </c>
      <c r="N176" s="189">
        <f t="shared" si="90"/>
        <v>497.5</v>
      </c>
      <c r="P176" s="218"/>
      <c r="Q176" s="218"/>
      <c r="R176" s="218"/>
      <c r="S176" s="218"/>
      <c r="T176" s="218"/>
    </row>
    <row r="177" spans="1:20" s="24" customFormat="1" ht="25.5" x14ac:dyDescent="0.25">
      <c r="A177" s="176" t="str">
        <f>'6'!A341</f>
        <v>МП "Развитие физической  культуры и спорта в Кызылском кожууне на 2021-2023 гг."</v>
      </c>
      <c r="B177" s="20">
        <v>2</v>
      </c>
      <c r="C177" s="18">
        <v>11</v>
      </c>
      <c r="D177" s="18">
        <v>5</v>
      </c>
      <c r="E177" s="30" t="s">
        <v>286</v>
      </c>
      <c r="F177" s="20"/>
      <c r="G177" s="192">
        <f>G178</f>
        <v>497.5</v>
      </c>
      <c r="H177" s="192">
        <f t="shared" si="90"/>
        <v>0</v>
      </c>
      <c r="I177" s="192">
        <f t="shared" si="90"/>
        <v>497.5</v>
      </c>
      <c r="J177" s="192">
        <f t="shared" si="90"/>
        <v>0</v>
      </c>
      <c r="K177" s="192">
        <f t="shared" si="90"/>
        <v>0</v>
      </c>
      <c r="L177" s="192">
        <f t="shared" si="90"/>
        <v>0</v>
      </c>
      <c r="M177" s="192">
        <f t="shared" si="90"/>
        <v>0</v>
      </c>
      <c r="N177" s="192">
        <f t="shared" si="90"/>
        <v>497.5</v>
      </c>
      <c r="P177" s="218"/>
      <c r="Q177" s="218"/>
      <c r="R177" s="218"/>
      <c r="S177" s="218"/>
      <c r="T177" s="218"/>
    </row>
    <row r="178" spans="1:20" ht="25.5" x14ac:dyDescent="0.25">
      <c r="A178" s="95" t="str">
        <f>'6'!A342</f>
        <v>Прочая закупка товаров, работ и услуг для обеспечения государственных (муниципальных) нужд</v>
      </c>
      <c r="B178" s="23">
        <v>2</v>
      </c>
      <c r="C178" s="21">
        <v>11</v>
      </c>
      <c r="D178" s="21">
        <v>5</v>
      </c>
      <c r="E178" s="25" t="s">
        <v>286</v>
      </c>
      <c r="F178" s="23">
        <v>244</v>
      </c>
      <c r="G178" s="190">
        <v>497.5</v>
      </c>
      <c r="H178" s="28"/>
      <c r="I178" s="194">
        <f>G178+H178</f>
        <v>497.5</v>
      </c>
      <c r="J178" s="59"/>
      <c r="K178" s="59"/>
      <c r="L178" s="59"/>
      <c r="M178" s="194"/>
      <c r="N178" s="194">
        <f t="shared" si="80"/>
        <v>497.5</v>
      </c>
    </row>
    <row r="179" spans="1:20" s="24" customFormat="1" x14ac:dyDescent="0.25">
      <c r="A179" s="176" t="s">
        <v>162</v>
      </c>
      <c r="B179" s="20">
        <v>2</v>
      </c>
      <c r="C179" s="18"/>
      <c r="D179" s="18"/>
      <c r="E179" s="29"/>
      <c r="F179" s="20"/>
      <c r="G179" s="189">
        <f>G180</f>
        <v>1708.7</v>
      </c>
      <c r="H179" s="189">
        <f t="shared" ref="H179:N180" si="91">H180</f>
        <v>0</v>
      </c>
      <c r="I179" s="189">
        <f t="shared" si="91"/>
        <v>1708.7</v>
      </c>
      <c r="J179" s="189">
        <f t="shared" si="91"/>
        <v>0</v>
      </c>
      <c r="K179" s="189">
        <f t="shared" si="91"/>
        <v>0</v>
      </c>
      <c r="L179" s="189">
        <f t="shared" si="91"/>
        <v>0</v>
      </c>
      <c r="M179" s="189">
        <f t="shared" si="91"/>
        <v>0</v>
      </c>
      <c r="N179" s="189">
        <f t="shared" si="91"/>
        <v>1708.7</v>
      </c>
      <c r="P179" s="218"/>
      <c r="Q179" s="218"/>
      <c r="R179" s="218"/>
      <c r="S179" s="218"/>
      <c r="T179" s="218"/>
    </row>
    <row r="180" spans="1:20" s="24" customFormat="1" x14ac:dyDescent="0.25">
      <c r="A180" s="176" t="str">
        <f>'6'!A344</f>
        <v>Периодическая печать и издательства</v>
      </c>
      <c r="B180" s="20">
        <v>2</v>
      </c>
      <c r="C180" s="18">
        <v>12</v>
      </c>
      <c r="D180" s="18">
        <v>2</v>
      </c>
      <c r="E180" s="30"/>
      <c r="F180" s="20"/>
      <c r="G180" s="189">
        <f>G181</f>
        <v>1708.7</v>
      </c>
      <c r="H180" s="189">
        <f t="shared" si="91"/>
        <v>0</v>
      </c>
      <c r="I180" s="189">
        <f t="shared" si="91"/>
        <v>1708.7</v>
      </c>
      <c r="J180" s="189">
        <f t="shared" si="91"/>
        <v>0</v>
      </c>
      <c r="K180" s="189">
        <f t="shared" si="91"/>
        <v>0</v>
      </c>
      <c r="L180" s="189">
        <f t="shared" si="91"/>
        <v>0</v>
      </c>
      <c r="M180" s="189">
        <f t="shared" si="91"/>
        <v>0</v>
      </c>
      <c r="N180" s="189">
        <f t="shared" si="91"/>
        <v>1708.7</v>
      </c>
      <c r="P180" s="218"/>
      <c r="Q180" s="218"/>
      <c r="R180" s="218"/>
      <c r="S180" s="218"/>
      <c r="T180" s="218"/>
    </row>
    <row r="181" spans="1:20" ht="51" x14ac:dyDescent="0.25">
      <c r="A181" s="95" t="str">
        <f>'6'!A345</f>
        <v>Субсидии автономным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181" s="23">
        <v>2</v>
      </c>
      <c r="C181" s="21">
        <v>12</v>
      </c>
      <c r="D181" s="21">
        <v>2</v>
      </c>
      <c r="E181" s="25" t="s">
        <v>287</v>
      </c>
      <c r="F181" s="23">
        <v>621</v>
      </c>
      <c r="G181" s="190">
        <v>1708.7</v>
      </c>
      <c r="H181" s="28"/>
      <c r="I181" s="194">
        <f>G181+H181</f>
        <v>1708.7</v>
      </c>
      <c r="J181" s="59"/>
      <c r="K181" s="59"/>
      <c r="L181" s="59"/>
      <c r="M181" s="194"/>
      <c r="N181" s="194">
        <f t="shared" si="80"/>
        <v>1708.7</v>
      </c>
    </row>
    <row r="182" spans="1:20" x14ac:dyDescent="0.25">
      <c r="A182" s="175" t="s">
        <v>183</v>
      </c>
      <c r="B182" s="20">
        <v>3</v>
      </c>
      <c r="C182" s="18"/>
      <c r="D182" s="18"/>
      <c r="E182" s="19"/>
      <c r="F182" s="20"/>
      <c r="G182" s="171">
        <f>G184+G198+G204+G211</f>
        <v>54869.649999999994</v>
      </c>
      <c r="H182" s="171">
        <f>H184+H198+H204+H211</f>
        <v>-9636.9000000000015</v>
      </c>
      <c r="I182" s="171">
        <f>I183+I198+I201+I207+I209+I211</f>
        <v>57399.95</v>
      </c>
      <c r="J182" s="171">
        <f t="shared" ref="J182:M182" si="92">J183+J198+J201+J207+J209+J211</f>
        <v>0</v>
      </c>
      <c r="K182" s="171">
        <f t="shared" si="92"/>
        <v>0</v>
      </c>
      <c r="L182" s="171">
        <f t="shared" si="92"/>
        <v>0</v>
      </c>
      <c r="M182" s="171">
        <f t="shared" si="92"/>
        <v>11573.647680000002</v>
      </c>
      <c r="N182" s="171">
        <f>N183+N198+N201+N207+N209+N211</f>
        <v>68973.597679999992</v>
      </c>
    </row>
    <row r="183" spans="1:20" s="24" customFormat="1" x14ac:dyDescent="0.25">
      <c r="A183" s="175" t="s">
        <v>38</v>
      </c>
      <c r="B183" s="20">
        <v>3</v>
      </c>
      <c r="C183" s="18">
        <v>1</v>
      </c>
      <c r="D183" s="18">
        <v>0</v>
      </c>
      <c r="E183" s="19"/>
      <c r="F183" s="20"/>
      <c r="G183" s="171"/>
      <c r="H183" s="171"/>
      <c r="I183" s="171">
        <f>I184+I191</f>
        <v>7846.9949999999999</v>
      </c>
      <c r="J183" s="171">
        <f t="shared" ref="J183:M183" si="93">J184+J191</f>
        <v>0</v>
      </c>
      <c r="K183" s="171">
        <f t="shared" si="93"/>
        <v>0</v>
      </c>
      <c r="L183" s="171">
        <f t="shared" si="93"/>
        <v>0</v>
      </c>
      <c r="M183" s="171">
        <f t="shared" si="93"/>
        <v>9557.2143000000015</v>
      </c>
      <c r="N183" s="171">
        <f>N184+N191</f>
        <v>17404.209300000002</v>
      </c>
      <c r="P183" s="218"/>
      <c r="Q183" s="218"/>
      <c r="R183" s="218"/>
      <c r="S183" s="218"/>
      <c r="T183" s="218"/>
    </row>
    <row r="184" spans="1:20" ht="38.25" x14ac:dyDescent="0.25">
      <c r="A184" s="176" t="s">
        <v>65</v>
      </c>
      <c r="B184" s="20">
        <v>3</v>
      </c>
      <c r="C184" s="18">
        <v>1</v>
      </c>
      <c r="D184" s="18">
        <v>6</v>
      </c>
      <c r="E184" s="19"/>
      <c r="F184" s="20"/>
      <c r="G184" s="171">
        <f>SUM(G185:G190)</f>
        <v>7346.9949999999999</v>
      </c>
      <c r="H184" s="171">
        <f t="shared" ref="H184:N184" si="94">SUM(H185:H190)</f>
        <v>500</v>
      </c>
      <c r="I184" s="171">
        <f t="shared" si="94"/>
        <v>7846.9949999999999</v>
      </c>
      <c r="J184" s="171">
        <f t="shared" si="94"/>
        <v>0</v>
      </c>
      <c r="K184" s="171">
        <f t="shared" si="94"/>
        <v>0</v>
      </c>
      <c r="L184" s="171">
        <f t="shared" si="94"/>
        <v>0</v>
      </c>
      <c r="M184" s="171">
        <f t="shared" si="94"/>
        <v>-500</v>
      </c>
      <c r="N184" s="171">
        <f t="shared" si="94"/>
        <v>7346.9949999999999</v>
      </c>
    </row>
    <row r="185" spans="1:20" ht="25.5" x14ac:dyDescent="0.25">
      <c r="A185" s="177" t="s">
        <v>40</v>
      </c>
      <c r="B185" s="23">
        <v>3</v>
      </c>
      <c r="C185" s="21">
        <v>1</v>
      </c>
      <c r="D185" s="21">
        <v>6</v>
      </c>
      <c r="E185" s="25" t="s">
        <v>67</v>
      </c>
      <c r="F185" s="23">
        <v>121</v>
      </c>
      <c r="G185" s="172">
        <f>'6'!F53</f>
        <v>4753</v>
      </c>
      <c r="H185" s="28"/>
      <c r="I185" s="194">
        <f t="shared" ref="I185:I190" si="95">G185+H185</f>
        <v>4753</v>
      </c>
      <c r="J185" s="59"/>
      <c r="K185" s="59"/>
      <c r="L185" s="59"/>
      <c r="M185" s="194"/>
      <c r="N185" s="194">
        <f t="shared" si="80"/>
        <v>4753</v>
      </c>
    </row>
    <row r="186" spans="1:20" ht="25.5" x14ac:dyDescent="0.25">
      <c r="A186" s="177" t="str">
        <f>'6'!A62</f>
        <v>Иные выплаты персоналу учреждений, за исключением фонда оплаты труда</v>
      </c>
      <c r="B186" s="23">
        <v>3</v>
      </c>
      <c r="C186" s="21">
        <v>1</v>
      </c>
      <c r="D186" s="21">
        <v>6</v>
      </c>
      <c r="E186" s="25" t="s">
        <v>67</v>
      </c>
      <c r="F186" s="23">
        <v>122</v>
      </c>
      <c r="G186" s="172">
        <v>25</v>
      </c>
      <c r="H186" s="28"/>
      <c r="I186" s="194">
        <f t="shared" si="95"/>
        <v>25</v>
      </c>
      <c r="J186" s="59"/>
      <c r="K186" s="59"/>
      <c r="L186" s="59"/>
      <c r="M186" s="194"/>
      <c r="N186" s="194">
        <f t="shared" si="80"/>
        <v>25</v>
      </c>
    </row>
    <row r="187" spans="1:20" ht="51" x14ac:dyDescent="0.25">
      <c r="A187" s="178" t="s">
        <v>43</v>
      </c>
      <c r="B187" s="23">
        <v>3</v>
      </c>
      <c r="C187" s="21">
        <v>1</v>
      </c>
      <c r="D187" s="21">
        <v>6</v>
      </c>
      <c r="E187" s="25" t="s">
        <v>67</v>
      </c>
      <c r="F187" s="23">
        <v>129</v>
      </c>
      <c r="G187" s="172">
        <f>'6'!F54</f>
        <v>1435.3</v>
      </c>
      <c r="H187" s="28"/>
      <c r="I187" s="194">
        <f t="shared" si="95"/>
        <v>1435.3</v>
      </c>
      <c r="J187" s="59"/>
      <c r="K187" s="59"/>
      <c r="L187" s="59"/>
      <c r="M187" s="194"/>
      <c r="N187" s="194">
        <f t="shared" si="80"/>
        <v>1435.3</v>
      </c>
    </row>
    <row r="188" spans="1:20" ht="25.5" x14ac:dyDescent="0.25">
      <c r="A188" s="178" t="s">
        <v>53</v>
      </c>
      <c r="B188" s="23">
        <v>3</v>
      </c>
      <c r="C188" s="21">
        <v>1</v>
      </c>
      <c r="D188" s="21">
        <v>6</v>
      </c>
      <c r="E188" s="25" t="s">
        <v>67</v>
      </c>
      <c r="F188" s="23">
        <v>242</v>
      </c>
      <c r="G188" s="172">
        <f>'6'!F56</f>
        <v>719.2</v>
      </c>
      <c r="H188" s="197">
        <v>500</v>
      </c>
      <c r="I188" s="194">
        <f t="shared" si="95"/>
        <v>1219.2</v>
      </c>
      <c r="J188" s="59"/>
      <c r="K188" s="59"/>
      <c r="L188" s="59"/>
      <c r="M188" s="194">
        <v>-500</v>
      </c>
      <c r="N188" s="194">
        <f t="shared" si="80"/>
        <v>719.2</v>
      </c>
    </row>
    <row r="189" spans="1:20" ht="25.5" x14ac:dyDescent="0.25">
      <c r="A189" s="95" t="s">
        <v>54</v>
      </c>
      <c r="B189" s="23">
        <v>3</v>
      </c>
      <c r="C189" s="21">
        <v>1</v>
      </c>
      <c r="D189" s="21">
        <v>6</v>
      </c>
      <c r="E189" s="25" t="s">
        <v>67</v>
      </c>
      <c r="F189" s="23">
        <v>244</v>
      </c>
      <c r="G189" s="172">
        <f>'6'!F57</f>
        <v>413</v>
      </c>
      <c r="H189" s="28"/>
      <c r="I189" s="194">
        <f t="shared" si="95"/>
        <v>413</v>
      </c>
      <c r="J189" s="59"/>
      <c r="K189" s="59"/>
      <c r="L189" s="59"/>
      <c r="M189" s="194"/>
      <c r="N189" s="194">
        <f t="shared" si="80"/>
        <v>413</v>
      </c>
    </row>
    <row r="190" spans="1:20" x14ac:dyDescent="0.25">
      <c r="A190" s="177" t="str">
        <f>'6'!A58</f>
        <v>Уплата прочих налогов, сборов</v>
      </c>
      <c r="B190" s="23">
        <v>3</v>
      </c>
      <c r="C190" s="21">
        <v>1</v>
      </c>
      <c r="D190" s="21">
        <v>6</v>
      </c>
      <c r="E190" s="22" t="s">
        <v>67</v>
      </c>
      <c r="F190" s="23">
        <v>852</v>
      </c>
      <c r="G190" s="190">
        <v>1.4950000000000001</v>
      </c>
      <c r="H190" s="28"/>
      <c r="I190" s="194">
        <f t="shared" si="95"/>
        <v>1.4950000000000001</v>
      </c>
      <c r="J190" s="59"/>
      <c r="K190" s="59"/>
      <c r="L190" s="59"/>
      <c r="M190" s="194"/>
      <c r="N190" s="194">
        <f t="shared" si="80"/>
        <v>1.4950000000000001</v>
      </c>
    </row>
    <row r="191" spans="1:20" s="24" customFormat="1" x14ac:dyDescent="0.25">
      <c r="A191" s="175" t="s">
        <v>670</v>
      </c>
      <c r="B191" s="20">
        <v>3</v>
      </c>
      <c r="C191" s="18">
        <v>1</v>
      </c>
      <c r="D191" s="18">
        <v>13</v>
      </c>
      <c r="E191" s="19"/>
      <c r="F191" s="20"/>
      <c r="G191" s="189"/>
      <c r="H191" s="29"/>
      <c r="I191" s="220">
        <f>I192+I193+I194+I195+I196+I197</f>
        <v>0</v>
      </c>
      <c r="J191" s="220">
        <f t="shared" ref="J191:N191" si="96">J192+J193+J194+J195+J196+J197</f>
        <v>0</v>
      </c>
      <c r="K191" s="220">
        <f t="shared" si="96"/>
        <v>0</v>
      </c>
      <c r="L191" s="220">
        <f t="shared" si="96"/>
        <v>0</v>
      </c>
      <c r="M191" s="220">
        <f>M192+M193+M194+M195+M196+M197</f>
        <v>10057.214300000001</v>
      </c>
      <c r="N191" s="220">
        <f t="shared" si="96"/>
        <v>10057.214300000001</v>
      </c>
      <c r="P191" s="218"/>
      <c r="Q191" s="218"/>
      <c r="R191" s="218"/>
      <c r="S191" s="218"/>
      <c r="T191" s="218"/>
    </row>
    <row r="192" spans="1:20" x14ac:dyDescent="0.25">
      <c r="A192" s="177" t="s">
        <v>84</v>
      </c>
      <c r="B192" s="23">
        <v>3</v>
      </c>
      <c r="C192" s="21">
        <v>1</v>
      </c>
      <c r="D192" s="21">
        <v>13</v>
      </c>
      <c r="E192" s="22" t="s">
        <v>542</v>
      </c>
      <c r="F192" s="23">
        <v>111</v>
      </c>
      <c r="G192" s="190"/>
      <c r="H192" s="28"/>
      <c r="I192" s="194">
        <v>0</v>
      </c>
      <c r="J192" s="59"/>
      <c r="K192" s="59"/>
      <c r="L192" s="59"/>
      <c r="M192" s="194">
        <v>6850.3247300000003</v>
      </c>
      <c r="N192" s="194">
        <f>I192+M192</f>
        <v>6850.3247300000003</v>
      </c>
    </row>
    <row r="193" spans="1:20" ht="38.25" x14ac:dyDescent="0.25">
      <c r="A193" s="177" t="s">
        <v>86</v>
      </c>
      <c r="B193" s="23">
        <v>3</v>
      </c>
      <c r="C193" s="21">
        <v>1</v>
      </c>
      <c r="D193" s="21">
        <v>13</v>
      </c>
      <c r="E193" s="22" t="s">
        <v>542</v>
      </c>
      <c r="F193" s="23">
        <v>119</v>
      </c>
      <c r="G193" s="190"/>
      <c r="H193" s="28"/>
      <c r="I193" s="194">
        <v>0</v>
      </c>
      <c r="J193" s="59"/>
      <c r="K193" s="59"/>
      <c r="L193" s="59"/>
      <c r="M193" s="194">
        <v>2086.68957</v>
      </c>
      <c r="N193" s="194">
        <f t="shared" ref="N193:N197" si="97">I193+M193</f>
        <v>2086.68957</v>
      </c>
    </row>
    <row r="194" spans="1:20" ht="28.5" customHeight="1" x14ac:dyDescent="0.25">
      <c r="A194" s="177" t="s">
        <v>53</v>
      </c>
      <c r="B194" s="23">
        <v>3</v>
      </c>
      <c r="C194" s="21">
        <v>1</v>
      </c>
      <c r="D194" s="21">
        <v>13</v>
      </c>
      <c r="E194" s="22" t="s">
        <v>542</v>
      </c>
      <c r="F194" s="23">
        <v>242</v>
      </c>
      <c r="G194" s="190"/>
      <c r="H194" s="28"/>
      <c r="I194" s="194">
        <v>0</v>
      </c>
      <c r="J194" s="59"/>
      <c r="K194" s="59"/>
      <c r="L194" s="59"/>
      <c r="M194" s="194">
        <v>600</v>
      </c>
      <c r="N194" s="194">
        <f t="shared" si="97"/>
        <v>600</v>
      </c>
    </row>
    <row r="195" spans="1:20" ht="25.5" customHeight="1" x14ac:dyDescent="0.25">
      <c r="A195" s="177" t="s">
        <v>54</v>
      </c>
      <c r="B195" s="23">
        <v>3</v>
      </c>
      <c r="C195" s="21">
        <v>1</v>
      </c>
      <c r="D195" s="21">
        <v>13</v>
      </c>
      <c r="E195" s="22" t="s">
        <v>542</v>
      </c>
      <c r="F195" s="23">
        <v>244</v>
      </c>
      <c r="G195" s="190"/>
      <c r="H195" s="28"/>
      <c r="I195" s="194">
        <v>0</v>
      </c>
      <c r="J195" s="59"/>
      <c r="K195" s="59"/>
      <c r="L195" s="59"/>
      <c r="M195" s="194">
        <v>510</v>
      </c>
      <c r="N195" s="194">
        <f t="shared" si="97"/>
        <v>510</v>
      </c>
    </row>
    <row r="196" spans="1:20" ht="29.25" customHeight="1" x14ac:dyDescent="0.25">
      <c r="A196" s="177" t="s">
        <v>56</v>
      </c>
      <c r="B196" s="23">
        <v>3</v>
      </c>
      <c r="C196" s="21">
        <v>1</v>
      </c>
      <c r="D196" s="21">
        <v>13</v>
      </c>
      <c r="E196" s="22" t="s">
        <v>542</v>
      </c>
      <c r="F196" s="23">
        <v>851</v>
      </c>
      <c r="G196" s="190"/>
      <c r="H196" s="28"/>
      <c r="I196" s="194">
        <v>0</v>
      </c>
      <c r="J196" s="59"/>
      <c r="K196" s="59"/>
      <c r="L196" s="59"/>
      <c r="M196" s="194">
        <v>4.5999999999999996</v>
      </c>
      <c r="N196" s="194">
        <f t="shared" si="97"/>
        <v>4.5999999999999996</v>
      </c>
    </row>
    <row r="197" spans="1:20" x14ac:dyDescent="0.25">
      <c r="A197" s="177" t="s">
        <v>669</v>
      </c>
      <c r="B197" s="23">
        <v>3</v>
      </c>
      <c r="C197" s="21">
        <v>1</v>
      </c>
      <c r="D197" s="21">
        <v>13</v>
      </c>
      <c r="E197" s="22" t="s">
        <v>542</v>
      </c>
      <c r="F197" s="23">
        <v>852</v>
      </c>
      <c r="G197" s="190"/>
      <c r="H197" s="28"/>
      <c r="I197" s="194">
        <v>0</v>
      </c>
      <c r="J197" s="59"/>
      <c r="K197" s="59"/>
      <c r="L197" s="59"/>
      <c r="M197" s="194">
        <v>5.6</v>
      </c>
      <c r="N197" s="194">
        <f t="shared" si="97"/>
        <v>5.6</v>
      </c>
    </row>
    <row r="198" spans="1:20" x14ac:dyDescent="0.25">
      <c r="A198" s="176" t="s">
        <v>78</v>
      </c>
      <c r="B198" s="23">
        <v>3</v>
      </c>
      <c r="C198" s="18">
        <v>2</v>
      </c>
      <c r="D198" s="18"/>
      <c r="E198" s="30"/>
      <c r="F198" s="20"/>
      <c r="G198" s="171">
        <f>+G199</f>
        <v>2141.6</v>
      </c>
      <c r="H198" s="171">
        <f t="shared" ref="H198:N199" si="98">+H199</f>
        <v>0</v>
      </c>
      <c r="I198" s="171">
        <f t="shared" si="98"/>
        <v>2141.6</v>
      </c>
      <c r="J198" s="171">
        <f t="shared" si="98"/>
        <v>0</v>
      </c>
      <c r="K198" s="171">
        <f t="shared" si="98"/>
        <v>0</v>
      </c>
      <c r="L198" s="171">
        <f t="shared" si="98"/>
        <v>0</v>
      </c>
      <c r="M198" s="171">
        <f t="shared" si="98"/>
        <v>0</v>
      </c>
      <c r="N198" s="171">
        <f t="shared" si="98"/>
        <v>2141.6</v>
      </c>
    </row>
    <row r="199" spans="1:20" x14ac:dyDescent="0.25">
      <c r="A199" s="176" t="s">
        <v>79</v>
      </c>
      <c r="B199" s="20">
        <v>3</v>
      </c>
      <c r="C199" s="18">
        <v>2</v>
      </c>
      <c r="D199" s="18">
        <v>3</v>
      </c>
      <c r="E199" s="30"/>
      <c r="F199" s="20"/>
      <c r="G199" s="171">
        <f>+G200</f>
        <v>2141.6</v>
      </c>
      <c r="H199" s="171">
        <f t="shared" si="98"/>
        <v>0</v>
      </c>
      <c r="I199" s="171">
        <f t="shared" si="98"/>
        <v>2141.6</v>
      </c>
      <c r="J199" s="171">
        <f t="shared" si="98"/>
        <v>0</v>
      </c>
      <c r="K199" s="171">
        <f t="shared" si="98"/>
        <v>0</v>
      </c>
      <c r="L199" s="171">
        <f t="shared" si="98"/>
        <v>0</v>
      </c>
      <c r="M199" s="171">
        <f t="shared" si="98"/>
        <v>0</v>
      </c>
      <c r="N199" s="171">
        <f t="shared" si="98"/>
        <v>2141.6</v>
      </c>
    </row>
    <row r="200" spans="1:20" x14ac:dyDescent="0.25">
      <c r="A200" s="177" t="s">
        <v>80</v>
      </c>
      <c r="B200" s="23">
        <v>3</v>
      </c>
      <c r="C200" s="21">
        <v>2</v>
      </c>
      <c r="D200" s="21">
        <v>3</v>
      </c>
      <c r="E200" s="25" t="s">
        <v>81</v>
      </c>
      <c r="F200" s="23">
        <v>530</v>
      </c>
      <c r="G200" s="172">
        <f>'6'!F94</f>
        <v>2141.6</v>
      </c>
      <c r="H200" s="28"/>
      <c r="I200" s="194">
        <f>G200+H200</f>
        <v>2141.6</v>
      </c>
      <c r="J200" s="59"/>
      <c r="K200" s="59"/>
      <c r="L200" s="59"/>
      <c r="M200" s="194"/>
      <c r="N200" s="194">
        <f t="shared" si="80"/>
        <v>2141.6</v>
      </c>
    </row>
    <row r="201" spans="1:20" s="24" customFormat="1" x14ac:dyDescent="0.25">
      <c r="A201" s="175" t="s">
        <v>88</v>
      </c>
      <c r="B201" s="20">
        <v>3</v>
      </c>
      <c r="C201" s="18" t="s">
        <v>136</v>
      </c>
      <c r="D201" s="18">
        <v>0</v>
      </c>
      <c r="E201" s="30"/>
      <c r="F201" s="20"/>
      <c r="G201" s="171"/>
      <c r="H201" s="29"/>
      <c r="I201" s="220">
        <f>I202+I204</f>
        <v>482.4</v>
      </c>
      <c r="J201" s="220">
        <f t="shared" ref="J201:N201" si="99">J202+J204</f>
        <v>0</v>
      </c>
      <c r="K201" s="220">
        <f t="shared" si="99"/>
        <v>0</v>
      </c>
      <c r="L201" s="220">
        <f t="shared" si="99"/>
        <v>0</v>
      </c>
      <c r="M201" s="220">
        <f t="shared" si="99"/>
        <v>899.58509000000004</v>
      </c>
      <c r="N201" s="220">
        <f t="shared" si="99"/>
        <v>1381.9850900000001</v>
      </c>
      <c r="P201" s="218"/>
      <c r="Q201" s="218"/>
      <c r="R201" s="218"/>
      <c r="S201" s="218"/>
      <c r="T201" s="218"/>
    </row>
    <row r="202" spans="1:20" s="24" customFormat="1" x14ac:dyDescent="0.25">
      <c r="A202" s="175" t="s">
        <v>91</v>
      </c>
      <c r="B202" s="20">
        <v>3</v>
      </c>
      <c r="C202" s="18" t="s">
        <v>136</v>
      </c>
      <c r="D202" s="18">
        <v>9</v>
      </c>
      <c r="E202" s="30"/>
      <c r="F202" s="20"/>
      <c r="G202" s="171"/>
      <c r="H202" s="29"/>
      <c r="I202" s="220">
        <f>I203</f>
        <v>0</v>
      </c>
      <c r="J202" s="220">
        <f t="shared" ref="J202:N202" si="100">J203</f>
        <v>0</v>
      </c>
      <c r="K202" s="220">
        <f t="shared" si="100"/>
        <v>0</v>
      </c>
      <c r="L202" s="220">
        <f t="shared" si="100"/>
        <v>0</v>
      </c>
      <c r="M202" s="220">
        <f t="shared" si="100"/>
        <v>899.58509000000004</v>
      </c>
      <c r="N202" s="220">
        <f t="shared" si="100"/>
        <v>899.58509000000004</v>
      </c>
      <c r="P202" s="218"/>
      <c r="Q202" s="218"/>
      <c r="R202" s="218"/>
      <c r="S202" s="218"/>
      <c r="T202" s="218"/>
    </row>
    <row r="203" spans="1:20" ht="25.5" x14ac:dyDescent="0.25">
      <c r="A203" s="177" t="s">
        <v>54</v>
      </c>
      <c r="B203" s="23">
        <v>3</v>
      </c>
      <c r="C203" s="21" t="s">
        <v>136</v>
      </c>
      <c r="D203" s="21" t="s">
        <v>658</v>
      </c>
      <c r="E203" s="25" t="s">
        <v>662</v>
      </c>
      <c r="F203" s="23"/>
      <c r="G203" s="172"/>
      <c r="H203" s="28"/>
      <c r="I203" s="194">
        <v>0</v>
      </c>
      <c r="J203" s="59"/>
      <c r="K203" s="59"/>
      <c r="L203" s="59"/>
      <c r="M203" s="194">
        <v>899.58509000000004</v>
      </c>
      <c r="N203" s="194">
        <v>899.58509000000004</v>
      </c>
    </row>
    <row r="204" spans="1:20" ht="25.5" x14ac:dyDescent="0.25">
      <c r="A204" s="176" t="s">
        <v>302</v>
      </c>
      <c r="B204" s="20">
        <v>3</v>
      </c>
      <c r="C204" s="29" t="s">
        <v>136</v>
      </c>
      <c r="D204" s="29" t="s">
        <v>303</v>
      </c>
      <c r="E204" s="29" t="s">
        <v>137</v>
      </c>
      <c r="F204" s="20"/>
      <c r="G204" s="171">
        <f>G205+G206</f>
        <v>482.4</v>
      </c>
      <c r="H204" s="171">
        <f t="shared" ref="H204:N204" si="101">H205+H206</f>
        <v>0</v>
      </c>
      <c r="I204" s="171">
        <f t="shared" si="101"/>
        <v>482.4</v>
      </c>
      <c r="J204" s="171">
        <f t="shared" si="101"/>
        <v>0</v>
      </c>
      <c r="K204" s="171">
        <f t="shared" si="101"/>
        <v>0</v>
      </c>
      <c r="L204" s="171">
        <f t="shared" si="101"/>
        <v>0</v>
      </c>
      <c r="M204" s="171">
        <f t="shared" si="101"/>
        <v>0</v>
      </c>
      <c r="N204" s="171">
        <f t="shared" si="101"/>
        <v>482.4</v>
      </c>
    </row>
    <row r="205" spans="1:20" x14ac:dyDescent="0.25">
      <c r="A205" s="95" t="s">
        <v>84</v>
      </c>
      <c r="B205" s="23">
        <v>3</v>
      </c>
      <c r="C205" s="28" t="s">
        <v>136</v>
      </c>
      <c r="D205" s="28" t="s">
        <v>303</v>
      </c>
      <c r="E205" s="28" t="s">
        <v>475</v>
      </c>
      <c r="F205" s="28" t="s">
        <v>138</v>
      </c>
      <c r="G205" s="172">
        <v>370.5</v>
      </c>
      <c r="H205" s="28"/>
      <c r="I205" s="194">
        <f t="shared" ref="I205:I206" si="102">G205+H205</f>
        <v>370.5</v>
      </c>
      <c r="J205" s="59"/>
      <c r="K205" s="59"/>
      <c r="L205" s="59"/>
      <c r="M205" s="194"/>
      <c r="N205" s="194">
        <f t="shared" si="80"/>
        <v>370.5</v>
      </c>
    </row>
    <row r="206" spans="1:20" ht="38.25" x14ac:dyDescent="0.25">
      <c r="A206" s="178" t="s">
        <v>86</v>
      </c>
      <c r="B206" s="23">
        <v>3</v>
      </c>
      <c r="C206" s="28" t="s">
        <v>136</v>
      </c>
      <c r="D206" s="28" t="s">
        <v>303</v>
      </c>
      <c r="E206" s="28" t="s">
        <v>475</v>
      </c>
      <c r="F206" s="28" t="s">
        <v>139</v>
      </c>
      <c r="G206" s="172">
        <v>111.9</v>
      </c>
      <c r="H206" s="28"/>
      <c r="I206" s="194">
        <f t="shared" si="102"/>
        <v>111.9</v>
      </c>
      <c r="J206" s="59"/>
      <c r="K206" s="59"/>
      <c r="L206" s="59"/>
      <c r="M206" s="194"/>
      <c r="N206" s="194">
        <f t="shared" si="80"/>
        <v>111.9</v>
      </c>
    </row>
    <row r="207" spans="1:20" s="24" customFormat="1" x14ac:dyDescent="0.25">
      <c r="A207" s="180" t="s">
        <v>142</v>
      </c>
      <c r="B207" s="20">
        <v>3</v>
      </c>
      <c r="C207" s="29" t="s">
        <v>658</v>
      </c>
      <c r="D207" s="29" t="s">
        <v>659</v>
      </c>
      <c r="E207" s="29"/>
      <c r="F207" s="29"/>
      <c r="G207" s="171"/>
      <c r="H207" s="29"/>
      <c r="I207" s="220">
        <f>I208</f>
        <v>0</v>
      </c>
      <c r="J207" s="220">
        <f t="shared" ref="J207:N207" si="103">J208</f>
        <v>0</v>
      </c>
      <c r="K207" s="220">
        <f t="shared" si="103"/>
        <v>0</v>
      </c>
      <c r="L207" s="220">
        <f t="shared" si="103"/>
        <v>0</v>
      </c>
      <c r="M207" s="220">
        <f t="shared" si="103"/>
        <v>1000</v>
      </c>
      <c r="N207" s="220">
        <f t="shared" si="103"/>
        <v>1000</v>
      </c>
      <c r="P207" s="218"/>
      <c r="Q207" s="218"/>
      <c r="R207" s="218"/>
      <c r="S207" s="218"/>
      <c r="T207" s="218"/>
    </row>
    <row r="208" spans="1:20" ht="65.25" customHeight="1" x14ac:dyDescent="0.25">
      <c r="A208" s="178" t="s">
        <v>663</v>
      </c>
      <c r="B208" s="23">
        <v>3</v>
      </c>
      <c r="C208" s="28" t="s">
        <v>658</v>
      </c>
      <c r="D208" s="28" t="s">
        <v>658</v>
      </c>
      <c r="E208" s="28" t="s">
        <v>660</v>
      </c>
      <c r="F208" s="28" t="s">
        <v>661</v>
      </c>
      <c r="G208" s="172"/>
      <c r="H208" s="28"/>
      <c r="I208" s="194">
        <v>0</v>
      </c>
      <c r="J208" s="59"/>
      <c r="K208" s="59"/>
      <c r="L208" s="59"/>
      <c r="M208" s="194">
        <v>1000</v>
      </c>
      <c r="N208" s="194">
        <f>M208</f>
        <v>1000</v>
      </c>
    </row>
    <row r="209" spans="1:20" s="24" customFormat="1" ht="21" customHeight="1" x14ac:dyDescent="0.25">
      <c r="A209" s="180" t="s">
        <v>668</v>
      </c>
      <c r="B209" s="20">
        <v>3</v>
      </c>
      <c r="C209" s="29" t="s">
        <v>664</v>
      </c>
      <c r="D209" s="29" t="s">
        <v>659</v>
      </c>
      <c r="E209" s="29"/>
      <c r="F209" s="29"/>
      <c r="G209" s="171"/>
      <c r="H209" s="29"/>
      <c r="I209" s="220">
        <f>I210</f>
        <v>0</v>
      </c>
      <c r="J209" s="220">
        <f t="shared" ref="J209:N209" si="104">J210</f>
        <v>0</v>
      </c>
      <c r="K209" s="220">
        <f t="shared" si="104"/>
        <v>0</v>
      </c>
      <c r="L209" s="220">
        <f t="shared" si="104"/>
        <v>0</v>
      </c>
      <c r="M209" s="220">
        <f t="shared" si="104"/>
        <v>6.1134899999999996</v>
      </c>
      <c r="N209" s="220">
        <f t="shared" si="104"/>
        <v>6.1134899999999996</v>
      </c>
      <c r="P209" s="218"/>
      <c r="Q209" s="218"/>
      <c r="R209" s="218"/>
      <c r="S209" s="218"/>
      <c r="T209" s="218"/>
    </row>
    <row r="210" spans="1:20" ht="30.75" customHeight="1" x14ac:dyDescent="0.25">
      <c r="A210" s="178" t="s">
        <v>667</v>
      </c>
      <c r="B210" s="23">
        <v>3</v>
      </c>
      <c r="C210" s="28" t="s">
        <v>664</v>
      </c>
      <c r="D210" s="28" t="s">
        <v>72</v>
      </c>
      <c r="E210" s="28" t="s">
        <v>665</v>
      </c>
      <c r="F210" s="28" t="s">
        <v>666</v>
      </c>
      <c r="G210" s="172"/>
      <c r="H210" s="28"/>
      <c r="I210" s="194">
        <v>0</v>
      </c>
      <c r="J210" s="59"/>
      <c r="K210" s="59"/>
      <c r="L210" s="59"/>
      <c r="M210" s="194">
        <v>6.1134899999999996</v>
      </c>
      <c r="N210" s="194">
        <f>M210</f>
        <v>6.1134899999999996</v>
      </c>
    </row>
    <row r="211" spans="1:20" ht="25.5" x14ac:dyDescent="0.25">
      <c r="A211" s="175" t="s">
        <v>572</v>
      </c>
      <c r="B211" s="20">
        <v>3</v>
      </c>
      <c r="C211" s="18">
        <v>14</v>
      </c>
      <c r="D211" s="18"/>
      <c r="E211" s="30"/>
      <c r="F211" s="20"/>
      <c r="G211" s="171">
        <f>+G212+G216+G218</f>
        <v>44898.654999999999</v>
      </c>
      <c r="H211" s="171">
        <f t="shared" ref="H211:N211" si="105">+H212+H216+H218</f>
        <v>-10136.900000000001</v>
      </c>
      <c r="I211" s="171">
        <f t="shared" si="105"/>
        <v>46928.954999999994</v>
      </c>
      <c r="J211" s="171">
        <f t="shared" si="105"/>
        <v>0</v>
      </c>
      <c r="K211" s="171">
        <f t="shared" si="105"/>
        <v>0</v>
      </c>
      <c r="L211" s="171">
        <f t="shared" si="105"/>
        <v>0</v>
      </c>
      <c r="M211" s="171">
        <f t="shared" si="105"/>
        <v>110.73479999999999</v>
      </c>
      <c r="N211" s="171">
        <f t="shared" si="105"/>
        <v>47039.689799999993</v>
      </c>
    </row>
    <row r="212" spans="1:20" ht="38.25" x14ac:dyDescent="0.25">
      <c r="A212" s="176" t="s">
        <v>164</v>
      </c>
      <c r="B212" s="20">
        <v>3</v>
      </c>
      <c r="C212" s="18">
        <v>14</v>
      </c>
      <c r="D212" s="18">
        <v>1</v>
      </c>
      <c r="E212" s="30"/>
      <c r="F212" s="20"/>
      <c r="G212" s="171">
        <f>SUM(G213:G215)</f>
        <v>30765</v>
      </c>
      <c r="H212" s="171">
        <f t="shared" ref="H212:N212" si="106">SUM(H213:H215)</f>
        <v>0</v>
      </c>
      <c r="I212" s="171">
        <f t="shared" si="106"/>
        <v>42932.2</v>
      </c>
      <c r="J212" s="171">
        <f t="shared" si="106"/>
        <v>0</v>
      </c>
      <c r="K212" s="171">
        <f t="shared" si="106"/>
        <v>0</v>
      </c>
      <c r="L212" s="171">
        <f t="shared" si="106"/>
        <v>0</v>
      </c>
      <c r="M212" s="171">
        <f t="shared" si="106"/>
        <v>0</v>
      </c>
      <c r="N212" s="171">
        <f t="shared" si="106"/>
        <v>42932.2</v>
      </c>
    </row>
    <row r="213" spans="1:20" ht="32.25" customHeight="1" x14ac:dyDescent="0.25">
      <c r="A213" s="177" t="s">
        <v>165</v>
      </c>
      <c r="B213" s="23">
        <v>3</v>
      </c>
      <c r="C213" s="21">
        <v>14</v>
      </c>
      <c r="D213" s="21">
        <v>1</v>
      </c>
      <c r="E213" s="25" t="s">
        <v>166</v>
      </c>
      <c r="F213" s="23">
        <v>511</v>
      </c>
      <c r="G213" s="172">
        <f>'6'!F350</f>
        <v>30765</v>
      </c>
      <c r="H213" s="28" t="s">
        <v>642</v>
      </c>
      <c r="I213" s="194">
        <f>G213+H213</f>
        <v>0</v>
      </c>
      <c r="J213" s="59"/>
      <c r="K213" s="59"/>
      <c r="L213" s="59"/>
      <c r="M213" s="194"/>
      <c r="N213" s="194">
        <f t="shared" si="80"/>
        <v>0</v>
      </c>
    </row>
    <row r="214" spans="1:20" ht="27" customHeight="1" x14ac:dyDescent="0.25">
      <c r="A214" s="177" t="s">
        <v>165</v>
      </c>
      <c r="B214" s="23">
        <v>3</v>
      </c>
      <c r="C214" s="21">
        <v>14</v>
      </c>
      <c r="D214" s="21">
        <v>1</v>
      </c>
      <c r="E214" s="25" t="s">
        <v>640</v>
      </c>
      <c r="F214" s="23">
        <v>511</v>
      </c>
      <c r="G214" s="172">
        <f>'6'!F351</f>
        <v>0</v>
      </c>
      <c r="H214" s="28" t="s">
        <v>643</v>
      </c>
      <c r="I214" s="194">
        <f t="shared" ref="I214:I215" si="107">G214+H214</f>
        <v>30765</v>
      </c>
      <c r="J214" s="59"/>
      <c r="K214" s="59"/>
      <c r="L214" s="59"/>
      <c r="M214" s="194"/>
      <c r="N214" s="194">
        <f t="shared" si="80"/>
        <v>30765</v>
      </c>
    </row>
    <row r="215" spans="1:20" ht="29.25" customHeight="1" x14ac:dyDescent="0.25">
      <c r="A215" s="177" t="s">
        <v>165</v>
      </c>
      <c r="B215" s="23">
        <v>3</v>
      </c>
      <c r="C215" s="21">
        <v>14</v>
      </c>
      <c r="D215" s="21">
        <v>1</v>
      </c>
      <c r="E215" s="25" t="s">
        <v>641</v>
      </c>
      <c r="F215" s="23">
        <v>511</v>
      </c>
      <c r="G215" s="172">
        <f>'6'!F352</f>
        <v>0</v>
      </c>
      <c r="H215" s="28" t="s">
        <v>644</v>
      </c>
      <c r="I215" s="194">
        <f t="shared" si="107"/>
        <v>12167.2</v>
      </c>
      <c r="J215" s="59"/>
      <c r="K215" s="59"/>
      <c r="L215" s="59"/>
      <c r="M215" s="194"/>
      <c r="N215" s="194">
        <f t="shared" si="80"/>
        <v>12167.2</v>
      </c>
    </row>
    <row r="216" spans="1:20" x14ac:dyDescent="0.25">
      <c r="A216" s="176" t="s">
        <v>167</v>
      </c>
      <c r="B216" s="20">
        <v>3</v>
      </c>
      <c r="C216" s="18">
        <v>14</v>
      </c>
      <c r="D216" s="18">
        <v>2</v>
      </c>
      <c r="E216" s="19" t="s">
        <v>168</v>
      </c>
      <c r="F216" s="20"/>
      <c r="G216" s="171">
        <f>+G217</f>
        <v>12167.2</v>
      </c>
      <c r="H216" s="171" t="str">
        <f t="shared" ref="H216:N216" si="108">+H217</f>
        <v>-12167,2</v>
      </c>
      <c r="I216" s="171">
        <f t="shared" si="108"/>
        <v>0</v>
      </c>
      <c r="J216" s="171">
        <f t="shared" si="108"/>
        <v>0</v>
      </c>
      <c r="K216" s="171">
        <f t="shared" si="108"/>
        <v>0</v>
      </c>
      <c r="L216" s="171">
        <f t="shared" si="108"/>
        <v>0</v>
      </c>
      <c r="M216" s="171">
        <f t="shared" si="108"/>
        <v>0</v>
      </c>
      <c r="N216" s="171">
        <f t="shared" si="108"/>
        <v>0</v>
      </c>
    </row>
    <row r="217" spans="1:20" x14ac:dyDescent="0.25">
      <c r="A217" s="177" t="s">
        <v>167</v>
      </c>
      <c r="B217" s="20">
        <v>3</v>
      </c>
      <c r="C217" s="21">
        <v>14</v>
      </c>
      <c r="D217" s="21">
        <v>2</v>
      </c>
      <c r="E217" s="22" t="s">
        <v>168</v>
      </c>
      <c r="F217" s="23">
        <v>512</v>
      </c>
      <c r="G217" s="172">
        <f>'6'!F354</f>
        <v>12167.2</v>
      </c>
      <c r="H217" s="28" t="s">
        <v>645</v>
      </c>
      <c r="I217" s="194">
        <f>G217+H217</f>
        <v>0</v>
      </c>
      <c r="J217" s="59"/>
      <c r="K217" s="59"/>
      <c r="L217" s="59"/>
      <c r="M217" s="194"/>
      <c r="N217" s="194">
        <f t="shared" si="80"/>
        <v>0</v>
      </c>
    </row>
    <row r="218" spans="1:20" ht="25.5" x14ac:dyDescent="0.25">
      <c r="A218" s="175" t="s">
        <v>169</v>
      </c>
      <c r="B218" s="20">
        <v>3</v>
      </c>
      <c r="C218" s="18">
        <v>14</v>
      </c>
      <c r="D218" s="18">
        <v>3</v>
      </c>
      <c r="E218" s="19"/>
      <c r="F218" s="20"/>
      <c r="G218" s="171">
        <f>G219+G222+G224</f>
        <v>1966.4549999999999</v>
      </c>
      <c r="H218" s="171">
        <f t="shared" ref="H218:N218" si="109">H219+H222+H224</f>
        <v>2030.3</v>
      </c>
      <c r="I218" s="171">
        <f t="shared" si="109"/>
        <v>3996.7550000000001</v>
      </c>
      <c r="J218" s="171">
        <f t="shared" si="109"/>
        <v>0</v>
      </c>
      <c r="K218" s="171">
        <f t="shared" si="109"/>
        <v>0</v>
      </c>
      <c r="L218" s="171">
        <f t="shared" si="109"/>
        <v>0</v>
      </c>
      <c r="M218" s="171">
        <f t="shared" si="109"/>
        <v>110.73479999999999</v>
      </c>
      <c r="N218" s="171">
        <f t="shared" si="109"/>
        <v>4107.4897999999994</v>
      </c>
    </row>
    <row r="219" spans="1:20" ht="25.5" x14ac:dyDescent="0.25">
      <c r="A219" s="176" t="s">
        <v>170</v>
      </c>
      <c r="B219" s="20">
        <v>3</v>
      </c>
      <c r="C219" s="18">
        <v>14</v>
      </c>
      <c r="D219" s="18">
        <v>3</v>
      </c>
      <c r="E219" s="29" t="s">
        <v>171</v>
      </c>
      <c r="F219" s="20"/>
      <c r="G219" s="171">
        <f>G220+G221</f>
        <v>1039.155</v>
      </c>
      <c r="H219" s="171">
        <f t="shared" ref="H219" si="110">H220+H221</f>
        <v>53.2</v>
      </c>
      <c r="I219" s="171">
        <f>I220+I221</f>
        <v>1092.355</v>
      </c>
      <c r="J219" s="171">
        <f t="shared" ref="J219:N219" si="111">J220+J221</f>
        <v>0</v>
      </c>
      <c r="K219" s="171">
        <f t="shared" si="111"/>
        <v>0</v>
      </c>
      <c r="L219" s="171">
        <f t="shared" si="111"/>
        <v>0</v>
      </c>
      <c r="M219" s="171">
        <f t="shared" si="111"/>
        <v>1.38</v>
      </c>
      <c r="N219" s="171">
        <f t="shared" si="111"/>
        <v>1093.7350000000001</v>
      </c>
    </row>
    <row r="220" spans="1:20" ht="25.5" x14ac:dyDescent="0.25">
      <c r="A220" s="177" t="s">
        <v>298</v>
      </c>
      <c r="B220" s="23">
        <v>3</v>
      </c>
      <c r="C220" s="21">
        <v>14</v>
      </c>
      <c r="D220" s="21">
        <v>3</v>
      </c>
      <c r="E220" s="28" t="s">
        <v>171</v>
      </c>
      <c r="F220" s="23">
        <v>540</v>
      </c>
      <c r="G220" s="172">
        <f>'6'!F359</f>
        <v>786.774</v>
      </c>
      <c r="H220" s="197">
        <v>53.2</v>
      </c>
      <c r="I220" s="194">
        <f t="shared" ref="I220:I221" si="112">G220+H220</f>
        <v>839.97400000000005</v>
      </c>
      <c r="J220" s="59"/>
      <c r="K220" s="59"/>
      <c r="L220" s="59"/>
      <c r="M220" s="194"/>
      <c r="N220" s="194">
        <f t="shared" si="80"/>
        <v>839.97400000000005</v>
      </c>
    </row>
    <row r="221" spans="1:20" ht="25.5" x14ac:dyDescent="0.25">
      <c r="A221" s="177" t="s">
        <v>298</v>
      </c>
      <c r="B221" s="23">
        <v>3</v>
      </c>
      <c r="C221" s="21">
        <v>14</v>
      </c>
      <c r="D221" s="21">
        <v>3</v>
      </c>
      <c r="E221" s="28" t="s">
        <v>502</v>
      </c>
      <c r="F221" s="23">
        <v>540</v>
      </c>
      <c r="G221" s="172">
        <f>'6'!F360</f>
        <v>252.381</v>
      </c>
      <c r="H221" s="28"/>
      <c r="I221" s="194">
        <f t="shared" si="112"/>
        <v>252.381</v>
      </c>
      <c r="J221" s="59"/>
      <c r="K221" s="59"/>
      <c r="L221" s="59"/>
      <c r="M221" s="194">
        <v>1.38</v>
      </c>
      <c r="N221" s="194">
        <f t="shared" si="80"/>
        <v>253.761</v>
      </c>
    </row>
    <row r="222" spans="1:20" ht="25.5" x14ac:dyDescent="0.25">
      <c r="A222" s="176" t="s">
        <v>172</v>
      </c>
      <c r="B222" s="20">
        <v>3</v>
      </c>
      <c r="C222" s="18">
        <v>14</v>
      </c>
      <c r="D222" s="18">
        <v>3</v>
      </c>
      <c r="E222" s="29" t="s">
        <v>173</v>
      </c>
      <c r="F222" s="20"/>
      <c r="G222" s="171">
        <f>+G223</f>
        <v>10</v>
      </c>
      <c r="H222" s="171">
        <f t="shared" ref="H222:N222" si="113">+H223</f>
        <v>0</v>
      </c>
      <c r="I222" s="171">
        <f t="shared" si="113"/>
        <v>10</v>
      </c>
      <c r="J222" s="171">
        <f t="shared" si="113"/>
        <v>0</v>
      </c>
      <c r="K222" s="171">
        <f t="shared" si="113"/>
        <v>0</v>
      </c>
      <c r="L222" s="171">
        <f t="shared" si="113"/>
        <v>0</v>
      </c>
      <c r="M222" s="171">
        <f t="shared" si="113"/>
        <v>0</v>
      </c>
      <c r="N222" s="171">
        <f t="shared" si="113"/>
        <v>10</v>
      </c>
    </row>
    <row r="223" spans="1:20" x14ac:dyDescent="0.25">
      <c r="A223" s="177" t="s">
        <v>80</v>
      </c>
      <c r="B223" s="23">
        <v>3</v>
      </c>
      <c r="C223" s="21">
        <v>14</v>
      </c>
      <c r="D223" s="21">
        <v>3</v>
      </c>
      <c r="E223" s="28" t="s">
        <v>173</v>
      </c>
      <c r="F223" s="23">
        <v>530</v>
      </c>
      <c r="G223" s="172">
        <v>10</v>
      </c>
      <c r="H223" s="28"/>
      <c r="I223" s="194">
        <f>G223+H223</f>
        <v>10</v>
      </c>
      <c r="J223" s="59"/>
      <c r="K223" s="59"/>
      <c r="L223" s="59"/>
      <c r="M223" s="194"/>
      <c r="N223" s="194">
        <f t="shared" si="80"/>
        <v>10</v>
      </c>
    </row>
    <row r="224" spans="1:20" s="24" customFormat="1" x14ac:dyDescent="0.25">
      <c r="A224" s="175" t="str">
        <f>'6'!A361</f>
        <v xml:space="preserve">Иные межбюджетные трансферты общего характера </v>
      </c>
      <c r="B224" s="20">
        <v>3</v>
      </c>
      <c r="C224" s="18">
        <v>14</v>
      </c>
      <c r="D224" s="18">
        <v>3</v>
      </c>
      <c r="E224" s="29" t="s">
        <v>510</v>
      </c>
      <c r="F224" s="20"/>
      <c r="G224" s="189">
        <f>G225+G226</f>
        <v>917.3</v>
      </c>
      <c r="H224" s="189">
        <f t="shared" ref="H224:N224" si="114">H225+H226</f>
        <v>1977.1</v>
      </c>
      <c r="I224" s="189">
        <f t="shared" si="114"/>
        <v>2894.4</v>
      </c>
      <c r="J224" s="189">
        <f t="shared" si="114"/>
        <v>0</v>
      </c>
      <c r="K224" s="189">
        <f t="shared" si="114"/>
        <v>0</v>
      </c>
      <c r="L224" s="189">
        <f t="shared" si="114"/>
        <v>0</v>
      </c>
      <c r="M224" s="189">
        <f t="shared" si="114"/>
        <v>109.3548</v>
      </c>
      <c r="N224" s="189">
        <f t="shared" si="114"/>
        <v>3003.7547999999997</v>
      </c>
      <c r="P224" s="218"/>
      <c r="Q224" s="218"/>
      <c r="R224" s="218"/>
      <c r="S224" s="218"/>
      <c r="T224" s="218"/>
    </row>
    <row r="225" spans="1:20" ht="51" x14ac:dyDescent="0.25">
      <c r="A225" s="95" t="str">
        <f>'6'!A362</f>
        <v xml:space="preserve">На обеспечение доступа к сети Интернет социально-значимых объектов, подключенных в рамках национальной программы "Цифровая экономика Российской Федерации" </v>
      </c>
      <c r="B225" s="23">
        <v>3</v>
      </c>
      <c r="C225" s="21">
        <v>14</v>
      </c>
      <c r="D225" s="21">
        <v>3</v>
      </c>
      <c r="E225" s="28" t="s">
        <v>504</v>
      </c>
      <c r="F225" s="23">
        <v>540</v>
      </c>
      <c r="G225" s="190">
        <v>464.8</v>
      </c>
      <c r="H225" s="28"/>
      <c r="I225" s="194">
        <f t="shared" ref="I225:I226" si="115">G225+H225</f>
        <v>464.8</v>
      </c>
      <c r="J225" s="59"/>
      <c r="K225" s="59"/>
      <c r="L225" s="59"/>
      <c r="M225" s="194">
        <v>40.485759999999999</v>
      </c>
      <c r="N225" s="194">
        <f t="shared" si="80"/>
        <v>505.28575999999998</v>
      </c>
    </row>
    <row r="226" spans="1:20" ht="25.5" x14ac:dyDescent="0.25">
      <c r="A226" s="95" t="str">
        <f>'6'!A363</f>
        <v xml:space="preserve">Прочие межбюджетные трансферты общего характера </v>
      </c>
      <c r="B226" s="23">
        <v>3</v>
      </c>
      <c r="C226" s="21">
        <v>14</v>
      </c>
      <c r="D226" s="21">
        <v>3</v>
      </c>
      <c r="E226" s="28" t="s">
        <v>511</v>
      </c>
      <c r="F226" s="23">
        <v>540</v>
      </c>
      <c r="G226" s="190">
        <v>452.5</v>
      </c>
      <c r="H226" s="197">
        <v>1977.1</v>
      </c>
      <c r="I226" s="194">
        <f t="shared" si="115"/>
        <v>2429.6</v>
      </c>
      <c r="J226" s="59"/>
      <c r="K226" s="59"/>
      <c r="L226" s="59"/>
      <c r="M226" s="194">
        <v>68.869039999999998</v>
      </c>
      <c r="N226" s="194">
        <f t="shared" si="80"/>
        <v>2498.4690399999999</v>
      </c>
    </row>
    <row r="227" spans="1:20" x14ac:dyDescent="0.25">
      <c r="A227" s="175" t="s">
        <v>184</v>
      </c>
      <c r="B227" s="20">
        <v>4</v>
      </c>
      <c r="C227" s="18"/>
      <c r="D227" s="18"/>
      <c r="E227" s="19"/>
      <c r="F227" s="20"/>
      <c r="G227" s="171">
        <f>G228</f>
        <v>1165709.8299999998</v>
      </c>
      <c r="H227" s="171">
        <f t="shared" ref="H227:N227" si="116">H228</f>
        <v>-98744.299999999988</v>
      </c>
      <c r="I227" s="171">
        <f>I228</f>
        <v>1067921.43</v>
      </c>
      <c r="J227" s="171">
        <f t="shared" si="116"/>
        <v>0</v>
      </c>
      <c r="K227" s="171">
        <f t="shared" si="116"/>
        <v>0</v>
      </c>
      <c r="L227" s="171">
        <f t="shared" si="116"/>
        <v>0</v>
      </c>
      <c r="M227" s="171">
        <f t="shared" si="116"/>
        <v>-6697.5806300000004</v>
      </c>
      <c r="N227" s="171">
        <f t="shared" si="116"/>
        <v>1061223.84937</v>
      </c>
    </row>
    <row r="228" spans="1:20" s="24" customFormat="1" x14ac:dyDescent="0.25">
      <c r="A228" s="176" t="s">
        <v>573</v>
      </c>
      <c r="B228" s="20">
        <v>4</v>
      </c>
      <c r="C228" s="18"/>
      <c r="D228" s="18"/>
      <c r="E228" s="29"/>
      <c r="F228" s="20"/>
      <c r="G228" s="189">
        <f t="shared" ref="G228:N228" si="117">G229+G243+G259+G264+G268+G290</f>
        <v>1165709.8299999998</v>
      </c>
      <c r="H228" s="189">
        <f t="shared" si="117"/>
        <v>-98744.299999999988</v>
      </c>
      <c r="I228" s="189">
        <f t="shared" si="117"/>
        <v>1067921.43</v>
      </c>
      <c r="J228" s="189">
        <f t="shared" si="117"/>
        <v>0</v>
      </c>
      <c r="K228" s="189">
        <f t="shared" si="117"/>
        <v>0</v>
      </c>
      <c r="L228" s="189">
        <f t="shared" si="117"/>
        <v>0</v>
      </c>
      <c r="M228" s="189">
        <f t="shared" si="117"/>
        <v>-6697.5806300000004</v>
      </c>
      <c r="N228" s="189">
        <f t="shared" si="117"/>
        <v>1061223.84937</v>
      </c>
      <c r="P228" s="218"/>
      <c r="Q228" s="218"/>
      <c r="R228" s="218"/>
      <c r="S228" s="218"/>
      <c r="T228" s="218"/>
    </row>
    <row r="229" spans="1:20" s="24" customFormat="1" x14ac:dyDescent="0.25">
      <c r="A229" s="176" t="str">
        <f>'6'!A182</f>
        <v>Дошкольное образование</v>
      </c>
      <c r="B229" s="20">
        <v>4</v>
      </c>
      <c r="C229" s="18">
        <v>7</v>
      </c>
      <c r="D229" s="18">
        <v>1</v>
      </c>
      <c r="E229" s="19"/>
      <c r="F229" s="20"/>
      <c r="G229" s="189">
        <f t="shared" ref="G229:N229" si="118">SUM(G230:G242)</f>
        <v>309672.76</v>
      </c>
      <c r="H229" s="189">
        <f t="shared" si="118"/>
        <v>-24315</v>
      </c>
      <c r="I229" s="189">
        <f t="shared" si="118"/>
        <v>285357.76</v>
      </c>
      <c r="J229" s="189">
        <f t="shared" si="118"/>
        <v>0</v>
      </c>
      <c r="K229" s="189">
        <f t="shared" si="118"/>
        <v>0</v>
      </c>
      <c r="L229" s="189">
        <f t="shared" si="118"/>
        <v>0</v>
      </c>
      <c r="M229" s="189">
        <f t="shared" si="118"/>
        <v>-1048.3584000000005</v>
      </c>
      <c r="N229" s="189">
        <f t="shared" si="118"/>
        <v>284309.40160000004</v>
      </c>
      <c r="P229" s="218"/>
      <c r="Q229" s="218"/>
      <c r="R229" s="218"/>
      <c r="S229" s="218"/>
      <c r="T229" s="218"/>
    </row>
    <row r="230" spans="1:20" ht="51" x14ac:dyDescent="0.25">
      <c r="A230" s="95" t="str">
        <f>'6'!A183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30" s="23">
        <v>4</v>
      </c>
      <c r="C230" s="21">
        <v>7</v>
      </c>
      <c r="D230" s="21">
        <v>1</v>
      </c>
      <c r="E230" s="28" t="s">
        <v>100</v>
      </c>
      <c r="F230" s="23">
        <v>611</v>
      </c>
      <c r="G230" s="190">
        <f>'6'!F183</f>
        <v>2759.6759999999999</v>
      </c>
      <c r="H230" s="28"/>
      <c r="I230" s="194">
        <f t="shared" ref="I230:I242" si="119">G230+H230</f>
        <v>2759.6759999999999</v>
      </c>
      <c r="J230" s="59"/>
      <c r="K230" s="59"/>
      <c r="L230" s="59"/>
      <c r="M230" s="194">
        <v>290.2</v>
      </c>
      <c r="N230" s="194">
        <f t="shared" si="80"/>
        <v>3049.8759999999997</v>
      </c>
    </row>
    <row r="231" spans="1:20" ht="51" x14ac:dyDescent="0.25">
      <c r="A231" s="95" t="str">
        <f>'6'!A184</f>
        <v>Субсидии автономным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31" s="23">
        <v>4</v>
      </c>
      <c r="C231" s="21">
        <v>7</v>
      </c>
      <c r="D231" s="21">
        <v>1</v>
      </c>
      <c r="E231" s="28" t="s">
        <v>102</v>
      </c>
      <c r="F231" s="23">
        <v>621</v>
      </c>
      <c r="G231" s="190">
        <f>'6'!F184</f>
        <v>4470.3050000000003</v>
      </c>
      <c r="H231" s="28"/>
      <c r="I231" s="194">
        <f t="shared" si="119"/>
        <v>4470.3050000000003</v>
      </c>
      <c r="J231" s="59"/>
      <c r="K231" s="59"/>
      <c r="L231" s="59"/>
      <c r="M231" s="194">
        <v>-2406.0882000000001</v>
      </c>
      <c r="N231" s="194">
        <f t="shared" si="80"/>
        <v>2064.2168000000001</v>
      </c>
    </row>
    <row r="232" spans="1:20" ht="51" x14ac:dyDescent="0.25">
      <c r="A232" s="95" t="str">
        <f>'6'!A185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32" s="23">
        <v>4</v>
      </c>
      <c r="C232" s="21">
        <v>7</v>
      </c>
      <c r="D232" s="21">
        <v>1</v>
      </c>
      <c r="E232" s="28" t="s">
        <v>103</v>
      </c>
      <c r="F232" s="23">
        <v>611</v>
      </c>
      <c r="G232" s="190">
        <f>'6'!F185</f>
        <v>150317.1</v>
      </c>
      <c r="H232" s="197">
        <v>-12157.5</v>
      </c>
      <c r="I232" s="194">
        <f t="shared" si="119"/>
        <v>138159.6</v>
      </c>
      <c r="J232" s="59"/>
      <c r="K232" s="59"/>
      <c r="L232" s="59"/>
      <c r="M232" s="194"/>
      <c r="N232" s="194">
        <f t="shared" si="80"/>
        <v>138159.6</v>
      </c>
    </row>
    <row r="233" spans="1:20" ht="51" x14ac:dyDescent="0.25">
      <c r="A233" s="95" t="str">
        <f>'6'!A186</f>
        <v>Субсидии автономным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33" s="23">
        <v>4</v>
      </c>
      <c r="C233" s="21">
        <v>7</v>
      </c>
      <c r="D233" s="21">
        <v>1</v>
      </c>
      <c r="E233" s="28" t="s">
        <v>103</v>
      </c>
      <c r="F233" s="23">
        <v>621</v>
      </c>
      <c r="G233" s="190">
        <f>'6'!F186</f>
        <v>117150.9</v>
      </c>
      <c r="H233" s="197">
        <v>-12157.5</v>
      </c>
      <c r="I233" s="194">
        <f t="shared" si="119"/>
        <v>104993.4</v>
      </c>
      <c r="J233" s="59"/>
      <c r="K233" s="59"/>
      <c r="L233" s="59"/>
      <c r="M233" s="194"/>
      <c r="N233" s="194">
        <f t="shared" si="80"/>
        <v>104993.4</v>
      </c>
    </row>
    <row r="234" spans="1:20" ht="54" customHeight="1" x14ac:dyDescent="0.25">
      <c r="A234" s="95" t="str">
        <f>'6'!A187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34" s="23">
        <v>4</v>
      </c>
      <c r="C234" s="21">
        <v>7</v>
      </c>
      <c r="D234" s="21">
        <v>1</v>
      </c>
      <c r="E234" s="28" t="s">
        <v>263</v>
      </c>
      <c r="F234" s="23">
        <v>611</v>
      </c>
      <c r="G234" s="190">
        <f>'6'!F187</f>
        <v>1244</v>
      </c>
      <c r="H234" s="28"/>
      <c r="I234" s="194">
        <f t="shared" si="119"/>
        <v>1244</v>
      </c>
      <c r="J234" s="59"/>
      <c r="K234" s="59"/>
      <c r="L234" s="59"/>
      <c r="M234" s="194"/>
      <c r="N234" s="194">
        <f t="shared" si="80"/>
        <v>1244</v>
      </c>
    </row>
    <row r="235" spans="1:20" ht="58.5" customHeight="1" x14ac:dyDescent="0.25">
      <c r="A235" s="95" t="str">
        <f>'6'!A188</f>
        <v>Субсидии автономным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35" s="23">
        <v>4</v>
      </c>
      <c r="C235" s="21">
        <v>7</v>
      </c>
      <c r="D235" s="21">
        <v>1</v>
      </c>
      <c r="E235" s="28" t="s">
        <v>263</v>
      </c>
      <c r="F235" s="23">
        <v>621</v>
      </c>
      <c r="G235" s="190">
        <f>'6'!F188</f>
        <v>1186</v>
      </c>
      <c r="H235" s="28"/>
      <c r="I235" s="194">
        <f t="shared" si="119"/>
        <v>1186</v>
      </c>
      <c r="J235" s="59"/>
      <c r="K235" s="59"/>
      <c r="L235" s="59"/>
      <c r="M235" s="194"/>
      <c r="N235" s="194">
        <f t="shared" si="80"/>
        <v>1186</v>
      </c>
    </row>
    <row r="236" spans="1:20" ht="78" customHeight="1" x14ac:dyDescent="0.25">
      <c r="A236" s="95" t="str">
        <f>'6'!A189</f>
        <v>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B236" s="23">
        <v>4</v>
      </c>
      <c r="C236" s="21">
        <v>7</v>
      </c>
      <c r="D236" s="21">
        <v>1</v>
      </c>
      <c r="E236" s="28" t="s">
        <v>567</v>
      </c>
      <c r="F236" s="23">
        <v>611</v>
      </c>
      <c r="G236" s="190">
        <f>'6'!F189</f>
        <v>11784.017</v>
      </c>
      <c r="H236" s="28"/>
      <c r="I236" s="194">
        <f t="shared" si="119"/>
        <v>11784.017</v>
      </c>
      <c r="J236" s="59"/>
      <c r="K236" s="59"/>
      <c r="L236" s="59"/>
      <c r="M236" s="194"/>
      <c r="N236" s="194">
        <f t="shared" si="80"/>
        <v>11784.017</v>
      </c>
    </row>
    <row r="237" spans="1:20" ht="86.25" customHeight="1" x14ac:dyDescent="0.25">
      <c r="A237" s="95" t="str">
        <f>'6'!A190</f>
        <v>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B237" s="23">
        <v>4</v>
      </c>
      <c r="C237" s="21">
        <v>7</v>
      </c>
      <c r="D237" s="21">
        <v>1</v>
      </c>
      <c r="E237" s="28" t="s">
        <v>568</v>
      </c>
      <c r="F237" s="23">
        <v>611</v>
      </c>
      <c r="G237" s="190">
        <f>'6'!F190</f>
        <v>853.66700000000003</v>
      </c>
      <c r="H237" s="28"/>
      <c r="I237" s="194">
        <f>G237+H237</f>
        <v>853.66700000000003</v>
      </c>
      <c r="J237" s="59"/>
      <c r="K237" s="59"/>
      <c r="L237" s="59"/>
      <c r="M237" s="194">
        <v>4.8297999999999996</v>
      </c>
      <c r="N237" s="194">
        <f t="shared" si="80"/>
        <v>858.49680000000001</v>
      </c>
    </row>
    <row r="238" spans="1:20" ht="51" x14ac:dyDescent="0.25">
      <c r="A238" s="95" t="str">
        <f>'6'!A191</f>
        <v>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v>
      </c>
      <c r="B238" s="23">
        <v>4</v>
      </c>
      <c r="C238" s="21">
        <v>7</v>
      </c>
      <c r="D238" s="21">
        <v>1</v>
      </c>
      <c r="E238" s="28" t="s">
        <v>567</v>
      </c>
      <c r="F238" s="23">
        <v>621</v>
      </c>
      <c r="G238" s="190">
        <f>'6'!F191</f>
        <v>18987.094999999998</v>
      </c>
      <c r="H238" s="28"/>
      <c r="I238" s="194">
        <f t="shared" si="119"/>
        <v>18987.094999999998</v>
      </c>
      <c r="J238" s="59"/>
      <c r="K238" s="59"/>
      <c r="L238" s="59"/>
      <c r="M238" s="194">
        <v>62.7</v>
      </c>
      <c r="N238" s="194">
        <f t="shared" si="80"/>
        <v>19049.794999999998</v>
      </c>
    </row>
    <row r="239" spans="1:20" ht="51" x14ac:dyDescent="0.25">
      <c r="A239" s="95" t="str">
        <f>'6'!A194</f>
        <v>Субсидии автономным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39" s="23">
        <v>4</v>
      </c>
      <c r="C239" s="21">
        <v>7</v>
      </c>
      <c r="D239" s="21">
        <v>1</v>
      </c>
      <c r="E239" s="28" t="s">
        <v>683</v>
      </c>
      <c r="F239" s="23">
        <v>611</v>
      </c>
      <c r="G239" s="190"/>
      <c r="H239" s="28"/>
      <c r="I239" s="194">
        <v>0</v>
      </c>
      <c r="J239" s="59"/>
      <c r="K239" s="59"/>
      <c r="L239" s="59"/>
      <c r="M239" s="194">
        <v>500</v>
      </c>
      <c r="N239" s="194">
        <f>M239</f>
        <v>500</v>
      </c>
    </row>
    <row r="240" spans="1:20" ht="51" x14ac:dyDescent="0.25">
      <c r="A240" s="95" t="str">
        <f>'6'!A195</f>
        <v>Субсидии автономным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40" s="23">
        <v>4</v>
      </c>
      <c r="C240" s="21">
        <v>7</v>
      </c>
      <c r="D240" s="21">
        <v>1</v>
      </c>
      <c r="E240" s="28" t="s">
        <v>683</v>
      </c>
      <c r="F240" s="23">
        <v>621</v>
      </c>
      <c r="G240" s="190"/>
      <c r="H240" s="28"/>
      <c r="I240" s="194">
        <v>0</v>
      </c>
      <c r="J240" s="59"/>
      <c r="K240" s="59"/>
      <c r="L240" s="59"/>
      <c r="M240" s="194">
        <v>500</v>
      </c>
      <c r="N240" s="194">
        <f>M240</f>
        <v>500</v>
      </c>
    </row>
    <row r="241" spans="1:20" ht="51" x14ac:dyDescent="0.25">
      <c r="A241" s="95" t="str">
        <f>'6'!A194</f>
        <v>Субсидии автономным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41" s="23">
        <v>4</v>
      </c>
      <c r="C241" s="21">
        <v>7</v>
      </c>
      <c r="D241" s="21">
        <v>1</v>
      </c>
      <c r="E241" s="28" t="s">
        <v>484</v>
      </c>
      <c r="F241" s="23">
        <v>611</v>
      </c>
      <c r="G241" s="190">
        <f>'6'!F194</f>
        <v>486.9</v>
      </c>
      <c r="H241" s="28"/>
      <c r="I241" s="194">
        <f t="shared" si="119"/>
        <v>486.9</v>
      </c>
      <c r="J241" s="59"/>
      <c r="K241" s="59"/>
      <c r="L241" s="59"/>
      <c r="M241" s="194"/>
      <c r="N241" s="194">
        <f t="shared" si="80"/>
        <v>486.9</v>
      </c>
    </row>
    <row r="242" spans="1:20" ht="53.25" customHeight="1" x14ac:dyDescent="0.25">
      <c r="A242" s="95" t="str">
        <f>'6'!A195</f>
        <v>Субсидии автономным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42" s="23">
        <v>4</v>
      </c>
      <c r="C242" s="21">
        <v>7</v>
      </c>
      <c r="D242" s="21">
        <v>1</v>
      </c>
      <c r="E242" s="28" t="s">
        <v>484</v>
      </c>
      <c r="F242" s="23">
        <v>621</v>
      </c>
      <c r="G242" s="190">
        <f>'6'!F195</f>
        <v>433.1</v>
      </c>
      <c r="H242" s="28"/>
      <c r="I242" s="194">
        <f t="shared" si="119"/>
        <v>433.1</v>
      </c>
      <c r="J242" s="59"/>
      <c r="K242" s="59"/>
      <c r="L242" s="59"/>
      <c r="M242" s="194"/>
      <c r="N242" s="194">
        <f t="shared" ref="N242:N309" si="120">I242+M242</f>
        <v>433.1</v>
      </c>
    </row>
    <row r="243" spans="1:20" s="24" customFormat="1" ht="18" customHeight="1" x14ac:dyDescent="0.25">
      <c r="A243" s="176" t="str">
        <f>'6'!A196</f>
        <v>Общее образование</v>
      </c>
      <c r="B243" s="20">
        <v>4</v>
      </c>
      <c r="C243" s="18">
        <v>7</v>
      </c>
      <c r="D243" s="18">
        <v>2</v>
      </c>
      <c r="E243" s="19"/>
      <c r="F243" s="20"/>
      <c r="G243" s="189">
        <f t="shared" ref="G243:N243" si="121">SUM(G244:G252)</f>
        <v>791415.39999999991</v>
      </c>
      <c r="H243" s="189">
        <f t="shared" si="121"/>
        <v>-72656.399999999994</v>
      </c>
      <c r="I243" s="189">
        <f>SUM(I244:I252)</f>
        <v>719714.89999999991</v>
      </c>
      <c r="J243" s="189">
        <f t="shared" si="121"/>
        <v>0</v>
      </c>
      <c r="K243" s="189">
        <f t="shared" si="121"/>
        <v>0</v>
      </c>
      <c r="L243" s="189">
        <f t="shared" si="121"/>
        <v>0</v>
      </c>
      <c r="M243" s="189">
        <f t="shared" si="121"/>
        <v>487.83135000000016</v>
      </c>
      <c r="N243" s="189">
        <f t="shared" si="121"/>
        <v>720202.7313499999</v>
      </c>
      <c r="P243" s="218"/>
      <c r="Q243" s="218"/>
      <c r="R243" s="218"/>
      <c r="S243" s="218"/>
      <c r="T243" s="218"/>
    </row>
    <row r="244" spans="1:20" ht="54" customHeight="1" x14ac:dyDescent="0.25">
      <c r="A244" s="95" t="str">
        <f>'6'!A198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44" s="23">
        <v>4</v>
      </c>
      <c r="C244" s="21">
        <v>7</v>
      </c>
      <c r="D244" s="21">
        <v>2</v>
      </c>
      <c r="E244" s="28" t="s">
        <v>105</v>
      </c>
      <c r="F244" s="23">
        <v>611</v>
      </c>
      <c r="G244" s="190">
        <f>'6'!F197</f>
        <v>15792.496999999999</v>
      </c>
      <c r="H244" s="197">
        <f>-529.6+1000+1999.6</f>
        <v>2470</v>
      </c>
      <c r="I244" s="194">
        <f t="shared" ref="I244:I251" si="122">G244+H244</f>
        <v>18262.496999999999</v>
      </c>
      <c r="J244" s="59"/>
      <c r="K244" s="59"/>
      <c r="L244" s="59"/>
      <c r="M244" s="194">
        <v>-4520.3607700000002</v>
      </c>
      <c r="N244" s="194">
        <f t="shared" si="120"/>
        <v>13742.13623</v>
      </c>
    </row>
    <row r="245" spans="1:20" ht="54.75" customHeight="1" x14ac:dyDescent="0.25">
      <c r="A245" s="95" t="str">
        <f>'6'!A199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45" s="23">
        <v>4</v>
      </c>
      <c r="C245" s="21">
        <v>7</v>
      </c>
      <c r="D245" s="21">
        <v>2</v>
      </c>
      <c r="E245" s="28" t="s">
        <v>106</v>
      </c>
      <c r="F245" s="23">
        <v>611</v>
      </c>
      <c r="G245" s="190">
        <f>'6'!F198</f>
        <v>634773</v>
      </c>
      <c r="H245" s="197">
        <v>-74406</v>
      </c>
      <c r="I245" s="194">
        <f t="shared" si="122"/>
        <v>560367</v>
      </c>
      <c r="J245" s="59"/>
      <c r="K245" s="59"/>
      <c r="L245" s="59"/>
      <c r="M245" s="194"/>
      <c r="N245" s="194">
        <f t="shared" si="120"/>
        <v>560367</v>
      </c>
    </row>
    <row r="246" spans="1:20" ht="57" customHeight="1" x14ac:dyDescent="0.25">
      <c r="A246" s="95" t="str">
        <f>'6'!A204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46" s="23">
        <v>4</v>
      </c>
      <c r="C246" s="21">
        <v>7</v>
      </c>
      <c r="D246" s="21">
        <v>2</v>
      </c>
      <c r="E246" s="28" t="s">
        <v>264</v>
      </c>
      <c r="F246" s="23">
        <v>611</v>
      </c>
      <c r="G246" s="190">
        <f>'6'!F199</f>
        <v>6544</v>
      </c>
      <c r="H246" s="28"/>
      <c r="I246" s="194">
        <f t="shared" si="122"/>
        <v>6544</v>
      </c>
      <c r="J246" s="59"/>
      <c r="K246" s="59"/>
      <c r="L246" s="59"/>
      <c r="M246" s="194"/>
      <c r="N246" s="194">
        <f t="shared" si="120"/>
        <v>6544</v>
      </c>
    </row>
    <row r="247" spans="1:20" ht="96.75" customHeight="1" x14ac:dyDescent="0.25">
      <c r="A247" s="95" t="str">
        <f>'6'!A200</f>
        <v>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B247" s="23">
        <v>4</v>
      </c>
      <c r="C247" s="21">
        <v>7</v>
      </c>
      <c r="D247" s="21">
        <v>2</v>
      </c>
      <c r="E247" s="28" t="s">
        <v>569</v>
      </c>
      <c r="F247" s="23">
        <v>611</v>
      </c>
      <c r="G247" s="190">
        <f>'6'!F200</f>
        <v>32692.769</v>
      </c>
      <c r="H247" s="28"/>
      <c r="I247" s="194">
        <f t="shared" si="122"/>
        <v>32692.769</v>
      </c>
      <c r="J247" s="59"/>
      <c r="K247" s="59"/>
      <c r="L247" s="59"/>
      <c r="M247" s="194"/>
      <c r="N247" s="194">
        <f t="shared" si="120"/>
        <v>32692.769</v>
      </c>
    </row>
    <row r="248" spans="1:20" ht="99.75" customHeight="1" x14ac:dyDescent="0.25">
      <c r="A248" s="95" t="str">
        <f>'6'!A201</f>
        <v>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B248" s="23">
        <v>4</v>
      </c>
      <c r="C248" s="21">
        <v>7</v>
      </c>
      <c r="D248" s="21">
        <v>2</v>
      </c>
      <c r="E248" s="28" t="s">
        <v>570</v>
      </c>
      <c r="F248" s="23">
        <v>611</v>
      </c>
      <c r="G248" s="190">
        <f>'6'!F201</f>
        <v>7068.0339999999997</v>
      </c>
      <c r="H248" s="28"/>
      <c r="I248" s="194">
        <f t="shared" si="122"/>
        <v>7068.0339999999997</v>
      </c>
      <c r="J248" s="59"/>
      <c r="K248" s="59"/>
      <c r="L248" s="59"/>
      <c r="M248" s="194">
        <v>38.938600000000001</v>
      </c>
      <c r="N248" s="194">
        <f t="shared" si="120"/>
        <v>7106.9726000000001</v>
      </c>
    </row>
    <row r="249" spans="1:20" ht="51" x14ac:dyDescent="0.25">
      <c r="A249" s="95" t="s">
        <v>101</v>
      </c>
      <c r="B249" s="23">
        <v>4</v>
      </c>
      <c r="C249" s="21">
        <v>7</v>
      </c>
      <c r="D249" s="21">
        <v>2</v>
      </c>
      <c r="E249" s="28" t="s">
        <v>672</v>
      </c>
      <c r="F249" s="23">
        <v>611</v>
      </c>
      <c r="G249" s="190"/>
      <c r="H249" s="28"/>
      <c r="I249" s="194">
        <v>0</v>
      </c>
      <c r="J249" s="59"/>
      <c r="K249" s="59"/>
      <c r="L249" s="59"/>
      <c r="M249" s="194">
        <v>1470.6</v>
      </c>
      <c r="N249" s="194">
        <f t="shared" si="120"/>
        <v>1470.6</v>
      </c>
    </row>
    <row r="250" spans="1:20" ht="51" x14ac:dyDescent="0.25">
      <c r="A250" s="95" t="s">
        <v>101</v>
      </c>
      <c r="B250" s="23">
        <v>4</v>
      </c>
      <c r="C250" s="21">
        <v>7</v>
      </c>
      <c r="D250" s="21">
        <v>2</v>
      </c>
      <c r="E250" s="28" t="s">
        <v>671</v>
      </c>
      <c r="F250" s="23">
        <v>611</v>
      </c>
      <c r="G250" s="190"/>
      <c r="H250" s="28"/>
      <c r="I250" s="194">
        <v>0</v>
      </c>
      <c r="J250" s="59"/>
      <c r="K250" s="59"/>
      <c r="L250" s="59"/>
      <c r="M250" s="194">
        <v>1530.25352</v>
      </c>
      <c r="N250" s="194">
        <f t="shared" si="120"/>
        <v>1530.25352</v>
      </c>
    </row>
    <row r="251" spans="1:20" ht="51" x14ac:dyDescent="0.25">
      <c r="A251" s="95" t="str">
        <f>'6'!A204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51" s="23">
        <v>4</v>
      </c>
      <c r="C251" s="21">
        <v>7</v>
      </c>
      <c r="D251" s="21">
        <v>2</v>
      </c>
      <c r="E251" s="28" t="s">
        <v>484</v>
      </c>
      <c r="F251" s="23">
        <v>611</v>
      </c>
      <c r="G251" s="190">
        <f>'6'!F204</f>
        <v>2043.1</v>
      </c>
      <c r="H251" s="28"/>
      <c r="I251" s="194">
        <f t="shared" si="122"/>
        <v>2043.1</v>
      </c>
      <c r="J251" s="59"/>
      <c r="K251" s="59"/>
      <c r="L251" s="59"/>
      <c r="M251" s="194"/>
      <c r="N251" s="194">
        <f t="shared" si="120"/>
        <v>2043.1</v>
      </c>
    </row>
    <row r="252" spans="1:20" s="24" customFormat="1" x14ac:dyDescent="0.25">
      <c r="A252" s="176" t="str">
        <f>'6'!A205</f>
        <v>Субсидии бюджетным учреждениям на иные цели</v>
      </c>
      <c r="B252" s="20">
        <v>7</v>
      </c>
      <c r="C252" s="18">
        <v>7</v>
      </c>
      <c r="D252" s="18">
        <v>2</v>
      </c>
      <c r="E252" s="29" t="s">
        <v>485</v>
      </c>
      <c r="F252" s="20"/>
      <c r="G252" s="189">
        <f>SUM(G253:G258)</f>
        <v>92502</v>
      </c>
      <c r="H252" s="189">
        <f t="shared" ref="H252" si="123">SUM(H253:H258)</f>
        <v>-720.4</v>
      </c>
      <c r="I252" s="189">
        <f>SUM(I253:I258)</f>
        <v>92737.5</v>
      </c>
      <c r="J252" s="189">
        <f t="shared" ref="J252:N252" si="124">SUM(J253:J258)</f>
        <v>0</v>
      </c>
      <c r="K252" s="189">
        <f t="shared" si="124"/>
        <v>0</v>
      </c>
      <c r="L252" s="189">
        <f t="shared" si="124"/>
        <v>0</v>
      </c>
      <c r="M252" s="189">
        <f t="shared" si="124"/>
        <v>1968.4</v>
      </c>
      <c r="N252" s="189">
        <f t="shared" si="124"/>
        <v>94705.9</v>
      </c>
      <c r="P252" s="218"/>
      <c r="Q252" s="218"/>
      <c r="R252" s="218"/>
      <c r="S252" s="218"/>
      <c r="T252" s="218"/>
    </row>
    <row r="253" spans="1:20" ht="63.75" customHeight="1" x14ac:dyDescent="0.25">
      <c r="A253" s="95" t="str">
        <f>'6'!A206</f>
        <v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B253" s="23">
        <v>4</v>
      </c>
      <c r="C253" s="21">
        <v>7</v>
      </c>
      <c r="D253" s="21">
        <v>2</v>
      </c>
      <c r="E253" s="47" t="s">
        <v>370</v>
      </c>
      <c r="F253" s="23">
        <v>612</v>
      </c>
      <c r="G253" s="190">
        <f>'6'!F206</f>
        <v>45716</v>
      </c>
      <c r="H253" s="28"/>
      <c r="I253" s="194">
        <f t="shared" ref="I253:I258" si="125">G253+H253</f>
        <v>45716</v>
      </c>
      <c r="J253" s="59"/>
      <c r="K253" s="59"/>
      <c r="L253" s="59"/>
      <c r="M253" s="194"/>
      <c r="N253" s="194">
        <f t="shared" si="120"/>
        <v>45716</v>
      </c>
    </row>
    <row r="254" spans="1:20" ht="51" x14ac:dyDescent="0.25">
      <c r="A254" s="95" t="str">
        <f>'6'!A207</f>
        <v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B254" s="23">
        <v>4</v>
      </c>
      <c r="C254" s="21">
        <v>7</v>
      </c>
      <c r="D254" s="21">
        <v>2</v>
      </c>
      <c r="E254" s="47" t="s">
        <v>371</v>
      </c>
      <c r="F254" s="23">
        <v>612</v>
      </c>
      <c r="G254" s="190">
        <f>'6'!F207</f>
        <v>40002</v>
      </c>
      <c r="H254" s="28"/>
      <c r="I254" s="194">
        <f t="shared" si="125"/>
        <v>40002</v>
      </c>
      <c r="J254" s="59"/>
      <c r="K254" s="59"/>
      <c r="L254" s="59"/>
      <c r="M254" s="194">
        <v>-1</v>
      </c>
      <c r="N254" s="194">
        <f t="shared" si="120"/>
        <v>40001</v>
      </c>
    </row>
    <row r="255" spans="1:20" ht="41.25" customHeight="1" x14ac:dyDescent="0.25">
      <c r="A255" s="95" t="s">
        <v>673</v>
      </c>
      <c r="B255" s="23">
        <v>4</v>
      </c>
      <c r="C255" s="21">
        <v>7</v>
      </c>
      <c r="D255" s="21">
        <v>2</v>
      </c>
      <c r="E255" s="47" t="s">
        <v>684</v>
      </c>
      <c r="F255" s="23">
        <v>612</v>
      </c>
      <c r="G255" s="190"/>
      <c r="H255" s="28"/>
      <c r="I255" s="194">
        <v>0</v>
      </c>
      <c r="J255" s="59"/>
      <c r="K255" s="59"/>
      <c r="L255" s="59"/>
      <c r="M255" s="194">
        <v>1869.4</v>
      </c>
      <c r="N255" s="194">
        <f t="shared" si="120"/>
        <v>1869.4</v>
      </c>
    </row>
    <row r="256" spans="1:20" ht="38.25" x14ac:dyDescent="0.25">
      <c r="A256" s="95" t="str">
        <f>'6'!A209</f>
        <v xml:space="preserve">На организацию бесплатного питания отдельным категориям учащихся государственных и муниципальных образовательных учреждений </v>
      </c>
      <c r="B256" s="23">
        <v>4</v>
      </c>
      <c r="C256" s="21">
        <v>7</v>
      </c>
      <c r="D256" s="21">
        <v>2</v>
      </c>
      <c r="E256" s="47" t="s">
        <v>491</v>
      </c>
      <c r="F256" s="23">
        <v>612</v>
      </c>
      <c r="G256" s="190">
        <f>'6'!F209</f>
        <v>5484</v>
      </c>
      <c r="H256" s="197">
        <v>-720.4</v>
      </c>
      <c r="I256" s="194">
        <f t="shared" si="125"/>
        <v>4763.6000000000004</v>
      </c>
      <c r="J256" s="59"/>
      <c r="K256" s="59"/>
      <c r="L256" s="59"/>
      <c r="M256" s="194"/>
      <c r="N256" s="194">
        <f t="shared" si="120"/>
        <v>4763.6000000000004</v>
      </c>
    </row>
    <row r="257" spans="1:20" ht="69" customHeight="1" x14ac:dyDescent="0.25">
      <c r="A257" s="95" t="s">
        <v>675</v>
      </c>
      <c r="B257" s="23">
        <v>4</v>
      </c>
      <c r="C257" s="21">
        <v>7</v>
      </c>
      <c r="D257" s="21">
        <v>2</v>
      </c>
      <c r="E257" s="47" t="s">
        <v>674</v>
      </c>
      <c r="F257" s="23">
        <v>612</v>
      </c>
      <c r="G257" s="190"/>
      <c r="H257" s="197"/>
      <c r="I257" s="194">
        <v>955.9</v>
      </c>
      <c r="J257" s="59"/>
      <c r="K257" s="59"/>
      <c r="L257" s="59"/>
      <c r="M257" s="194">
        <v>0</v>
      </c>
      <c r="N257" s="194">
        <f t="shared" si="120"/>
        <v>955.9</v>
      </c>
    </row>
    <row r="258" spans="1:20" ht="44.25" customHeight="1" x14ac:dyDescent="0.25">
      <c r="A258" s="95" t="str">
        <f>'6'!A211</f>
        <v>На создание в общеобразовательных организациях, расположенных в сельской местности, условий для занятий физической культурой и спортом</v>
      </c>
      <c r="B258" s="23">
        <v>4</v>
      </c>
      <c r="C258" s="21">
        <v>7</v>
      </c>
      <c r="D258" s="21">
        <v>2</v>
      </c>
      <c r="E258" s="28" t="s">
        <v>490</v>
      </c>
      <c r="F258" s="23">
        <v>612</v>
      </c>
      <c r="G258" s="190">
        <f>'6'!F211</f>
        <v>1300</v>
      </c>
      <c r="H258" s="28"/>
      <c r="I258" s="194">
        <f t="shared" si="125"/>
        <v>1300</v>
      </c>
      <c r="J258" s="59"/>
      <c r="K258" s="59"/>
      <c r="L258" s="59"/>
      <c r="M258" s="194">
        <v>100</v>
      </c>
      <c r="N258" s="194">
        <f t="shared" si="120"/>
        <v>1400</v>
      </c>
    </row>
    <row r="259" spans="1:20" s="24" customFormat="1" x14ac:dyDescent="0.25">
      <c r="A259" s="176" t="str">
        <f>'6'!A212</f>
        <v>Дополнительное образование детей</v>
      </c>
      <c r="B259" s="20">
        <v>4</v>
      </c>
      <c r="C259" s="18">
        <v>7</v>
      </c>
      <c r="D259" s="18">
        <v>3</v>
      </c>
      <c r="E259" s="29"/>
      <c r="F259" s="20"/>
      <c r="G259" s="189">
        <f>G260+G263</f>
        <v>16759.5</v>
      </c>
      <c r="H259" s="189">
        <f t="shared" ref="H259" si="126">H260+H263</f>
        <v>0</v>
      </c>
      <c r="I259" s="189">
        <f>I260+I263</f>
        <v>16759.5</v>
      </c>
      <c r="J259" s="189">
        <f t="shared" ref="J259:L259" si="127">J260+J263</f>
        <v>0</v>
      </c>
      <c r="K259" s="189">
        <f t="shared" si="127"/>
        <v>0</v>
      </c>
      <c r="L259" s="189">
        <f t="shared" si="127"/>
        <v>0</v>
      </c>
      <c r="M259" s="189">
        <f>SUM(M260:M263)</f>
        <v>-2.0000000000003126E-2</v>
      </c>
      <c r="N259" s="189">
        <f>SUM(N260:N263)</f>
        <v>16759.48</v>
      </c>
      <c r="P259" s="218"/>
      <c r="Q259" s="218"/>
      <c r="R259" s="218"/>
      <c r="S259" s="218"/>
      <c r="T259" s="218"/>
    </row>
    <row r="260" spans="1:20" ht="58.5" customHeight="1" x14ac:dyDescent="0.25">
      <c r="A260" s="95" t="str">
        <f>'6'!A213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60" s="23">
        <v>4</v>
      </c>
      <c r="C260" s="21">
        <v>7</v>
      </c>
      <c r="D260" s="21">
        <v>3</v>
      </c>
      <c r="E260" s="28" t="s">
        <v>108</v>
      </c>
      <c r="F260" s="23">
        <v>611</v>
      </c>
      <c r="G260" s="190">
        <v>16690.8</v>
      </c>
      <c r="H260" s="28"/>
      <c r="I260" s="194">
        <f t="shared" ref="I260:I263" si="128">G260+H260</f>
        <v>16690.8</v>
      </c>
      <c r="J260" s="59"/>
      <c r="K260" s="59"/>
      <c r="L260" s="59"/>
      <c r="M260" s="194">
        <v>-103.7</v>
      </c>
      <c r="N260" s="194">
        <f t="shared" si="120"/>
        <v>16587.099999999999</v>
      </c>
    </row>
    <row r="261" spans="1:20" ht="57.75" customHeight="1" x14ac:dyDescent="0.25">
      <c r="A261" s="95" t="s">
        <v>101</v>
      </c>
      <c r="B261" s="23">
        <v>4</v>
      </c>
      <c r="C261" s="21">
        <v>7</v>
      </c>
      <c r="D261" s="21">
        <v>3</v>
      </c>
      <c r="E261" s="28" t="s">
        <v>676</v>
      </c>
      <c r="F261" s="23">
        <v>611</v>
      </c>
      <c r="G261" s="190"/>
      <c r="H261" s="28"/>
      <c r="I261" s="194">
        <v>0</v>
      </c>
      <c r="J261" s="59"/>
      <c r="K261" s="59"/>
      <c r="L261" s="59"/>
      <c r="M261" s="194">
        <v>62.68</v>
      </c>
      <c r="N261" s="194">
        <f t="shared" si="120"/>
        <v>62.68</v>
      </c>
    </row>
    <row r="262" spans="1:20" ht="55.5" customHeight="1" x14ac:dyDescent="0.25">
      <c r="A262" s="95" t="s">
        <v>101</v>
      </c>
      <c r="B262" s="23">
        <v>4</v>
      </c>
      <c r="C262" s="21">
        <v>7</v>
      </c>
      <c r="D262" s="21">
        <v>3</v>
      </c>
      <c r="E262" s="28" t="s">
        <v>671</v>
      </c>
      <c r="F262" s="23">
        <v>611</v>
      </c>
      <c r="G262" s="190"/>
      <c r="H262" s="28"/>
      <c r="I262" s="194">
        <v>0</v>
      </c>
      <c r="J262" s="59"/>
      <c r="K262" s="59"/>
      <c r="L262" s="59"/>
      <c r="M262" s="194">
        <v>41</v>
      </c>
      <c r="N262" s="194">
        <f t="shared" si="120"/>
        <v>41</v>
      </c>
    </row>
    <row r="263" spans="1:20" ht="51" x14ac:dyDescent="0.25">
      <c r="A263" s="95" t="str">
        <f>'6'!A217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63" s="23">
        <v>4</v>
      </c>
      <c r="C263" s="21">
        <v>7</v>
      </c>
      <c r="D263" s="21">
        <v>3</v>
      </c>
      <c r="E263" s="28" t="s">
        <v>484</v>
      </c>
      <c r="F263" s="23">
        <v>611</v>
      </c>
      <c r="G263" s="190">
        <v>68.7</v>
      </c>
      <c r="H263" s="28"/>
      <c r="I263" s="194">
        <f t="shared" si="128"/>
        <v>68.7</v>
      </c>
      <c r="J263" s="59"/>
      <c r="K263" s="59"/>
      <c r="L263" s="59"/>
      <c r="M263" s="194"/>
      <c r="N263" s="194">
        <f t="shared" si="120"/>
        <v>68.7</v>
      </c>
    </row>
    <row r="264" spans="1:20" s="24" customFormat="1" x14ac:dyDescent="0.25">
      <c r="A264" s="176" t="str">
        <f>'6'!A218</f>
        <v>Молодежная политика</v>
      </c>
      <c r="B264" s="20">
        <v>4</v>
      </c>
      <c r="C264" s="18">
        <v>7</v>
      </c>
      <c r="D264" s="18">
        <v>7</v>
      </c>
      <c r="E264" s="29"/>
      <c r="F264" s="20"/>
      <c r="G264" s="189">
        <f>G265</f>
        <v>3623.5</v>
      </c>
      <c r="H264" s="189">
        <f t="shared" ref="H264:N264" si="129">H265</f>
        <v>0</v>
      </c>
      <c r="I264" s="189">
        <f t="shared" si="129"/>
        <v>3623.5</v>
      </c>
      <c r="J264" s="189">
        <f t="shared" si="129"/>
        <v>0</v>
      </c>
      <c r="K264" s="189">
        <f t="shared" si="129"/>
        <v>0</v>
      </c>
      <c r="L264" s="189">
        <f t="shared" si="129"/>
        <v>0</v>
      </c>
      <c r="M264" s="189">
        <f t="shared" si="129"/>
        <v>867.90000000000009</v>
      </c>
      <c r="N264" s="189">
        <f t="shared" si="129"/>
        <v>4491.3999999999996</v>
      </c>
      <c r="P264" s="218"/>
      <c r="Q264" s="218"/>
      <c r="R264" s="218"/>
      <c r="S264" s="218"/>
      <c r="T264" s="218"/>
    </row>
    <row r="265" spans="1:20" s="24" customFormat="1" x14ac:dyDescent="0.25">
      <c r="A265" s="176" t="str">
        <f>'6'!A219</f>
        <v>Молодежная политика (оздоровление детей)</v>
      </c>
      <c r="B265" s="20">
        <v>4</v>
      </c>
      <c r="C265" s="18">
        <v>7</v>
      </c>
      <c r="D265" s="18">
        <v>7</v>
      </c>
      <c r="E265" s="29" t="s">
        <v>111</v>
      </c>
      <c r="F265" s="20"/>
      <c r="G265" s="189">
        <f>G266+G267</f>
        <v>3623.5</v>
      </c>
      <c r="H265" s="189">
        <f t="shared" ref="H265:N265" si="130">H266+H267</f>
        <v>0</v>
      </c>
      <c r="I265" s="189">
        <f t="shared" si="130"/>
        <v>3623.5</v>
      </c>
      <c r="J265" s="189">
        <f t="shared" si="130"/>
        <v>0</v>
      </c>
      <c r="K265" s="189">
        <f t="shared" si="130"/>
        <v>0</v>
      </c>
      <c r="L265" s="189">
        <f t="shared" si="130"/>
        <v>0</v>
      </c>
      <c r="M265" s="189">
        <f t="shared" si="130"/>
        <v>867.90000000000009</v>
      </c>
      <c r="N265" s="189">
        <f t="shared" si="130"/>
        <v>4491.3999999999996</v>
      </c>
      <c r="P265" s="218"/>
      <c r="Q265" s="218"/>
      <c r="R265" s="218"/>
      <c r="S265" s="218"/>
      <c r="T265" s="218"/>
    </row>
    <row r="266" spans="1:20" ht="61.5" customHeight="1" x14ac:dyDescent="0.25">
      <c r="A266" s="95" t="str">
        <f>'6'!A220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66" s="23">
        <v>4</v>
      </c>
      <c r="C266" s="21">
        <v>7</v>
      </c>
      <c r="D266" s="21">
        <v>7</v>
      </c>
      <c r="E266" s="28" t="s">
        <v>112</v>
      </c>
      <c r="F266" s="23">
        <v>611</v>
      </c>
      <c r="G266" s="190">
        <f>'6'!F220</f>
        <v>683.5</v>
      </c>
      <c r="H266" s="28"/>
      <c r="I266" s="194">
        <f t="shared" ref="I266:I267" si="131">G266+H266</f>
        <v>683.5</v>
      </c>
      <c r="J266" s="59"/>
      <c r="K266" s="59"/>
      <c r="L266" s="59"/>
      <c r="M266" s="194">
        <v>647.20000000000005</v>
      </c>
      <c r="N266" s="194">
        <f t="shared" si="120"/>
        <v>1330.7</v>
      </c>
    </row>
    <row r="267" spans="1:20" ht="57.75" customHeight="1" x14ac:dyDescent="0.25">
      <c r="A267" s="95" t="str">
        <f>'6'!A217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267" s="23">
        <v>4</v>
      </c>
      <c r="C267" s="21">
        <v>7</v>
      </c>
      <c r="D267" s="21">
        <v>7</v>
      </c>
      <c r="E267" s="28" t="s">
        <v>514</v>
      </c>
      <c r="F267" s="23">
        <v>611</v>
      </c>
      <c r="G267" s="190">
        <f>'6'!F221</f>
        <v>2940</v>
      </c>
      <c r="H267" s="28"/>
      <c r="I267" s="194">
        <f t="shared" si="131"/>
        <v>2940</v>
      </c>
      <c r="J267" s="59"/>
      <c r="K267" s="59"/>
      <c r="L267" s="59"/>
      <c r="M267" s="194">
        <v>220.7</v>
      </c>
      <c r="N267" s="194">
        <f t="shared" si="120"/>
        <v>3160.7</v>
      </c>
    </row>
    <row r="268" spans="1:20" s="24" customFormat="1" ht="18.75" customHeight="1" x14ac:dyDescent="0.25">
      <c r="A268" s="176" t="str">
        <f>'6'!A224</f>
        <v xml:space="preserve">Другие вопросы в области образования </v>
      </c>
      <c r="B268" s="20">
        <v>4</v>
      </c>
      <c r="C268" s="18">
        <v>7</v>
      </c>
      <c r="D268" s="18">
        <v>9</v>
      </c>
      <c r="E268" s="29"/>
      <c r="F268" s="20"/>
      <c r="G268" s="189">
        <f>G269+G279+G282+G285+G287</f>
        <v>29287.670000000002</v>
      </c>
      <c r="H268" s="189">
        <f t="shared" ref="H268:N268" si="132">H269+H279+H282+H285+H287</f>
        <v>0</v>
      </c>
      <c r="I268" s="189">
        <f t="shared" si="132"/>
        <v>29287.670000000002</v>
      </c>
      <c r="J268" s="189">
        <f t="shared" si="132"/>
        <v>0</v>
      </c>
      <c r="K268" s="189">
        <f t="shared" si="132"/>
        <v>0</v>
      </c>
      <c r="L268" s="189">
        <f t="shared" si="132"/>
        <v>0</v>
      </c>
      <c r="M268" s="189">
        <f t="shared" si="132"/>
        <v>-7004.9335799999999</v>
      </c>
      <c r="N268" s="189">
        <f t="shared" si="132"/>
        <v>22282.736419999997</v>
      </c>
      <c r="P268" s="218"/>
      <c r="Q268" s="218"/>
      <c r="R268" s="218"/>
      <c r="S268" s="218"/>
      <c r="T268" s="218"/>
    </row>
    <row r="269" spans="1:20" s="24" customFormat="1" ht="25.5" x14ac:dyDescent="0.25">
      <c r="A269" s="176" t="str">
        <f>'6'!A225</f>
        <v>Другие вопросы в области образования (центр.бухгалтерия)</v>
      </c>
      <c r="B269" s="20">
        <v>4</v>
      </c>
      <c r="C269" s="18">
        <v>7</v>
      </c>
      <c r="D269" s="18">
        <v>9</v>
      </c>
      <c r="E269" s="29" t="s">
        <v>116</v>
      </c>
      <c r="F269" s="20"/>
      <c r="G269" s="189">
        <f>SUM(G270:G278)</f>
        <v>17282.47</v>
      </c>
      <c r="H269" s="189">
        <f t="shared" ref="H269:N269" si="133">SUM(H270:H278)</f>
        <v>0</v>
      </c>
      <c r="I269" s="189">
        <f t="shared" si="133"/>
        <v>17282.47</v>
      </c>
      <c r="J269" s="189">
        <f t="shared" si="133"/>
        <v>0</v>
      </c>
      <c r="K269" s="189">
        <f t="shared" si="133"/>
        <v>0</v>
      </c>
      <c r="L269" s="189">
        <f t="shared" si="133"/>
        <v>0</v>
      </c>
      <c r="M269" s="189">
        <f t="shared" si="133"/>
        <v>-6554.9335799999999</v>
      </c>
      <c r="N269" s="189">
        <f t="shared" si="133"/>
        <v>10727.536419999999</v>
      </c>
      <c r="P269" s="218"/>
      <c r="Q269" s="218"/>
      <c r="R269" s="218"/>
      <c r="S269" s="218"/>
      <c r="T269" s="218"/>
    </row>
    <row r="270" spans="1:20" x14ac:dyDescent="0.25">
      <c r="A270" s="95" t="str">
        <f>'6'!A226</f>
        <v>Фонд оплаты труда учреждений</v>
      </c>
      <c r="B270" s="23">
        <v>4</v>
      </c>
      <c r="C270" s="21">
        <v>7</v>
      </c>
      <c r="D270" s="21">
        <v>9</v>
      </c>
      <c r="E270" s="28" t="s">
        <v>117</v>
      </c>
      <c r="F270" s="23">
        <v>111</v>
      </c>
      <c r="G270" s="190">
        <f>'6'!F226</f>
        <v>10484.4</v>
      </c>
      <c r="H270" s="28"/>
      <c r="I270" s="194">
        <f t="shared" ref="I270:I278" si="134">G270+H270</f>
        <v>10484.4</v>
      </c>
      <c r="J270" s="59"/>
      <c r="K270" s="59"/>
      <c r="L270" s="59"/>
      <c r="M270" s="194">
        <v>-4714.2335800000001</v>
      </c>
      <c r="N270" s="194">
        <f t="shared" si="120"/>
        <v>5770.1664199999996</v>
      </c>
    </row>
    <row r="271" spans="1:20" ht="38.25" x14ac:dyDescent="0.25">
      <c r="A271" s="95" t="str">
        <f>'6'!A227</f>
        <v>Взносы по обязательному социальному страхованию на выплаты по оплате труда работников и иные выплаты работникам учреждений</v>
      </c>
      <c r="B271" s="23">
        <v>4</v>
      </c>
      <c r="C271" s="21">
        <v>7</v>
      </c>
      <c r="D271" s="21">
        <v>9</v>
      </c>
      <c r="E271" s="28" t="s">
        <v>118</v>
      </c>
      <c r="F271" s="23">
        <v>119</v>
      </c>
      <c r="G271" s="190">
        <f>'6'!F227</f>
        <v>3166.3</v>
      </c>
      <c r="H271" s="28"/>
      <c r="I271" s="194">
        <f t="shared" si="134"/>
        <v>3166.3</v>
      </c>
      <c r="J271" s="59"/>
      <c r="K271" s="59"/>
      <c r="L271" s="59"/>
      <c r="M271" s="194">
        <v>-1340.7</v>
      </c>
      <c r="N271" s="194">
        <f t="shared" si="120"/>
        <v>1825.6000000000001</v>
      </c>
    </row>
    <row r="272" spans="1:20" ht="25.5" x14ac:dyDescent="0.25">
      <c r="A272" s="95" t="str">
        <f>'6'!A228</f>
        <v>Иные выплаты персоналу учреждений, за исключением фонда оплаты труда</v>
      </c>
      <c r="B272" s="23">
        <v>4</v>
      </c>
      <c r="C272" s="21">
        <v>7</v>
      </c>
      <c r="D272" s="21">
        <v>9</v>
      </c>
      <c r="E272" s="28" t="s">
        <v>119</v>
      </c>
      <c r="F272" s="23">
        <v>112</v>
      </c>
      <c r="G272" s="190">
        <f>'6'!F228</f>
        <v>250</v>
      </c>
      <c r="H272" s="28"/>
      <c r="I272" s="194">
        <f t="shared" si="134"/>
        <v>250</v>
      </c>
      <c r="J272" s="59"/>
      <c r="K272" s="59"/>
      <c r="L272" s="59"/>
      <c r="M272" s="194"/>
      <c r="N272" s="194">
        <f t="shared" si="120"/>
        <v>250</v>
      </c>
    </row>
    <row r="273" spans="1:20" ht="25.5" x14ac:dyDescent="0.25">
      <c r="A273" s="95" t="str">
        <f>'6'!A229</f>
        <v>Закупка товаров, работ, услуг в сфере информационно-коммуникационных технологий</v>
      </c>
      <c r="B273" s="23">
        <v>4</v>
      </c>
      <c r="C273" s="21">
        <v>7</v>
      </c>
      <c r="D273" s="21">
        <v>9</v>
      </c>
      <c r="E273" s="28" t="s">
        <v>116</v>
      </c>
      <c r="F273" s="23">
        <v>242</v>
      </c>
      <c r="G273" s="190">
        <f>'6'!F229</f>
        <v>1089.3900000000001</v>
      </c>
      <c r="H273" s="28"/>
      <c r="I273" s="194">
        <f t="shared" si="134"/>
        <v>1089.3900000000001</v>
      </c>
      <c r="J273" s="59"/>
      <c r="K273" s="59"/>
      <c r="L273" s="59"/>
      <c r="M273" s="194"/>
      <c r="N273" s="194">
        <f t="shared" si="120"/>
        <v>1089.3900000000001</v>
      </c>
    </row>
    <row r="274" spans="1:20" ht="25.5" x14ac:dyDescent="0.25">
      <c r="A274" s="95" t="str">
        <f>'6'!A230</f>
        <v>Прочая закупка товаров, работ и услуг для обеспечения государственных (муниципальных) нужд</v>
      </c>
      <c r="B274" s="23">
        <v>4</v>
      </c>
      <c r="C274" s="21">
        <v>7</v>
      </c>
      <c r="D274" s="21">
        <v>9</v>
      </c>
      <c r="E274" s="28" t="s">
        <v>116</v>
      </c>
      <c r="F274" s="23">
        <v>244</v>
      </c>
      <c r="G274" s="190">
        <f>'6'!F230</f>
        <v>1907.5</v>
      </c>
      <c r="H274" s="28"/>
      <c r="I274" s="194">
        <f t="shared" si="134"/>
        <v>1907.5</v>
      </c>
      <c r="J274" s="59"/>
      <c r="K274" s="59"/>
      <c r="L274" s="59"/>
      <c r="M274" s="194">
        <v>-500</v>
      </c>
      <c r="N274" s="194">
        <f t="shared" si="120"/>
        <v>1407.5</v>
      </c>
    </row>
    <row r="275" spans="1:20" x14ac:dyDescent="0.25">
      <c r="A275" s="95" t="str">
        <f>'6'!A231</f>
        <v>Закупка энергетических ресурсов</v>
      </c>
      <c r="B275" s="23">
        <v>4</v>
      </c>
      <c r="C275" s="21">
        <v>7</v>
      </c>
      <c r="D275" s="21">
        <v>9</v>
      </c>
      <c r="E275" s="28" t="s">
        <v>116</v>
      </c>
      <c r="F275" s="23">
        <v>247</v>
      </c>
      <c r="G275" s="190">
        <f>'6'!F231</f>
        <v>364.88</v>
      </c>
      <c r="H275" s="28"/>
      <c r="I275" s="194">
        <f t="shared" si="134"/>
        <v>364.88</v>
      </c>
      <c r="J275" s="59"/>
      <c r="K275" s="59"/>
      <c r="L275" s="59"/>
      <c r="M275" s="194"/>
      <c r="N275" s="194">
        <f t="shared" si="120"/>
        <v>364.88</v>
      </c>
    </row>
    <row r="276" spans="1:20" ht="25.5" x14ac:dyDescent="0.25">
      <c r="A276" s="95" t="str">
        <f>'6'!A232</f>
        <v>Уплата налога на имущество орагнизаций и земельного налога</v>
      </c>
      <c r="B276" s="23">
        <v>4</v>
      </c>
      <c r="C276" s="21">
        <v>7</v>
      </c>
      <c r="D276" s="21">
        <v>9</v>
      </c>
      <c r="E276" s="28" t="s">
        <v>116</v>
      </c>
      <c r="F276" s="23">
        <v>851</v>
      </c>
      <c r="G276" s="190">
        <f>'6'!F232</f>
        <v>10</v>
      </c>
      <c r="H276" s="28"/>
      <c r="I276" s="194">
        <f t="shared" si="134"/>
        <v>10</v>
      </c>
      <c r="J276" s="59"/>
      <c r="K276" s="59"/>
      <c r="L276" s="59"/>
      <c r="M276" s="194"/>
      <c r="N276" s="194">
        <f t="shared" si="120"/>
        <v>10</v>
      </c>
    </row>
    <row r="277" spans="1:20" x14ac:dyDescent="0.25">
      <c r="A277" s="95" t="str">
        <f>'6'!A233</f>
        <v>Уплата прочих налогов, сборов</v>
      </c>
      <c r="B277" s="23">
        <v>4</v>
      </c>
      <c r="C277" s="21">
        <v>7</v>
      </c>
      <c r="D277" s="21">
        <v>9</v>
      </c>
      <c r="E277" s="28" t="s">
        <v>116</v>
      </c>
      <c r="F277" s="23">
        <v>852</v>
      </c>
      <c r="G277" s="190">
        <f>'6'!F233</f>
        <v>5</v>
      </c>
      <c r="H277" s="28"/>
      <c r="I277" s="194">
        <f t="shared" si="134"/>
        <v>5</v>
      </c>
      <c r="J277" s="59"/>
      <c r="K277" s="59"/>
      <c r="L277" s="59"/>
      <c r="M277" s="194"/>
      <c r="N277" s="194">
        <f t="shared" si="120"/>
        <v>5</v>
      </c>
    </row>
    <row r="278" spans="1:20" x14ac:dyDescent="0.25">
      <c r="A278" s="95" t="str">
        <f>'6'!A234</f>
        <v>Уплата иных платежей</v>
      </c>
      <c r="B278" s="23">
        <v>4</v>
      </c>
      <c r="C278" s="21">
        <v>7</v>
      </c>
      <c r="D278" s="21">
        <v>9</v>
      </c>
      <c r="E278" s="28" t="s">
        <v>116</v>
      </c>
      <c r="F278" s="23">
        <v>853</v>
      </c>
      <c r="G278" s="190">
        <f>'6'!F234</f>
        <v>5</v>
      </c>
      <c r="H278" s="28"/>
      <c r="I278" s="194">
        <f t="shared" si="134"/>
        <v>5</v>
      </c>
      <c r="J278" s="59"/>
      <c r="K278" s="59"/>
      <c r="L278" s="59"/>
      <c r="M278" s="194"/>
      <c r="N278" s="194">
        <f t="shared" si="120"/>
        <v>5</v>
      </c>
    </row>
    <row r="279" spans="1:20" s="24" customFormat="1" x14ac:dyDescent="0.25">
      <c r="A279" s="176" t="str">
        <f>'6'!A238</f>
        <v>Другие вопросы в области образования (МК)</v>
      </c>
      <c r="B279" s="20">
        <v>4</v>
      </c>
      <c r="C279" s="18">
        <v>7</v>
      </c>
      <c r="D279" s="18">
        <v>9</v>
      </c>
      <c r="E279" s="29" t="s">
        <v>268</v>
      </c>
      <c r="F279" s="20"/>
      <c r="G279" s="189">
        <f>G280+G281</f>
        <v>3958</v>
      </c>
      <c r="H279" s="189">
        <f t="shared" ref="H279:N279" si="135">H280+H281</f>
        <v>0</v>
      </c>
      <c r="I279" s="189">
        <f t="shared" si="135"/>
        <v>3958</v>
      </c>
      <c r="J279" s="189">
        <f t="shared" si="135"/>
        <v>0</v>
      </c>
      <c r="K279" s="189">
        <f t="shared" si="135"/>
        <v>0</v>
      </c>
      <c r="L279" s="189">
        <f t="shared" si="135"/>
        <v>0</v>
      </c>
      <c r="M279" s="189">
        <f t="shared" si="135"/>
        <v>0</v>
      </c>
      <c r="N279" s="189">
        <f t="shared" si="135"/>
        <v>3958</v>
      </c>
      <c r="P279" s="218"/>
      <c r="Q279" s="218"/>
      <c r="R279" s="218"/>
      <c r="S279" s="218"/>
      <c r="T279" s="218"/>
    </row>
    <row r="280" spans="1:20" x14ac:dyDescent="0.25">
      <c r="A280" s="95" t="str">
        <f>'6'!A239</f>
        <v>Фонд оплаты труда учреждений</v>
      </c>
      <c r="B280" s="23">
        <v>4</v>
      </c>
      <c r="C280" s="21">
        <v>7</v>
      </c>
      <c r="D280" s="21">
        <v>9</v>
      </c>
      <c r="E280" s="28" t="s">
        <v>266</v>
      </c>
      <c r="F280" s="23">
        <v>111</v>
      </c>
      <c r="G280" s="190">
        <f>'6'!F239</f>
        <v>3039.9</v>
      </c>
      <c r="H280" s="28"/>
      <c r="I280" s="194">
        <f t="shared" ref="I280:I281" si="136">G280+H280</f>
        <v>3039.9</v>
      </c>
      <c r="J280" s="59"/>
      <c r="K280" s="59"/>
      <c r="L280" s="59"/>
      <c r="M280" s="194"/>
      <c r="N280" s="194">
        <f t="shared" si="120"/>
        <v>3039.9</v>
      </c>
    </row>
    <row r="281" spans="1:20" ht="38.25" x14ac:dyDescent="0.25">
      <c r="A281" s="95" t="str">
        <f>'6'!A240</f>
        <v>Взносы по обязательному социальному страхованию на выплаты по оплате труда работников и иные выплаты работникам учреждений</v>
      </c>
      <c r="B281" s="23">
        <v>4</v>
      </c>
      <c r="C281" s="21">
        <v>7</v>
      </c>
      <c r="D281" s="21">
        <v>9</v>
      </c>
      <c r="E281" s="28" t="s">
        <v>267</v>
      </c>
      <c r="F281" s="23">
        <v>119</v>
      </c>
      <c r="G281" s="190">
        <f>'6'!F240</f>
        <v>918.1</v>
      </c>
      <c r="H281" s="184"/>
      <c r="I281" s="194">
        <f t="shared" si="136"/>
        <v>918.1</v>
      </c>
      <c r="J281" s="59"/>
      <c r="K281" s="59"/>
      <c r="L281" s="59"/>
      <c r="M281" s="194"/>
      <c r="N281" s="194">
        <f t="shared" si="120"/>
        <v>918.1</v>
      </c>
    </row>
    <row r="282" spans="1:20" s="24" customFormat="1" x14ac:dyDescent="0.25">
      <c r="A282" s="176" t="str">
        <f>'6'!A241</f>
        <v>Другие вопросы в области образования (ХЭК)</v>
      </c>
      <c r="B282" s="20">
        <v>4</v>
      </c>
      <c r="C282" s="18">
        <v>7</v>
      </c>
      <c r="D282" s="18">
        <v>9</v>
      </c>
      <c r="E282" s="29" t="s">
        <v>272</v>
      </c>
      <c r="F282" s="20"/>
      <c r="G282" s="189">
        <f>G283+G284</f>
        <v>6665.2</v>
      </c>
      <c r="H282" s="189">
        <f t="shared" ref="H282:N282" si="137">H283+H284</f>
        <v>0</v>
      </c>
      <c r="I282" s="189">
        <f t="shared" si="137"/>
        <v>6665.2</v>
      </c>
      <c r="J282" s="189">
        <f t="shared" si="137"/>
        <v>0</v>
      </c>
      <c r="K282" s="189">
        <f t="shared" si="137"/>
        <v>0</v>
      </c>
      <c r="L282" s="189">
        <f t="shared" si="137"/>
        <v>0</v>
      </c>
      <c r="M282" s="189">
        <f t="shared" si="137"/>
        <v>-450</v>
      </c>
      <c r="N282" s="189">
        <f t="shared" si="137"/>
        <v>6215.2</v>
      </c>
      <c r="P282" s="218"/>
      <c r="Q282" s="218"/>
      <c r="R282" s="218"/>
      <c r="S282" s="218"/>
      <c r="T282" s="218"/>
    </row>
    <row r="283" spans="1:20" x14ac:dyDescent="0.25">
      <c r="A283" s="95" t="str">
        <f>'6'!A242</f>
        <v>Фонд оплаты труда учреждений</v>
      </c>
      <c r="B283" s="23">
        <v>4</v>
      </c>
      <c r="C283" s="21">
        <v>7</v>
      </c>
      <c r="D283" s="21">
        <v>9</v>
      </c>
      <c r="E283" s="28" t="s">
        <v>270</v>
      </c>
      <c r="F283" s="23">
        <v>111</v>
      </c>
      <c r="G283" s="190">
        <f>'6'!F242</f>
        <v>5119.2</v>
      </c>
      <c r="H283" s="184"/>
      <c r="I283" s="194">
        <f t="shared" ref="I283:I284" si="138">G283+H283</f>
        <v>5119.2</v>
      </c>
      <c r="J283" s="59"/>
      <c r="K283" s="59"/>
      <c r="L283" s="59"/>
      <c r="M283" s="194">
        <v>-450</v>
      </c>
      <c r="N283" s="194">
        <f t="shared" si="120"/>
        <v>4669.2</v>
      </c>
    </row>
    <row r="284" spans="1:20" ht="38.25" x14ac:dyDescent="0.25">
      <c r="A284" s="95" t="str">
        <f>'6'!A243</f>
        <v>Взносы по обязательному социальному страхованию на выплаты по оплате труда работников и иные выплаты работникам учреждений</v>
      </c>
      <c r="B284" s="23">
        <v>4</v>
      </c>
      <c r="C284" s="21">
        <v>7</v>
      </c>
      <c r="D284" s="21">
        <v>9</v>
      </c>
      <c r="E284" s="28" t="s">
        <v>271</v>
      </c>
      <c r="F284" s="23">
        <v>119</v>
      </c>
      <c r="G284" s="190">
        <f>'6'!F243</f>
        <v>1546</v>
      </c>
      <c r="H284" s="184"/>
      <c r="I284" s="194">
        <f t="shared" si="138"/>
        <v>1546</v>
      </c>
      <c r="J284" s="59"/>
      <c r="K284" s="59"/>
      <c r="L284" s="59"/>
      <c r="M284" s="194"/>
      <c r="N284" s="194">
        <f t="shared" si="120"/>
        <v>1546</v>
      </c>
    </row>
    <row r="285" spans="1:20" s="24" customFormat="1" ht="25.5" x14ac:dyDescent="0.25">
      <c r="A285" s="176" t="str">
        <f>'6'!A244</f>
        <v>Другие вопросы в области образования (Мероприятия)</v>
      </c>
      <c r="B285" s="20">
        <v>7</v>
      </c>
      <c r="C285" s="18">
        <v>7</v>
      </c>
      <c r="D285" s="18">
        <v>9</v>
      </c>
      <c r="E285" s="29" t="s">
        <v>274</v>
      </c>
      <c r="F285" s="20"/>
      <c r="G285" s="189">
        <f>G286</f>
        <v>500</v>
      </c>
      <c r="H285" s="189">
        <f t="shared" ref="H285:N285" si="139">H286</f>
        <v>0</v>
      </c>
      <c r="I285" s="189">
        <f t="shared" si="139"/>
        <v>500</v>
      </c>
      <c r="J285" s="189">
        <f t="shared" si="139"/>
        <v>0</v>
      </c>
      <c r="K285" s="189">
        <f t="shared" si="139"/>
        <v>0</v>
      </c>
      <c r="L285" s="189">
        <f t="shared" si="139"/>
        <v>0</v>
      </c>
      <c r="M285" s="189">
        <f t="shared" si="139"/>
        <v>0</v>
      </c>
      <c r="N285" s="189">
        <f t="shared" si="139"/>
        <v>500</v>
      </c>
      <c r="P285" s="218"/>
      <c r="Q285" s="218"/>
      <c r="R285" s="218"/>
      <c r="S285" s="218"/>
      <c r="T285" s="218"/>
    </row>
    <row r="286" spans="1:20" ht="25.5" x14ac:dyDescent="0.25">
      <c r="A286" s="95" t="str">
        <f>'6'!A245</f>
        <v>Прочая закупка товаров, работ и услуг для обеспечения государственных (муниципальных) нужд</v>
      </c>
      <c r="B286" s="23">
        <v>4</v>
      </c>
      <c r="C286" s="21">
        <v>7</v>
      </c>
      <c r="D286" s="21">
        <v>9</v>
      </c>
      <c r="E286" s="28" t="s">
        <v>275</v>
      </c>
      <c r="F286" s="23">
        <v>244</v>
      </c>
      <c r="G286" s="190">
        <f>'6'!F245</f>
        <v>500</v>
      </c>
      <c r="H286" s="184"/>
      <c r="I286" s="194">
        <f>G286+H286</f>
        <v>500</v>
      </c>
      <c r="J286" s="59"/>
      <c r="K286" s="59"/>
      <c r="L286" s="59"/>
      <c r="M286" s="194"/>
      <c r="N286" s="194">
        <f t="shared" si="120"/>
        <v>500</v>
      </c>
    </row>
    <row r="287" spans="1:20" s="24" customFormat="1" x14ac:dyDescent="0.25">
      <c r="A287" s="176" t="str">
        <f>'6'!A250</f>
        <v>Другие вопросы в области образования (аппарат)</v>
      </c>
      <c r="B287" s="20">
        <v>4</v>
      </c>
      <c r="C287" s="18">
        <v>7</v>
      </c>
      <c r="D287" s="18">
        <v>9</v>
      </c>
      <c r="E287" s="29"/>
      <c r="F287" s="20"/>
      <c r="G287" s="189">
        <f>G288+G289</f>
        <v>882</v>
      </c>
      <c r="H287" s="189">
        <f t="shared" ref="H287:N287" si="140">H288+H289</f>
        <v>0</v>
      </c>
      <c r="I287" s="189">
        <f t="shared" si="140"/>
        <v>882</v>
      </c>
      <c r="J287" s="189">
        <f t="shared" si="140"/>
        <v>0</v>
      </c>
      <c r="K287" s="189">
        <f t="shared" si="140"/>
        <v>0</v>
      </c>
      <c r="L287" s="189">
        <f t="shared" si="140"/>
        <v>0</v>
      </c>
      <c r="M287" s="189">
        <f t="shared" si="140"/>
        <v>0</v>
      </c>
      <c r="N287" s="189">
        <f t="shared" si="140"/>
        <v>882</v>
      </c>
      <c r="P287" s="218"/>
      <c r="Q287" s="218"/>
      <c r="R287" s="218"/>
      <c r="S287" s="218"/>
      <c r="T287" s="218"/>
    </row>
    <row r="288" spans="1:20" ht="25.5" x14ac:dyDescent="0.25">
      <c r="A288" s="95" t="str">
        <f>'6'!A251</f>
        <v>Фонд оплаты труда государственных (муниципальных) органов</v>
      </c>
      <c r="B288" s="23">
        <v>4</v>
      </c>
      <c r="C288" s="21">
        <v>7</v>
      </c>
      <c r="D288" s="21">
        <v>9</v>
      </c>
      <c r="E288" s="28" t="s">
        <v>123</v>
      </c>
      <c r="F288" s="23">
        <v>121</v>
      </c>
      <c r="G288" s="190">
        <v>677.4</v>
      </c>
      <c r="H288" s="28"/>
      <c r="I288" s="194">
        <f t="shared" ref="I288:I289" si="141">G288+H288</f>
        <v>677.4</v>
      </c>
      <c r="J288" s="59"/>
      <c r="K288" s="59"/>
      <c r="L288" s="59"/>
      <c r="M288" s="194"/>
      <c r="N288" s="194">
        <f t="shared" si="120"/>
        <v>677.4</v>
      </c>
    </row>
    <row r="289" spans="1:20" ht="51" x14ac:dyDescent="0.25">
      <c r="A289" s="95" t="str">
        <f>'6'!A252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B289" s="23">
        <v>4</v>
      </c>
      <c r="C289" s="21">
        <v>7</v>
      </c>
      <c r="D289" s="21">
        <v>9</v>
      </c>
      <c r="E289" s="28" t="s">
        <v>124</v>
      </c>
      <c r="F289" s="23">
        <v>129</v>
      </c>
      <c r="G289" s="190">
        <v>204.6</v>
      </c>
      <c r="H289" s="28"/>
      <c r="I289" s="194">
        <f t="shared" si="141"/>
        <v>204.6</v>
      </c>
      <c r="J289" s="59"/>
      <c r="K289" s="59"/>
      <c r="L289" s="59"/>
      <c r="M289" s="194"/>
      <c r="N289" s="194">
        <f t="shared" si="120"/>
        <v>204.6</v>
      </c>
    </row>
    <row r="290" spans="1:20" s="24" customFormat="1" ht="25.5" x14ac:dyDescent="0.25">
      <c r="A290" s="176" t="str">
        <f>'6'!A325</f>
        <v>Охрана семьи иматеринства (компенсация род.платы)</v>
      </c>
      <c r="B290" s="20">
        <v>4</v>
      </c>
      <c r="C290" s="18">
        <v>10</v>
      </c>
      <c r="D290" s="18">
        <v>4</v>
      </c>
      <c r="E290" s="29" t="s">
        <v>155</v>
      </c>
      <c r="F290" s="20">
        <v>313</v>
      </c>
      <c r="G290" s="189">
        <f>G291</f>
        <v>14951</v>
      </c>
      <c r="H290" s="189">
        <f t="shared" ref="H290:N290" si="142">H291</f>
        <v>-1772.9</v>
      </c>
      <c r="I290" s="189">
        <f t="shared" si="142"/>
        <v>13178.1</v>
      </c>
      <c r="J290" s="189">
        <f t="shared" si="142"/>
        <v>0</v>
      </c>
      <c r="K290" s="189">
        <f t="shared" si="142"/>
        <v>0</v>
      </c>
      <c r="L290" s="189">
        <f t="shared" si="142"/>
        <v>0</v>
      </c>
      <c r="M290" s="189">
        <f t="shared" si="142"/>
        <v>0</v>
      </c>
      <c r="N290" s="189">
        <f t="shared" si="142"/>
        <v>13178.1</v>
      </c>
      <c r="P290" s="218"/>
      <c r="Q290" s="218"/>
      <c r="R290" s="218"/>
      <c r="S290" s="218"/>
      <c r="T290" s="218"/>
    </row>
    <row r="291" spans="1:20" ht="63.75" x14ac:dyDescent="0.25">
      <c r="A291" s="95" t="s">
        <v>559</v>
      </c>
      <c r="B291" s="23">
        <v>4</v>
      </c>
      <c r="C291" s="21">
        <v>10</v>
      </c>
      <c r="D291" s="21">
        <v>4</v>
      </c>
      <c r="E291" s="28" t="s">
        <v>155</v>
      </c>
      <c r="F291" s="23">
        <v>313</v>
      </c>
      <c r="G291" s="190">
        <f>'6'!F326</f>
        <v>14951</v>
      </c>
      <c r="H291" s="197">
        <v>-1772.9</v>
      </c>
      <c r="I291" s="194">
        <f>G291+H291</f>
        <v>13178.1</v>
      </c>
      <c r="J291" s="59"/>
      <c r="K291" s="59"/>
      <c r="L291" s="59"/>
      <c r="M291" s="194"/>
      <c r="N291" s="194">
        <f t="shared" si="120"/>
        <v>13178.1</v>
      </c>
    </row>
    <row r="292" spans="1:20" x14ac:dyDescent="0.25">
      <c r="A292" s="182" t="s">
        <v>185</v>
      </c>
      <c r="B292" s="20">
        <v>5</v>
      </c>
      <c r="C292" s="18"/>
      <c r="D292" s="18"/>
      <c r="E292" s="29"/>
      <c r="F292" s="20"/>
      <c r="G292" s="171">
        <f>G293+G298</f>
        <v>156442.53</v>
      </c>
      <c r="H292" s="171">
        <f t="shared" ref="H292:N292" si="143">H293+H298</f>
        <v>100</v>
      </c>
      <c r="I292" s="171">
        <f t="shared" si="143"/>
        <v>156542.53</v>
      </c>
      <c r="J292" s="171">
        <f t="shared" si="143"/>
        <v>0</v>
      </c>
      <c r="K292" s="171">
        <f t="shared" si="143"/>
        <v>0</v>
      </c>
      <c r="L292" s="171">
        <f t="shared" si="143"/>
        <v>0</v>
      </c>
      <c r="M292" s="171">
        <f t="shared" si="143"/>
        <v>-1433.5797599999999</v>
      </c>
      <c r="N292" s="171">
        <f t="shared" si="143"/>
        <v>155108.95024000001</v>
      </c>
    </row>
    <row r="293" spans="1:20" x14ac:dyDescent="0.25">
      <c r="A293" s="176" t="s">
        <v>107</v>
      </c>
      <c r="B293" s="20">
        <v>5</v>
      </c>
      <c r="C293" s="18">
        <v>7</v>
      </c>
      <c r="D293" s="18">
        <v>3</v>
      </c>
      <c r="E293" s="29"/>
      <c r="F293" s="20"/>
      <c r="G293" s="171">
        <f>G294+G295+G297</f>
        <v>55952.98</v>
      </c>
      <c r="H293" s="171">
        <f t="shared" ref="H293" si="144">H294+H295+H297</f>
        <v>0</v>
      </c>
      <c r="I293" s="171">
        <f>SUM(I294:I297)</f>
        <v>55952.98</v>
      </c>
      <c r="J293" s="171">
        <f t="shared" ref="J293:N293" si="145">SUM(J294:J297)</f>
        <v>0</v>
      </c>
      <c r="K293" s="171">
        <f t="shared" si="145"/>
        <v>0</v>
      </c>
      <c r="L293" s="171">
        <f t="shared" si="145"/>
        <v>0</v>
      </c>
      <c r="M293" s="171">
        <f t="shared" si="145"/>
        <v>-14.700000000000003</v>
      </c>
      <c r="N293" s="171">
        <f t="shared" si="145"/>
        <v>55938.280000000006</v>
      </c>
    </row>
    <row r="294" spans="1:20" ht="60" customHeight="1" x14ac:dyDescent="0.25">
      <c r="A294" s="178" t="s">
        <v>99</v>
      </c>
      <c r="B294" s="23">
        <v>5</v>
      </c>
      <c r="C294" s="21">
        <v>7</v>
      </c>
      <c r="D294" s="21">
        <v>3</v>
      </c>
      <c r="E294" s="28" t="s">
        <v>108</v>
      </c>
      <c r="F294" s="23">
        <v>611</v>
      </c>
      <c r="G294" s="172">
        <v>54747.904000000002</v>
      </c>
      <c r="H294" s="185"/>
      <c r="I294" s="194">
        <f t="shared" ref="I294:I297" si="146">G294+H294</f>
        <v>54747.904000000002</v>
      </c>
      <c r="J294" s="59"/>
      <c r="K294" s="59"/>
      <c r="L294" s="59"/>
      <c r="M294" s="194">
        <v>-74.400000000000006</v>
      </c>
      <c r="N294" s="194">
        <f t="shared" si="120"/>
        <v>54673.504000000001</v>
      </c>
    </row>
    <row r="295" spans="1:20" ht="92.25" customHeight="1" x14ac:dyDescent="0.25">
      <c r="A295" s="178" t="str">
        <f>'6'!A359</f>
        <v>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B295" s="23">
        <v>5</v>
      </c>
      <c r="C295" s="21">
        <v>7</v>
      </c>
      <c r="D295" s="21">
        <v>3</v>
      </c>
      <c r="E295" s="28" t="s">
        <v>561</v>
      </c>
      <c r="F295" s="23">
        <v>611</v>
      </c>
      <c r="G295" s="172">
        <v>1056.2760000000001</v>
      </c>
      <c r="H295" s="185"/>
      <c r="I295" s="194">
        <f t="shared" si="146"/>
        <v>1056.2760000000001</v>
      </c>
      <c r="J295" s="59"/>
      <c r="K295" s="59"/>
      <c r="L295" s="59"/>
      <c r="M295" s="194">
        <v>-14.7</v>
      </c>
      <c r="N295" s="194">
        <f t="shared" si="120"/>
        <v>1041.576</v>
      </c>
    </row>
    <row r="296" spans="1:20" ht="57.75" customHeight="1" x14ac:dyDescent="0.25">
      <c r="A296" s="178" t="s">
        <v>101</v>
      </c>
      <c r="B296" s="23">
        <v>4</v>
      </c>
      <c r="C296" s="21">
        <v>7</v>
      </c>
      <c r="D296" s="21">
        <v>1</v>
      </c>
      <c r="E296" s="28" t="s">
        <v>671</v>
      </c>
      <c r="F296" s="23">
        <v>611</v>
      </c>
      <c r="G296" s="172"/>
      <c r="H296" s="185"/>
      <c r="I296" s="194">
        <v>0</v>
      </c>
      <c r="J296" s="59"/>
      <c r="K296" s="59"/>
      <c r="L296" s="59"/>
      <c r="M296" s="194">
        <v>74.400000000000006</v>
      </c>
      <c r="N296" s="194">
        <f t="shared" si="120"/>
        <v>74.400000000000006</v>
      </c>
    </row>
    <row r="297" spans="1:20" ht="51" x14ac:dyDescent="0.25">
      <c r="A297" s="178" t="s">
        <v>99</v>
      </c>
      <c r="B297" s="23">
        <v>5</v>
      </c>
      <c r="C297" s="21">
        <v>7</v>
      </c>
      <c r="D297" s="21">
        <v>3</v>
      </c>
      <c r="E297" s="28" t="s">
        <v>484</v>
      </c>
      <c r="F297" s="23">
        <v>611</v>
      </c>
      <c r="G297" s="190">
        <v>148.80000000000001</v>
      </c>
      <c r="H297" s="185"/>
      <c r="I297" s="194">
        <f t="shared" si="146"/>
        <v>148.80000000000001</v>
      </c>
      <c r="J297" s="59"/>
      <c r="K297" s="59"/>
      <c r="L297" s="59"/>
      <c r="M297" s="194"/>
      <c r="N297" s="194">
        <f t="shared" si="120"/>
        <v>148.80000000000001</v>
      </c>
    </row>
    <row r="298" spans="1:20" x14ac:dyDescent="0.25">
      <c r="A298" s="182" t="s">
        <v>125</v>
      </c>
      <c r="B298" s="20">
        <v>5</v>
      </c>
      <c r="C298" s="18">
        <v>8</v>
      </c>
      <c r="D298" s="18"/>
      <c r="E298" s="29"/>
      <c r="F298" s="20"/>
      <c r="G298" s="171">
        <f>G299+G312</f>
        <v>100489.54999999999</v>
      </c>
      <c r="H298" s="171">
        <f t="shared" ref="H298:N298" si="147">H299+H312</f>
        <v>100</v>
      </c>
      <c r="I298" s="171">
        <f t="shared" si="147"/>
        <v>100589.54999999999</v>
      </c>
      <c r="J298" s="171">
        <f t="shared" si="147"/>
        <v>0</v>
      </c>
      <c r="K298" s="171">
        <f t="shared" si="147"/>
        <v>0</v>
      </c>
      <c r="L298" s="171">
        <f t="shared" si="147"/>
        <v>0</v>
      </c>
      <c r="M298" s="171">
        <f t="shared" si="147"/>
        <v>-1418.8797599999998</v>
      </c>
      <c r="N298" s="171">
        <f t="shared" si="147"/>
        <v>99170.670239999992</v>
      </c>
    </row>
    <row r="299" spans="1:20" x14ac:dyDescent="0.25">
      <c r="A299" s="182" t="s">
        <v>126</v>
      </c>
      <c r="B299" s="20">
        <v>5</v>
      </c>
      <c r="C299" s="18">
        <v>8</v>
      </c>
      <c r="D299" s="18">
        <v>1</v>
      </c>
      <c r="E299" s="29"/>
      <c r="F299" s="20"/>
      <c r="G299" s="171">
        <f>G300+G303+G305</f>
        <v>55308.18</v>
      </c>
      <c r="H299" s="171">
        <f t="shared" ref="H299" si="148">H300+H303+H305</f>
        <v>100</v>
      </c>
      <c r="I299" s="171">
        <f>I300+I303+I305+I310</f>
        <v>55408.18</v>
      </c>
      <c r="J299" s="171">
        <f t="shared" ref="J299:N299" si="149">J300+J303+J305+J310</f>
        <v>0</v>
      </c>
      <c r="K299" s="171">
        <f t="shared" si="149"/>
        <v>0</v>
      </c>
      <c r="L299" s="171">
        <f t="shared" si="149"/>
        <v>0</v>
      </c>
      <c r="M299" s="171">
        <f t="shared" si="149"/>
        <v>116.38623999999999</v>
      </c>
      <c r="N299" s="171">
        <f t="shared" si="149"/>
        <v>55524.566239999993</v>
      </c>
    </row>
    <row r="300" spans="1:20" x14ac:dyDescent="0.25">
      <c r="A300" s="176" t="s">
        <v>127</v>
      </c>
      <c r="B300" s="20">
        <v>5</v>
      </c>
      <c r="C300" s="18">
        <v>8</v>
      </c>
      <c r="D300" s="18">
        <v>1</v>
      </c>
      <c r="E300" s="30" t="s">
        <v>128</v>
      </c>
      <c r="F300" s="20"/>
      <c r="G300" s="171">
        <f>G301+G302</f>
        <v>14444.091</v>
      </c>
      <c r="H300" s="171">
        <f t="shared" ref="H300:N300" si="150">H301+H302</f>
        <v>0</v>
      </c>
      <c r="I300" s="171">
        <f>I301+I302</f>
        <v>14444.091</v>
      </c>
      <c r="J300" s="171">
        <f t="shared" si="150"/>
        <v>0</v>
      </c>
      <c r="K300" s="171">
        <f t="shared" si="150"/>
        <v>0</v>
      </c>
      <c r="L300" s="171">
        <f t="shared" si="150"/>
        <v>0</v>
      </c>
      <c r="M300" s="171">
        <f t="shared" si="150"/>
        <v>-40.485759999999999</v>
      </c>
      <c r="N300" s="171">
        <f t="shared" si="150"/>
        <v>14403.605239999999</v>
      </c>
    </row>
    <row r="301" spans="1:20" ht="51" x14ac:dyDescent="0.25">
      <c r="A301" s="178" t="s">
        <v>99</v>
      </c>
      <c r="B301" s="23">
        <v>5</v>
      </c>
      <c r="C301" s="21">
        <v>8</v>
      </c>
      <c r="D301" s="21">
        <v>1</v>
      </c>
      <c r="E301" s="25" t="s">
        <v>129</v>
      </c>
      <c r="F301" s="23">
        <v>611</v>
      </c>
      <c r="G301" s="172">
        <v>14078.891</v>
      </c>
      <c r="H301" s="185"/>
      <c r="I301" s="194">
        <f t="shared" ref="I301:I302" si="151">G301+H301</f>
        <v>14078.891</v>
      </c>
      <c r="J301" s="59"/>
      <c r="K301" s="59"/>
      <c r="L301" s="59"/>
      <c r="M301" s="194"/>
      <c r="N301" s="194">
        <f t="shared" si="120"/>
        <v>14078.891</v>
      </c>
    </row>
    <row r="302" spans="1:20" ht="51" x14ac:dyDescent="0.25">
      <c r="A302" s="95" t="s">
        <v>562</v>
      </c>
      <c r="B302" s="23">
        <v>5</v>
      </c>
      <c r="C302" s="21">
        <v>8</v>
      </c>
      <c r="D302" s="21">
        <v>1</v>
      </c>
      <c r="E302" s="25" t="s">
        <v>496</v>
      </c>
      <c r="F302" s="23">
        <v>611</v>
      </c>
      <c r="G302" s="172">
        <v>365.2</v>
      </c>
      <c r="H302" s="185"/>
      <c r="I302" s="194">
        <f t="shared" si="151"/>
        <v>365.2</v>
      </c>
      <c r="J302" s="59"/>
      <c r="K302" s="59"/>
      <c r="L302" s="59"/>
      <c r="M302" s="194">
        <v>-40.485759999999999</v>
      </c>
      <c r="N302" s="194">
        <f t="shared" si="120"/>
        <v>324.71424000000002</v>
      </c>
    </row>
    <row r="303" spans="1:20" s="24" customFormat="1" x14ac:dyDescent="0.25">
      <c r="A303" s="176" t="str">
        <f>'6'!A261</f>
        <v>Культура (драм.театр)</v>
      </c>
      <c r="B303" s="20">
        <v>5</v>
      </c>
      <c r="C303" s="18">
        <v>8</v>
      </c>
      <c r="D303" s="18">
        <v>1</v>
      </c>
      <c r="E303" s="30"/>
      <c r="F303" s="20"/>
      <c r="G303" s="171">
        <f>G304</f>
        <v>3094.1</v>
      </c>
      <c r="H303" s="171">
        <f t="shared" ref="H303:N303" si="152">H304</f>
        <v>0</v>
      </c>
      <c r="I303" s="171">
        <f t="shared" si="152"/>
        <v>3094.1</v>
      </c>
      <c r="J303" s="171">
        <f t="shared" si="152"/>
        <v>0</v>
      </c>
      <c r="K303" s="171">
        <f t="shared" si="152"/>
        <v>0</v>
      </c>
      <c r="L303" s="171">
        <f t="shared" si="152"/>
        <v>0</v>
      </c>
      <c r="M303" s="171">
        <f t="shared" si="152"/>
        <v>0</v>
      </c>
      <c r="N303" s="171">
        <f t="shared" si="152"/>
        <v>3094.1</v>
      </c>
      <c r="P303" s="218"/>
      <c r="Q303" s="218"/>
      <c r="R303" s="218"/>
      <c r="S303" s="218"/>
      <c r="T303" s="218"/>
    </row>
    <row r="304" spans="1:20" ht="51" x14ac:dyDescent="0.25">
      <c r="A304" s="95" t="str">
        <f>'6'!A262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304" s="23">
        <v>5</v>
      </c>
      <c r="C304" s="21">
        <v>8</v>
      </c>
      <c r="D304" s="21">
        <v>1</v>
      </c>
      <c r="E304" s="25" t="s">
        <v>343</v>
      </c>
      <c r="F304" s="23">
        <v>611</v>
      </c>
      <c r="G304" s="172">
        <v>3094.1</v>
      </c>
      <c r="H304" s="185"/>
      <c r="I304" s="194">
        <f>G304+H304</f>
        <v>3094.1</v>
      </c>
      <c r="J304" s="59"/>
      <c r="K304" s="59"/>
      <c r="L304" s="59"/>
      <c r="M304" s="194"/>
      <c r="N304" s="194">
        <f t="shared" si="120"/>
        <v>3094.1</v>
      </c>
    </row>
    <row r="305" spans="1:20" x14ac:dyDescent="0.25">
      <c r="A305" s="176" t="s">
        <v>497</v>
      </c>
      <c r="B305" s="20">
        <v>5</v>
      </c>
      <c r="C305" s="18">
        <v>8</v>
      </c>
      <c r="D305" s="18">
        <v>1</v>
      </c>
      <c r="E305" s="30" t="s">
        <v>130</v>
      </c>
      <c r="F305" s="20"/>
      <c r="G305" s="171">
        <f>SUM(G306:G309)</f>
        <v>37769.989000000001</v>
      </c>
      <c r="H305" s="171">
        <f t="shared" ref="H305:N305" si="153">SUM(H306:H309)</f>
        <v>100</v>
      </c>
      <c r="I305" s="171">
        <f t="shared" si="153"/>
        <v>37869.989000000001</v>
      </c>
      <c r="J305" s="171">
        <f t="shared" si="153"/>
        <v>0</v>
      </c>
      <c r="K305" s="171">
        <f t="shared" si="153"/>
        <v>0</v>
      </c>
      <c r="L305" s="171">
        <f t="shared" si="153"/>
        <v>0</v>
      </c>
      <c r="M305" s="171">
        <f t="shared" si="153"/>
        <v>-45.148400000000002</v>
      </c>
      <c r="N305" s="171">
        <f t="shared" si="153"/>
        <v>37824.840599999996</v>
      </c>
    </row>
    <row r="306" spans="1:20" ht="51" x14ac:dyDescent="0.25">
      <c r="A306" s="178" t="s">
        <v>99</v>
      </c>
      <c r="B306" s="23">
        <v>5</v>
      </c>
      <c r="C306" s="21">
        <v>8</v>
      </c>
      <c r="D306" s="21">
        <v>1</v>
      </c>
      <c r="E306" s="25" t="s">
        <v>131</v>
      </c>
      <c r="F306" s="23">
        <v>611</v>
      </c>
      <c r="G306" s="172">
        <v>32317</v>
      </c>
      <c r="H306" s="184">
        <v>100</v>
      </c>
      <c r="I306" s="194">
        <f t="shared" ref="I306:I309" si="154">G306+H306</f>
        <v>32417</v>
      </c>
      <c r="J306" s="59"/>
      <c r="K306" s="59"/>
      <c r="L306" s="59"/>
      <c r="M306" s="194"/>
      <c r="N306" s="194">
        <f t="shared" si="120"/>
        <v>32417</v>
      </c>
    </row>
    <row r="307" spans="1:20" ht="88.5" customHeight="1" x14ac:dyDescent="0.25">
      <c r="A307" s="177" t="s">
        <v>361</v>
      </c>
      <c r="B307" s="23">
        <v>5</v>
      </c>
      <c r="C307" s="21">
        <v>8</v>
      </c>
      <c r="D307" s="21">
        <v>1</v>
      </c>
      <c r="E307" s="25" t="s">
        <v>563</v>
      </c>
      <c r="F307" s="23">
        <v>611</v>
      </c>
      <c r="G307" s="172">
        <v>3868.0909999999999</v>
      </c>
      <c r="H307" s="185"/>
      <c r="I307" s="194">
        <f t="shared" si="154"/>
        <v>3868.0909999999999</v>
      </c>
      <c r="J307" s="59"/>
      <c r="K307" s="59"/>
      <c r="L307" s="59"/>
      <c r="M307" s="194"/>
      <c r="N307" s="194">
        <f t="shared" si="120"/>
        <v>3868.0909999999999</v>
      </c>
    </row>
    <row r="308" spans="1:20" ht="58.5" customHeight="1" x14ac:dyDescent="0.25">
      <c r="A308" s="177" t="s">
        <v>362</v>
      </c>
      <c r="B308" s="23">
        <v>5</v>
      </c>
      <c r="C308" s="21">
        <v>8</v>
      </c>
      <c r="D308" s="21">
        <v>1</v>
      </c>
      <c r="E308" s="25" t="s">
        <v>564</v>
      </c>
      <c r="F308" s="23">
        <v>611</v>
      </c>
      <c r="G308" s="172">
        <v>1357.798</v>
      </c>
      <c r="H308" s="185"/>
      <c r="I308" s="194">
        <f t="shared" si="154"/>
        <v>1357.798</v>
      </c>
      <c r="J308" s="59"/>
      <c r="K308" s="59"/>
      <c r="L308" s="59"/>
      <c r="M308" s="194">
        <f>-43.7684-1.38</f>
        <v>-45.148400000000002</v>
      </c>
      <c r="N308" s="194">
        <f t="shared" si="120"/>
        <v>1312.6496</v>
      </c>
    </row>
    <row r="309" spans="1:20" ht="55.5" customHeight="1" x14ac:dyDescent="0.25">
      <c r="A309" s="177" t="str">
        <f>'6'!A267</f>
        <v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v>
      </c>
      <c r="B309" s="23">
        <v>5</v>
      </c>
      <c r="C309" s="21">
        <v>8</v>
      </c>
      <c r="D309" s="21">
        <v>1</v>
      </c>
      <c r="E309" s="28" t="s">
        <v>484</v>
      </c>
      <c r="F309" s="23">
        <v>611</v>
      </c>
      <c r="G309" s="172">
        <v>227.1</v>
      </c>
      <c r="H309" s="185"/>
      <c r="I309" s="194">
        <f t="shared" si="154"/>
        <v>227.1</v>
      </c>
      <c r="J309" s="59"/>
      <c r="K309" s="59"/>
      <c r="L309" s="59"/>
      <c r="M309" s="194"/>
      <c r="N309" s="194">
        <f t="shared" si="120"/>
        <v>227.1</v>
      </c>
    </row>
    <row r="310" spans="1:20" s="24" customFormat="1" ht="12.75" customHeight="1" x14ac:dyDescent="0.25">
      <c r="A310" s="176" t="s">
        <v>299</v>
      </c>
      <c r="B310" s="20">
        <v>5</v>
      </c>
      <c r="C310" s="18">
        <v>8</v>
      </c>
      <c r="D310" s="18">
        <v>1</v>
      </c>
      <c r="E310" s="29"/>
      <c r="F310" s="20"/>
      <c r="G310" s="171"/>
      <c r="H310" s="185"/>
      <c r="I310" s="220">
        <f>I311</f>
        <v>0</v>
      </c>
      <c r="J310" s="220">
        <f t="shared" ref="J310:N310" si="155">J311</f>
        <v>0</v>
      </c>
      <c r="K310" s="220">
        <f t="shared" si="155"/>
        <v>0</v>
      </c>
      <c r="L310" s="220">
        <f t="shared" si="155"/>
        <v>0</v>
      </c>
      <c r="M310" s="220">
        <f t="shared" si="155"/>
        <v>202.0204</v>
      </c>
      <c r="N310" s="220">
        <f t="shared" si="155"/>
        <v>202.0204</v>
      </c>
      <c r="P310" s="218"/>
      <c r="Q310" s="218"/>
      <c r="R310" s="218"/>
      <c r="S310" s="218"/>
      <c r="T310" s="218"/>
    </row>
    <row r="311" spans="1:20" ht="51" x14ac:dyDescent="0.25">
      <c r="A311" s="178" t="s">
        <v>99</v>
      </c>
      <c r="B311" s="23">
        <v>5</v>
      </c>
      <c r="C311" s="21">
        <v>8</v>
      </c>
      <c r="D311" s="21">
        <v>1</v>
      </c>
      <c r="E311" s="28" t="s">
        <v>677</v>
      </c>
      <c r="F311" s="23">
        <v>611</v>
      </c>
      <c r="G311" s="172"/>
      <c r="H311" s="185"/>
      <c r="I311" s="194">
        <v>0</v>
      </c>
      <c r="J311" s="59"/>
      <c r="K311" s="59"/>
      <c r="L311" s="59"/>
      <c r="M311" s="194">
        <v>202.0204</v>
      </c>
      <c r="N311" s="194">
        <f>M311</f>
        <v>202.0204</v>
      </c>
    </row>
    <row r="312" spans="1:20" ht="25.5" x14ac:dyDescent="0.25">
      <c r="A312" s="176" t="s">
        <v>132</v>
      </c>
      <c r="B312" s="20">
        <v>5</v>
      </c>
      <c r="C312" s="18">
        <v>8</v>
      </c>
      <c r="D312" s="18">
        <v>4</v>
      </c>
      <c r="E312" s="25"/>
      <c r="F312" s="23"/>
      <c r="G312" s="171">
        <f t="shared" ref="G312:N312" si="156">G313+G317+G325+G328</f>
        <v>45181.369999999995</v>
      </c>
      <c r="H312" s="171">
        <f t="shared" si="156"/>
        <v>0</v>
      </c>
      <c r="I312" s="171">
        <f t="shared" si="156"/>
        <v>45181.369999999995</v>
      </c>
      <c r="J312" s="171">
        <f t="shared" si="156"/>
        <v>0</v>
      </c>
      <c r="K312" s="171">
        <f t="shared" si="156"/>
        <v>0</v>
      </c>
      <c r="L312" s="171">
        <f t="shared" si="156"/>
        <v>0</v>
      </c>
      <c r="M312" s="171">
        <f t="shared" si="156"/>
        <v>-1535.2659999999998</v>
      </c>
      <c r="N312" s="171">
        <f t="shared" si="156"/>
        <v>43646.103999999999</v>
      </c>
    </row>
    <row r="313" spans="1:20" ht="25.5" x14ac:dyDescent="0.25">
      <c r="A313" s="176" t="s">
        <v>133</v>
      </c>
      <c r="B313" s="20">
        <v>5</v>
      </c>
      <c r="C313" s="18">
        <v>8</v>
      </c>
      <c r="D313" s="18">
        <v>4</v>
      </c>
      <c r="E313" s="30" t="s">
        <v>134</v>
      </c>
      <c r="F313" s="20"/>
      <c r="G313" s="171">
        <f>G316+G314</f>
        <v>892.1</v>
      </c>
      <c r="H313" s="171">
        <f t="shared" ref="H313" si="157">H316+H314</f>
        <v>0</v>
      </c>
      <c r="I313" s="171">
        <f>I316+I314+I315</f>
        <v>892.1</v>
      </c>
      <c r="J313" s="171">
        <f t="shared" ref="J313:N313" si="158">J316+J314+J315</f>
        <v>0</v>
      </c>
      <c r="K313" s="171">
        <f t="shared" si="158"/>
        <v>0</v>
      </c>
      <c r="L313" s="171">
        <f t="shared" si="158"/>
        <v>0</v>
      </c>
      <c r="M313" s="171">
        <f t="shared" si="158"/>
        <v>27.134</v>
      </c>
      <c r="N313" s="171">
        <f t="shared" si="158"/>
        <v>919.23400000000004</v>
      </c>
    </row>
    <row r="314" spans="1:20" ht="25.5" x14ac:dyDescent="0.25">
      <c r="A314" s="177" t="s">
        <v>40</v>
      </c>
      <c r="B314" s="23">
        <v>5</v>
      </c>
      <c r="C314" s="21">
        <v>8</v>
      </c>
      <c r="D314" s="21">
        <v>4</v>
      </c>
      <c r="E314" s="25" t="s">
        <v>276</v>
      </c>
      <c r="F314" s="23">
        <v>121</v>
      </c>
      <c r="G314" s="172">
        <f>'6'!F272</f>
        <v>685.2</v>
      </c>
      <c r="H314" s="28"/>
      <c r="I314" s="194">
        <f t="shared" ref="I314:I316" si="159">G314+H314</f>
        <v>685.2</v>
      </c>
      <c r="J314" s="59"/>
      <c r="K314" s="59"/>
      <c r="L314" s="59"/>
      <c r="M314" s="194"/>
      <c r="N314" s="194">
        <f t="shared" ref="N314:N375" si="160">I314+M314</f>
        <v>685.2</v>
      </c>
    </row>
    <row r="315" spans="1:20" ht="25.5" x14ac:dyDescent="0.25">
      <c r="A315" s="95" t="s">
        <v>51</v>
      </c>
      <c r="B315" s="23">
        <v>5</v>
      </c>
      <c r="C315" s="21">
        <v>8</v>
      </c>
      <c r="D315" s="21">
        <v>4</v>
      </c>
      <c r="E315" s="25" t="s">
        <v>678</v>
      </c>
      <c r="F315" s="23">
        <v>122</v>
      </c>
      <c r="G315" s="172"/>
      <c r="H315" s="28"/>
      <c r="I315" s="194">
        <v>0</v>
      </c>
      <c r="J315" s="59"/>
      <c r="K315" s="59"/>
      <c r="L315" s="59"/>
      <c r="M315" s="194">
        <v>27.134</v>
      </c>
      <c r="N315" s="194">
        <f t="shared" si="160"/>
        <v>27.134</v>
      </c>
    </row>
    <row r="316" spans="1:20" ht="51" x14ac:dyDescent="0.25">
      <c r="A316" s="178" t="s">
        <v>43</v>
      </c>
      <c r="B316" s="23">
        <v>5</v>
      </c>
      <c r="C316" s="21">
        <v>8</v>
      </c>
      <c r="D316" s="21">
        <v>4</v>
      </c>
      <c r="E316" s="25" t="s">
        <v>277</v>
      </c>
      <c r="F316" s="23">
        <v>129</v>
      </c>
      <c r="G316" s="172">
        <f>'6'!F274</f>
        <v>206.9</v>
      </c>
      <c r="H316" s="28"/>
      <c r="I316" s="194">
        <f t="shared" si="159"/>
        <v>206.9</v>
      </c>
      <c r="J316" s="59"/>
      <c r="K316" s="59"/>
      <c r="L316" s="59"/>
      <c r="M316" s="194"/>
      <c r="N316" s="194">
        <f t="shared" si="160"/>
        <v>206.9</v>
      </c>
    </row>
    <row r="317" spans="1:20" ht="25.5" x14ac:dyDescent="0.25">
      <c r="A317" s="176" t="s">
        <v>278</v>
      </c>
      <c r="B317" s="20">
        <v>5</v>
      </c>
      <c r="C317" s="29" t="s">
        <v>135</v>
      </c>
      <c r="D317" s="29" t="s">
        <v>136</v>
      </c>
      <c r="E317" s="29" t="s">
        <v>137</v>
      </c>
      <c r="F317" s="20"/>
      <c r="G317" s="171">
        <f t="shared" ref="G317:N317" si="161">SUM(G318:G324)</f>
        <v>5817.57</v>
      </c>
      <c r="H317" s="171">
        <f t="shared" si="161"/>
        <v>0</v>
      </c>
      <c r="I317" s="171">
        <f t="shared" si="161"/>
        <v>5817.57</v>
      </c>
      <c r="J317" s="171">
        <f t="shared" si="161"/>
        <v>0</v>
      </c>
      <c r="K317" s="171">
        <f t="shared" si="161"/>
        <v>0</v>
      </c>
      <c r="L317" s="171">
        <f t="shared" si="161"/>
        <v>0</v>
      </c>
      <c r="M317" s="171">
        <f t="shared" si="161"/>
        <v>-1562.3999999999999</v>
      </c>
      <c r="N317" s="171">
        <f t="shared" si="161"/>
        <v>4255.17</v>
      </c>
    </row>
    <row r="318" spans="1:20" x14ac:dyDescent="0.25">
      <c r="A318" s="95" t="s">
        <v>84</v>
      </c>
      <c r="B318" s="23">
        <v>5</v>
      </c>
      <c r="C318" s="28" t="s">
        <v>135</v>
      </c>
      <c r="D318" s="28" t="s">
        <v>136</v>
      </c>
      <c r="E318" s="28" t="s">
        <v>140</v>
      </c>
      <c r="F318" s="28" t="s">
        <v>138</v>
      </c>
      <c r="G318" s="172">
        <f>'6'!F276</f>
        <v>3550.1</v>
      </c>
      <c r="H318" s="28"/>
      <c r="I318" s="194">
        <f t="shared" ref="I318:I324" si="162">G318+H318</f>
        <v>3550.1</v>
      </c>
      <c r="J318" s="59"/>
      <c r="K318" s="59"/>
      <c r="L318" s="59"/>
      <c r="M318" s="194">
        <v>-1200</v>
      </c>
      <c r="N318" s="194">
        <f t="shared" si="160"/>
        <v>2350.1</v>
      </c>
    </row>
    <row r="319" spans="1:20" ht="38.25" x14ac:dyDescent="0.25">
      <c r="A319" s="178" t="s">
        <v>86</v>
      </c>
      <c r="B319" s="23">
        <v>5</v>
      </c>
      <c r="C319" s="28" t="s">
        <v>135</v>
      </c>
      <c r="D319" s="28" t="s">
        <v>136</v>
      </c>
      <c r="E319" s="28" t="s">
        <v>137</v>
      </c>
      <c r="F319" s="28" t="s">
        <v>139</v>
      </c>
      <c r="G319" s="172">
        <f>'6'!F277</f>
        <v>1072.0999999999999</v>
      </c>
      <c r="H319" s="28"/>
      <c r="I319" s="194">
        <f t="shared" si="162"/>
        <v>1072.0999999999999</v>
      </c>
      <c r="J319" s="59"/>
      <c r="K319" s="59"/>
      <c r="L319" s="59"/>
      <c r="M319" s="194">
        <v>-350</v>
      </c>
      <c r="N319" s="194">
        <f t="shared" si="160"/>
        <v>722.09999999999991</v>
      </c>
    </row>
    <row r="320" spans="1:20" ht="25.5" x14ac:dyDescent="0.25">
      <c r="A320" s="178" t="s">
        <v>53</v>
      </c>
      <c r="B320" s="23">
        <v>5</v>
      </c>
      <c r="C320" s="21">
        <v>8</v>
      </c>
      <c r="D320" s="21">
        <v>4</v>
      </c>
      <c r="E320" s="25" t="s">
        <v>140</v>
      </c>
      <c r="F320" s="23">
        <v>242</v>
      </c>
      <c r="G320" s="172">
        <f>'6'!F278</f>
        <v>363.9</v>
      </c>
      <c r="H320" s="28"/>
      <c r="I320" s="194">
        <f t="shared" si="162"/>
        <v>363.9</v>
      </c>
      <c r="J320" s="59"/>
      <c r="K320" s="59"/>
      <c r="L320" s="59"/>
      <c r="M320" s="194">
        <v>-12.1</v>
      </c>
      <c r="N320" s="194">
        <f t="shared" si="160"/>
        <v>351.79999999999995</v>
      </c>
    </row>
    <row r="321" spans="1:20" ht="25.5" x14ac:dyDescent="0.25">
      <c r="A321" s="95" t="s">
        <v>54</v>
      </c>
      <c r="B321" s="23">
        <v>5</v>
      </c>
      <c r="C321" s="21">
        <v>8</v>
      </c>
      <c r="D321" s="21">
        <v>4</v>
      </c>
      <c r="E321" s="25" t="s">
        <v>140</v>
      </c>
      <c r="F321" s="23">
        <v>244</v>
      </c>
      <c r="G321" s="172">
        <f>'6'!F279</f>
        <v>583.70000000000005</v>
      </c>
      <c r="H321" s="28"/>
      <c r="I321" s="194">
        <f t="shared" si="162"/>
        <v>583.70000000000005</v>
      </c>
      <c r="J321" s="59"/>
      <c r="K321" s="59"/>
      <c r="L321" s="59"/>
      <c r="M321" s="194">
        <v>-15</v>
      </c>
      <c r="N321" s="194">
        <f t="shared" si="160"/>
        <v>568.70000000000005</v>
      </c>
    </row>
    <row r="322" spans="1:20" x14ac:dyDescent="0.25">
      <c r="A322" s="177" t="str">
        <f>'6'!A280</f>
        <v>Закупка энергетических ресурсов</v>
      </c>
      <c r="B322" s="23">
        <v>5</v>
      </c>
      <c r="C322" s="21">
        <v>8</v>
      </c>
      <c r="D322" s="21">
        <v>4</v>
      </c>
      <c r="E322" s="25" t="s">
        <v>140</v>
      </c>
      <c r="F322" s="23">
        <v>247</v>
      </c>
      <c r="G322" s="172">
        <f>'6'!F280</f>
        <v>201.77</v>
      </c>
      <c r="H322" s="28"/>
      <c r="I322" s="194">
        <f t="shared" si="162"/>
        <v>201.77</v>
      </c>
      <c r="J322" s="59"/>
      <c r="K322" s="59"/>
      <c r="L322" s="59"/>
      <c r="M322" s="194">
        <v>14.7</v>
      </c>
      <c r="N322" s="194">
        <f t="shared" si="160"/>
        <v>216.47</v>
      </c>
    </row>
    <row r="323" spans="1:20" ht="25.5" x14ac:dyDescent="0.25">
      <c r="A323" s="177" t="str">
        <f>'6'!A281</f>
        <v>Уплата налога на имущество организаций и земельного налога</v>
      </c>
      <c r="B323" s="23">
        <v>5</v>
      </c>
      <c r="C323" s="21">
        <v>8</v>
      </c>
      <c r="D323" s="21">
        <v>4</v>
      </c>
      <c r="E323" s="25" t="s">
        <v>141</v>
      </c>
      <c r="F323" s="23">
        <v>851</v>
      </c>
      <c r="G323" s="172">
        <f>'6'!F281</f>
        <v>36</v>
      </c>
      <c r="H323" s="28"/>
      <c r="I323" s="194">
        <f t="shared" si="162"/>
        <v>36</v>
      </c>
      <c r="J323" s="59"/>
      <c r="K323" s="59"/>
      <c r="L323" s="59"/>
      <c r="M323" s="194"/>
      <c r="N323" s="194">
        <f t="shared" si="160"/>
        <v>36</v>
      </c>
    </row>
    <row r="324" spans="1:20" x14ac:dyDescent="0.25">
      <c r="A324" s="177" t="str">
        <f>'6'!A282</f>
        <v>Уплата прочих налогов, сборов</v>
      </c>
      <c r="B324" s="23">
        <v>5</v>
      </c>
      <c r="C324" s="21">
        <v>8</v>
      </c>
      <c r="D324" s="21">
        <v>4</v>
      </c>
      <c r="E324" s="25" t="s">
        <v>141</v>
      </c>
      <c r="F324" s="23">
        <v>852</v>
      </c>
      <c r="G324" s="172">
        <v>10</v>
      </c>
      <c r="H324" s="28"/>
      <c r="I324" s="194">
        <f t="shared" si="162"/>
        <v>10</v>
      </c>
      <c r="J324" s="59"/>
      <c r="K324" s="59"/>
      <c r="L324" s="59"/>
      <c r="M324" s="194"/>
      <c r="N324" s="194">
        <f t="shared" si="160"/>
        <v>10</v>
      </c>
    </row>
    <row r="325" spans="1:20" ht="25.5" x14ac:dyDescent="0.25">
      <c r="A325" s="176" t="s">
        <v>291</v>
      </c>
      <c r="B325" s="20">
        <v>5</v>
      </c>
      <c r="C325" s="29" t="s">
        <v>135</v>
      </c>
      <c r="D325" s="29" t="s">
        <v>136</v>
      </c>
      <c r="E325" s="29" t="s">
        <v>279</v>
      </c>
      <c r="F325" s="20"/>
      <c r="G325" s="171">
        <f>G326+G327</f>
        <v>37971.699999999997</v>
      </c>
      <c r="H325" s="171">
        <f t="shared" ref="H325:N325" si="163">H326+H327</f>
        <v>0</v>
      </c>
      <c r="I325" s="171">
        <f t="shared" si="163"/>
        <v>37971.699999999997</v>
      </c>
      <c r="J325" s="171">
        <f t="shared" si="163"/>
        <v>0</v>
      </c>
      <c r="K325" s="171">
        <f t="shared" si="163"/>
        <v>0</v>
      </c>
      <c r="L325" s="171">
        <f t="shared" si="163"/>
        <v>0</v>
      </c>
      <c r="M325" s="171">
        <f t="shared" si="163"/>
        <v>0</v>
      </c>
      <c r="N325" s="171">
        <f t="shared" si="163"/>
        <v>37971.699999999997</v>
      </c>
    </row>
    <row r="326" spans="1:20" x14ac:dyDescent="0.25">
      <c r="A326" s="95" t="s">
        <v>84</v>
      </c>
      <c r="B326" s="23">
        <v>5</v>
      </c>
      <c r="C326" s="28" t="s">
        <v>135</v>
      </c>
      <c r="D326" s="28" t="s">
        <v>136</v>
      </c>
      <c r="E326" s="28" t="s">
        <v>279</v>
      </c>
      <c r="F326" s="28" t="s">
        <v>138</v>
      </c>
      <c r="G326" s="172">
        <f>'6'!F284</f>
        <v>29164.1</v>
      </c>
      <c r="H326" s="28"/>
      <c r="I326" s="194">
        <f t="shared" ref="I326:I327" si="164">G326+H326</f>
        <v>29164.1</v>
      </c>
      <c r="J326" s="59"/>
      <c r="K326" s="59"/>
      <c r="L326" s="59"/>
      <c r="M326" s="194"/>
      <c r="N326" s="194">
        <f t="shared" si="160"/>
        <v>29164.1</v>
      </c>
    </row>
    <row r="327" spans="1:20" ht="38.25" x14ac:dyDescent="0.25">
      <c r="A327" s="178" t="s">
        <v>86</v>
      </c>
      <c r="B327" s="23">
        <v>5</v>
      </c>
      <c r="C327" s="28" t="s">
        <v>135</v>
      </c>
      <c r="D327" s="28" t="s">
        <v>136</v>
      </c>
      <c r="E327" s="28" t="s">
        <v>279</v>
      </c>
      <c r="F327" s="28" t="s">
        <v>139</v>
      </c>
      <c r="G327" s="172">
        <f>'6'!F285</f>
        <v>8807.6</v>
      </c>
      <c r="H327" s="28"/>
      <c r="I327" s="194">
        <f t="shared" si="164"/>
        <v>8807.6</v>
      </c>
      <c r="J327" s="59"/>
      <c r="K327" s="59"/>
      <c r="L327" s="59"/>
      <c r="M327" s="194"/>
      <c r="N327" s="194">
        <f t="shared" si="160"/>
        <v>8807.6</v>
      </c>
    </row>
    <row r="328" spans="1:20" s="24" customFormat="1" ht="25.5" x14ac:dyDescent="0.25">
      <c r="A328" s="176" t="s">
        <v>280</v>
      </c>
      <c r="B328" s="20">
        <v>5</v>
      </c>
      <c r="C328" s="18">
        <v>8</v>
      </c>
      <c r="D328" s="18">
        <v>4</v>
      </c>
      <c r="E328" s="29" t="s">
        <v>281</v>
      </c>
      <c r="F328" s="20"/>
      <c r="G328" s="171">
        <f>G329</f>
        <v>500</v>
      </c>
      <c r="H328" s="29"/>
      <c r="I328" s="220">
        <f>I329</f>
        <v>500</v>
      </c>
      <c r="J328" s="220">
        <f t="shared" ref="J328:N328" si="165">J329</f>
        <v>0</v>
      </c>
      <c r="K328" s="220">
        <f t="shared" si="165"/>
        <v>0</v>
      </c>
      <c r="L328" s="220">
        <f t="shared" si="165"/>
        <v>0</v>
      </c>
      <c r="M328" s="220">
        <f t="shared" si="165"/>
        <v>0</v>
      </c>
      <c r="N328" s="220">
        <f t="shared" si="165"/>
        <v>500</v>
      </c>
      <c r="P328" s="218"/>
      <c r="Q328" s="218"/>
      <c r="R328" s="218"/>
      <c r="S328" s="218"/>
      <c r="T328" s="218"/>
    </row>
    <row r="329" spans="1:20" ht="25.5" x14ac:dyDescent="0.25">
      <c r="A329" s="95" t="s">
        <v>54</v>
      </c>
      <c r="B329" s="23">
        <v>5</v>
      </c>
      <c r="C329" s="21">
        <v>8</v>
      </c>
      <c r="D329" s="21">
        <v>4</v>
      </c>
      <c r="E329" s="28" t="s">
        <v>281</v>
      </c>
      <c r="F329" s="23">
        <v>244</v>
      </c>
      <c r="G329" s="172">
        <f>'6'!F287</f>
        <v>500</v>
      </c>
      <c r="H329" s="28"/>
      <c r="I329" s="194">
        <v>500</v>
      </c>
      <c r="J329" s="59"/>
      <c r="K329" s="59"/>
      <c r="L329" s="59"/>
      <c r="M329" s="194"/>
      <c r="N329" s="194">
        <f t="shared" si="160"/>
        <v>500</v>
      </c>
    </row>
    <row r="330" spans="1:20" s="24" customFormat="1" ht="38.25" x14ac:dyDescent="0.25">
      <c r="A330" s="176" t="str">
        <f>'6'!A59</f>
        <v>Обеспечение деятельности финансовых, налоговых и таможенных органов и органов финансового надзора (КСО)</v>
      </c>
      <c r="B330" s="20">
        <v>6</v>
      </c>
      <c r="C330" s="18"/>
      <c r="D330" s="18"/>
      <c r="E330" s="29"/>
      <c r="F330" s="20"/>
      <c r="G330" s="171">
        <f>SUM(G331:G336)</f>
        <v>2819.1000000000004</v>
      </c>
      <c r="H330" s="171">
        <f t="shared" ref="H330:N330" si="166">SUM(H331:H336)</f>
        <v>190</v>
      </c>
      <c r="I330" s="171">
        <f t="shared" si="166"/>
        <v>3009.1000000000004</v>
      </c>
      <c r="J330" s="171">
        <f t="shared" si="166"/>
        <v>0</v>
      </c>
      <c r="K330" s="171">
        <f t="shared" si="166"/>
        <v>0</v>
      </c>
      <c r="L330" s="171">
        <f t="shared" si="166"/>
        <v>0</v>
      </c>
      <c r="M330" s="171">
        <f t="shared" si="166"/>
        <v>0</v>
      </c>
      <c r="N330" s="171">
        <f t="shared" si="166"/>
        <v>3009.1000000000004</v>
      </c>
      <c r="P330" s="218"/>
      <c r="Q330" s="218"/>
      <c r="R330" s="218"/>
      <c r="S330" s="218"/>
      <c r="T330" s="218"/>
    </row>
    <row r="331" spans="1:20" ht="25.5" x14ac:dyDescent="0.25">
      <c r="A331" s="95" t="str">
        <f>'6'!A60</f>
        <v>Фонд оплаты труда государственных (муниципальных) органов</v>
      </c>
      <c r="B331" s="23">
        <v>6</v>
      </c>
      <c r="C331" s="21">
        <v>1</v>
      </c>
      <c r="D331" s="21">
        <v>6</v>
      </c>
      <c r="E331" s="22" t="s">
        <v>70</v>
      </c>
      <c r="F331" s="23">
        <v>121</v>
      </c>
      <c r="G331" s="172">
        <f>'6'!F60</f>
        <v>1734.1</v>
      </c>
      <c r="H331" s="28"/>
      <c r="I331" s="194">
        <f t="shared" ref="I331:I336" si="167">G331+H331</f>
        <v>1734.1</v>
      </c>
      <c r="J331" s="59"/>
      <c r="K331" s="59"/>
      <c r="L331" s="59"/>
      <c r="M331" s="194"/>
      <c r="N331" s="194">
        <f t="shared" si="160"/>
        <v>1734.1</v>
      </c>
    </row>
    <row r="332" spans="1:20" ht="51" x14ac:dyDescent="0.25">
      <c r="A332" s="95" t="str">
        <f>'6'!A61</f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B332" s="23">
        <v>6</v>
      </c>
      <c r="C332" s="21">
        <v>1</v>
      </c>
      <c r="D332" s="21">
        <v>6</v>
      </c>
      <c r="E332" s="22" t="s">
        <v>70</v>
      </c>
      <c r="F332" s="23">
        <v>129</v>
      </c>
      <c r="G332" s="172">
        <f>'6'!F61</f>
        <v>523.70000000000005</v>
      </c>
      <c r="H332" s="28"/>
      <c r="I332" s="194">
        <f t="shared" si="167"/>
        <v>523.70000000000005</v>
      </c>
      <c r="J332" s="59"/>
      <c r="K332" s="59"/>
      <c r="L332" s="59"/>
      <c r="M332" s="194"/>
      <c r="N332" s="194">
        <f t="shared" si="160"/>
        <v>523.70000000000005</v>
      </c>
    </row>
    <row r="333" spans="1:20" ht="25.5" x14ac:dyDescent="0.25">
      <c r="A333" s="95" t="str">
        <f>'6'!A62</f>
        <v>Иные выплаты персоналу учреждений, за исключением фонда оплаты труда</v>
      </c>
      <c r="B333" s="23">
        <v>6</v>
      </c>
      <c r="C333" s="21">
        <v>1</v>
      </c>
      <c r="D333" s="21">
        <v>6</v>
      </c>
      <c r="E333" s="22" t="s">
        <v>70</v>
      </c>
      <c r="F333" s="23">
        <v>122</v>
      </c>
      <c r="G333" s="172">
        <f>'6'!F62</f>
        <v>50</v>
      </c>
      <c r="H333" s="28"/>
      <c r="I333" s="194">
        <f t="shared" si="167"/>
        <v>50</v>
      </c>
      <c r="J333" s="59"/>
      <c r="K333" s="59"/>
      <c r="L333" s="59"/>
      <c r="M333" s="194"/>
      <c r="N333" s="194">
        <f t="shared" si="160"/>
        <v>50</v>
      </c>
    </row>
    <row r="334" spans="1:20" ht="25.5" x14ac:dyDescent="0.25">
      <c r="A334" s="95" t="str">
        <f>'6'!A63</f>
        <v>Закупка товаров, работ, услуг в сфере информационно-коммуникационных технологий</v>
      </c>
      <c r="B334" s="23">
        <v>6</v>
      </c>
      <c r="C334" s="21">
        <v>1</v>
      </c>
      <c r="D334" s="21">
        <v>6</v>
      </c>
      <c r="E334" s="25" t="s">
        <v>70</v>
      </c>
      <c r="F334" s="23">
        <v>242</v>
      </c>
      <c r="G334" s="172">
        <f>'6'!F63</f>
        <v>210</v>
      </c>
      <c r="H334" s="28"/>
      <c r="I334" s="194">
        <f t="shared" si="167"/>
        <v>210</v>
      </c>
      <c r="J334" s="59"/>
      <c r="K334" s="59"/>
      <c r="L334" s="59"/>
      <c r="M334" s="194"/>
      <c r="N334" s="194">
        <f t="shared" si="160"/>
        <v>210</v>
      </c>
    </row>
    <row r="335" spans="1:20" ht="25.5" x14ac:dyDescent="0.25">
      <c r="A335" s="95" t="str">
        <f>'6'!A64</f>
        <v>Прочая закупка товаров, работ и услуг для обеспечения государственных (муниципальных) нужд</v>
      </c>
      <c r="B335" s="23">
        <v>6</v>
      </c>
      <c r="C335" s="21">
        <v>1</v>
      </c>
      <c r="D335" s="21">
        <v>6</v>
      </c>
      <c r="E335" s="22" t="s">
        <v>70</v>
      </c>
      <c r="F335" s="23">
        <v>244</v>
      </c>
      <c r="G335" s="172">
        <f>'6'!F64</f>
        <v>298.3</v>
      </c>
      <c r="H335" s="197">
        <v>190</v>
      </c>
      <c r="I335" s="194">
        <f t="shared" si="167"/>
        <v>488.3</v>
      </c>
      <c r="J335" s="59"/>
      <c r="K335" s="59"/>
      <c r="L335" s="59"/>
      <c r="M335" s="194"/>
      <c r="N335" s="194">
        <f t="shared" si="160"/>
        <v>488.3</v>
      </c>
    </row>
    <row r="336" spans="1:20" x14ac:dyDescent="0.25">
      <c r="A336" s="95" t="str">
        <f>'6'!A65</f>
        <v>Уплата прочих налогов, сборов</v>
      </c>
      <c r="B336" s="23">
        <v>6</v>
      </c>
      <c r="C336" s="21">
        <v>1</v>
      </c>
      <c r="D336" s="21">
        <v>6</v>
      </c>
      <c r="E336" s="22" t="s">
        <v>70</v>
      </c>
      <c r="F336" s="23">
        <v>852</v>
      </c>
      <c r="G336" s="172">
        <f>'6'!F65</f>
        <v>3</v>
      </c>
      <c r="H336" s="28"/>
      <c r="I336" s="194">
        <f t="shared" si="167"/>
        <v>3</v>
      </c>
      <c r="J336" s="59"/>
      <c r="K336" s="59"/>
      <c r="L336" s="59"/>
      <c r="M336" s="194"/>
      <c r="N336" s="194">
        <f t="shared" si="160"/>
        <v>3</v>
      </c>
    </row>
    <row r="337" spans="1:20" s="24" customFormat="1" ht="25.5" x14ac:dyDescent="0.25">
      <c r="A337" s="182" t="s">
        <v>186</v>
      </c>
      <c r="B337" s="20">
        <v>7</v>
      </c>
      <c r="C337" s="18"/>
      <c r="D337" s="18"/>
      <c r="E337" s="29"/>
      <c r="F337" s="20"/>
      <c r="G337" s="169">
        <f>G338+G341</f>
        <v>355540.6</v>
      </c>
      <c r="H337" s="169">
        <f t="shared" ref="H337:N337" si="168">H338+H341</f>
        <v>-21017.9</v>
      </c>
      <c r="I337" s="169">
        <f t="shared" si="168"/>
        <v>334522.69999999995</v>
      </c>
      <c r="J337" s="169">
        <f t="shared" si="168"/>
        <v>0</v>
      </c>
      <c r="K337" s="169">
        <f t="shared" si="168"/>
        <v>0</v>
      </c>
      <c r="L337" s="169">
        <f t="shared" si="168"/>
        <v>0</v>
      </c>
      <c r="M337" s="169">
        <f t="shared" si="168"/>
        <v>28424.546000000002</v>
      </c>
      <c r="N337" s="169">
        <f t="shared" si="168"/>
        <v>362947.24599999998</v>
      </c>
      <c r="P337" s="218"/>
      <c r="Q337" s="218"/>
      <c r="R337" s="218"/>
      <c r="S337" s="218"/>
      <c r="T337" s="218"/>
    </row>
    <row r="338" spans="1:20" s="24" customFormat="1" x14ac:dyDescent="0.25">
      <c r="A338" s="176" t="s">
        <v>565</v>
      </c>
      <c r="B338" s="20">
        <v>7</v>
      </c>
      <c r="C338" s="18">
        <v>7</v>
      </c>
      <c r="D338" s="18">
        <v>9</v>
      </c>
      <c r="E338" s="29" t="s">
        <v>116</v>
      </c>
      <c r="F338" s="20"/>
      <c r="G338" s="171">
        <f>G339+G340</f>
        <v>467</v>
      </c>
      <c r="H338" s="171">
        <f t="shared" ref="H338:N338" si="169">H339+H340</f>
        <v>0</v>
      </c>
      <c r="I338" s="171">
        <f t="shared" si="169"/>
        <v>467</v>
      </c>
      <c r="J338" s="171">
        <f t="shared" si="169"/>
        <v>0</v>
      </c>
      <c r="K338" s="171">
        <f t="shared" si="169"/>
        <v>0</v>
      </c>
      <c r="L338" s="171">
        <f t="shared" si="169"/>
        <v>0</v>
      </c>
      <c r="M338" s="171">
        <f t="shared" si="169"/>
        <v>0</v>
      </c>
      <c r="N338" s="171">
        <f t="shared" si="169"/>
        <v>467</v>
      </c>
      <c r="P338" s="218"/>
      <c r="Q338" s="218"/>
      <c r="R338" s="218"/>
      <c r="S338" s="218"/>
      <c r="T338" s="218"/>
    </row>
    <row r="339" spans="1:20" s="24" customFormat="1" x14ac:dyDescent="0.25">
      <c r="A339" s="95" t="s">
        <v>84</v>
      </c>
      <c r="B339" s="23">
        <v>7</v>
      </c>
      <c r="C339" s="21">
        <v>7</v>
      </c>
      <c r="D339" s="21">
        <v>9</v>
      </c>
      <c r="E339" s="28" t="s">
        <v>117</v>
      </c>
      <c r="F339" s="23">
        <v>111</v>
      </c>
      <c r="G339" s="172">
        <f>'6'!F254</f>
        <v>358.7</v>
      </c>
      <c r="H339" s="104"/>
      <c r="I339" s="194">
        <f t="shared" ref="I339:I340" si="170">G339+H339</f>
        <v>358.7</v>
      </c>
      <c r="J339" s="222"/>
      <c r="K339" s="222"/>
      <c r="L339" s="222"/>
      <c r="M339" s="220"/>
      <c r="N339" s="194">
        <f t="shared" si="160"/>
        <v>358.7</v>
      </c>
      <c r="P339" s="218"/>
      <c r="Q339" s="218"/>
      <c r="R339" s="218"/>
      <c r="S339" s="218"/>
      <c r="T339" s="218"/>
    </row>
    <row r="340" spans="1:20" s="24" customFormat="1" ht="38.25" x14ac:dyDescent="0.25">
      <c r="A340" s="178" t="s">
        <v>86</v>
      </c>
      <c r="B340" s="23">
        <v>7</v>
      </c>
      <c r="C340" s="21">
        <v>7</v>
      </c>
      <c r="D340" s="21">
        <v>9</v>
      </c>
      <c r="E340" s="28" t="s">
        <v>118</v>
      </c>
      <c r="F340" s="23">
        <v>119</v>
      </c>
      <c r="G340" s="172">
        <f>'6'!F255</f>
        <v>108.3</v>
      </c>
      <c r="H340" s="104"/>
      <c r="I340" s="194">
        <f t="shared" si="170"/>
        <v>108.3</v>
      </c>
      <c r="J340" s="222"/>
      <c r="K340" s="222"/>
      <c r="L340" s="222"/>
      <c r="M340" s="220"/>
      <c r="N340" s="194">
        <f t="shared" si="160"/>
        <v>108.3</v>
      </c>
      <c r="P340" s="218"/>
      <c r="Q340" s="218"/>
      <c r="R340" s="218"/>
      <c r="S340" s="218"/>
      <c r="T340" s="218"/>
    </row>
    <row r="341" spans="1:20" s="24" customFormat="1" x14ac:dyDescent="0.25">
      <c r="A341" s="182" t="s">
        <v>143</v>
      </c>
      <c r="B341" s="23">
        <v>7</v>
      </c>
      <c r="C341" s="18">
        <v>10</v>
      </c>
      <c r="D341" s="18"/>
      <c r="E341" s="29"/>
      <c r="F341" s="20"/>
      <c r="G341" s="169">
        <f>G342+G344+G363+G366</f>
        <v>355073.6</v>
      </c>
      <c r="H341" s="169">
        <f t="shared" ref="H341:M341" si="171">H342+H344+H363+H366</f>
        <v>-21017.9</v>
      </c>
      <c r="I341" s="169">
        <f t="shared" si="171"/>
        <v>334055.69999999995</v>
      </c>
      <c r="J341" s="169">
        <f t="shared" si="171"/>
        <v>0</v>
      </c>
      <c r="K341" s="169">
        <f t="shared" si="171"/>
        <v>0</v>
      </c>
      <c r="L341" s="169">
        <f t="shared" si="171"/>
        <v>0</v>
      </c>
      <c r="M341" s="169">
        <f t="shared" si="171"/>
        <v>28424.546000000002</v>
      </c>
      <c r="N341" s="169">
        <f>N342+N344+N363+N366</f>
        <v>362480.24599999998</v>
      </c>
      <c r="P341" s="218"/>
      <c r="Q341" s="218"/>
      <c r="R341" s="218"/>
      <c r="S341" s="218"/>
      <c r="T341" s="218"/>
    </row>
    <row r="342" spans="1:20" x14ac:dyDescent="0.25">
      <c r="A342" s="176" t="s">
        <v>144</v>
      </c>
      <c r="B342" s="23">
        <v>7</v>
      </c>
      <c r="C342" s="18">
        <v>10</v>
      </c>
      <c r="D342" s="18">
        <v>1</v>
      </c>
      <c r="E342" s="29"/>
      <c r="F342" s="20"/>
      <c r="G342" s="169">
        <f>+G343</f>
        <v>783.8</v>
      </c>
      <c r="H342" s="169">
        <f t="shared" ref="H342:N342" si="172">+H343</f>
        <v>0</v>
      </c>
      <c r="I342" s="169">
        <f t="shared" si="172"/>
        <v>783.8</v>
      </c>
      <c r="J342" s="169">
        <f t="shared" si="172"/>
        <v>0</v>
      </c>
      <c r="K342" s="169">
        <f t="shared" si="172"/>
        <v>0</v>
      </c>
      <c r="L342" s="169">
        <f t="shared" si="172"/>
        <v>0</v>
      </c>
      <c r="M342" s="169">
        <f t="shared" si="172"/>
        <v>0</v>
      </c>
      <c r="N342" s="169">
        <f t="shared" si="172"/>
        <v>783.8</v>
      </c>
    </row>
    <row r="343" spans="1:20" x14ac:dyDescent="0.25">
      <c r="A343" s="183" t="s">
        <v>145</v>
      </c>
      <c r="B343" s="23">
        <v>7</v>
      </c>
      <c r="C343" s="21">
        <v>10</v>
      </c>
      <c r="D343" s="21">
        <v>1</v>
      </c>
      <c r="E343" s="28" t="s">
        <v>146</v>
      </c>
      <c r="F343" s="23">
        <v>312</v>
      </c>
      <c r="G343" s="33">
        <f>'6'!F295</f>
        <v>783.8</v>
      </c>
      <c r="H343" s="40"/>
      <c r="I343" s="194">
        <f>G343+H343</f>
        <v>783.8</v>
      </c>
      <c r="J343" s="59"/>
      <c r="K343" s="59"/>
      <c r="L343" s="59"/>
      <c r="M343" s="194"/>
      <c r="N343" s="194">
        <f t="shared" si="160"/>
        <v>783.8</v>
      </c>
    </row>
    <row r="344" spans="1:20" x14ac:dyDescent="0.25">
      <c r="A344" s="182" t="s">
        <v>147</v>
      </c>
      <c r="B344" s="23">
        <v>7</v>
      </c>
      <c r="C344" s="18">
        <v>10</v>
      </c>
      <c r="D344" s="18">
        <v>3</v>
      </c>
      <c r="E344" s="29"/>
      <c r="F344" s="20"/>
      <c r="G344" s="169">
        <f>G345+G347+G349+G351+G353+G355+G357+G359</f>
        <v>35988</v>
      </c>
      <c r="H344" s="169">
        <f t="shared" ref="H344:L344" si="173">H345+H347+H349+H351+H353+H355+H357+H359</f>
        <v>0</v>
      </c>
      <c r="I344" s="169">
        <f t="shared" si="173"/>
        <v>35988</v>
      </c>
      <c r="J344" s="169">
        <f t="shared" si="173"/>
        <v>0</v>
      </c>
      <c r="K344" s="169">
        <f t="shared" si="173"/>
        <v>0</v>
      </c>
      <c r="L344" s="169">
        <f t="shared" si="173"/>
        <v>0</v>
      </c>
      <c r="M344" s="169">
        <f>M345+M347+M349+M351+M353+M355+M357+M359</f>
        <v>-5792.7459999999992</v>
      </c>
      <c r="N344" s="169">
        <f>N345+N347+N349+N351+N353+N355+N357+N359</f>
        <v>30195.254000000001</v>
      </c>
    </row>
    <row r="345" spans="1:20" ht="25.5" x14ac:dyDescent="0.25">
      <c r="A345" s="176" t="s">
        <v>307</v>
      </c>
      <c r="B345" s="23">
        <v>7</v>
      </c>
      <c r="C345" s="18">
        <v>10</v>
      </c>
      <c r="D345" s="18">
        <v>3</v>
      </c>
      <c r="E345" s="30" t="s">
        <v>148</v>
      </c>
      <c r="F345" s="20"/>
      <c r="G345" s="169">
        <f>+G346</f>
        <v>567</v>
      </c>
      <c r="H345" s="169">
        <f t="shared" ref="H345:N345" si="174">+H346</f>
        <v>0</v>
      </c>
      <c r="I345" s="169">
        <f t="shared" si="174"/>
        <v>567</v>
      </c>
      <c r="J345" s="169">
        <f t="shared" si="174"/>
        <v>0</v>
      </c>
      <c r="K345" s="169">
        <f t="shared" si="174"/>
        <v>0</v>
      </c>
      <c r="L345" s="169">
        <f t="shared" si="174"/>
        <v>0</v>
      </c>
      <c r="M345" s="169">
        <f t="shared" si="174"/>
        <v>0</v>
      </c>
      <c r="N345" s="169">
        <f t="shared" si="174"/>
        <v>567</v>
      </c>
    </row>
    <row r="346" spans="1:20" ht="25.5" x14ac:dyDescent="0.25">
      <c r="A346" s="183" t="s">
        <v>113</v>
      </c>
      <c r="B346" s="23">
        <v>7</v>
      </c>
      <c r="C346" s="21">
        <v>10</v>
      </c>
      <c r="D346" s="21">
        <v>3</v>
      </c>
      <c r="E346" s="25" t="s">
        <v>148</v>
      </c>
      <c r="F346" s="23">
        <v>313</v>
      </c>
      <c r="G346" s="33">
        <f>'6'!F300</f>
        <v>567</v>
      </c>
      <c r="H346" s="40"/>
      <c r="I346" s="194">
        <f>G346+H346</f>
        <v>567</v>
      </c>
      <c r="J346" s="59"/>
      <c r="K346" s="59"/>
      <c r="L346" s="59"/>
      <c r="M346" s="194"/>
      <c r="N346" s="194">
        <f t="shared" si="160"/>
        <v>567</v>
      </c>
    </row>
    <row r="347" spans="1:20" ht="25.5" x14ac:dyDescent="0.25">
      <c r="A347" s="176" t="s">
        <v>308</v>
      </c>
      <c r="B347" s="23">
        <v>7</v>
      </c>
      <c r="C347" s="18">
        <v>10</v>
      </c>
      <c r="D347" s="18">
        <v>3</v>
      </c>
      <c r="E347" s="29" t="s">
        <v>149</v>
      </c>
      <c r="F347" s="20"/>
      <c r="G347" s="169">
        <f>G348</f>
        <v>279</v>
      </c>
      <c r="H347" s="169">
        <f>H348</f>
        <v>0</v>
      </c>
      <c r="I347" s="169">
        <f>I348</f>
        <v>279</v>
      </c>
      <c r="J347" s="169">
        <f t="shared" ref="J347:N347" si="175">J348</f>
        <v>0</v>
      </c>
      <c r="K347" s="169">
        <f t="shared" si="175"/>
        <v>0</v>
      </c>
      <c r="L347" s="169">
        <f t="shared" si="175"/>
        <v>0</v>
      </c>
      <c r="M347" s="169">
        <f t="shared" si="175"/>
        <v>803.52</v>
      </c>
      <c r="N347" s="169">
        <f t="shared" si="175"/>
        <v>1082.52</v>
      </c>
    </row>
    <row r="348" spans="1:20" ht="25.5" x14ac:dyDescent="0.25">
      <c r="A348" s="183" t="s">
        <v>113</v>
      </c>
      <c r="B348" s="23">
        <v>7</v>
      </c>
      <c r="C348" s="21">
        <v>10</v>
      </c>
      <c r="D348" s="21">
        <v>3</v>
      </c>
      <c r="E348" s="28" t="s">
        <v>149</v>
      </c>
      <c r="F348" s="23">
        <v>313</v>
      </c>
      <c r="G348" s="33">
        <f>'6'!F302</f>
        <v>279</v>
      </c>
      <c r="H348" s="40"/>
      <c r="I348" s="194">
        <f>G348+H348</f>
        <v>279</v>
      </c>
      <c r="J348" s="59"/>
      <c r="K348" s="59"/>
      <c r="L348" s="59"/>
      <c r="M348" s="194">
        <v>803.52</v>
      </c>
      <c r="N348" s="194">
        <f t="shared" si="160"/>
        <v>1082.52</v>
      </c>
    </row>
    <row r="349" spans="1:20" ht="25.5" x14ac:dyDescent="0.25">
      <c r="A349" s="176" t="s">
        <v>309</v>
      </c>
      <c r="B349" s="23">
        <v>7</v>
      </c>
      <c r="C349" s="18">
        <v>10</v>
      </c>
      <c r="D349" s="18">
        <v>3</v>
      </c>
      <c r="E349" s="29" t="s">
        <v>150</v>
      </c>
      <c r="F349" s="20"/>
      <c r="G349" s="169">
        <f>G350</f>
        <v>6771</v>
      </c>
      <c r="H349" s="169">
        <f>H350</f>
        <v>0</v>
      </c>
      <c r="I349" s="169">
        <f>I350</f>
        <v>6771</v>
      </c>
      <c r="J349" s="169">
        <f t="shared" ref="J349:M349" si="176">J350</f>
        <v>0</v>
      </c>
      <c r="K349" s="169">
        <f t="shared" si="176"/>
        <v>0</v>
      </c>
      <c r="L349" s="169">
        <f t="shared" si="176"/>
        <v>0</v>
      </c>
      <c r="M349" s="169">
        <f t="shared" si="176"/>
        <v>-6596.2659999999996</v>
      </c>
      <c r="N349" s="169">
        <f>N350</f>
        <v>174.73400000000038</v>
      </c>
    </row>
    <row r="350" spans="1:20" s="24" customFormat="1" ht="25.5" x14ac:dyDescent="0.25">
      <c r="A350" s="183" t="s">
        <v>113</v>
      </c>
      <c r="B350" s="23">
        <v>7</v>
      </c>
      <c r="C350" s="21">
        <v>10</v>
      </c>
      <c r="D350" s="21">
        <v>3</v>
      </c>
      <c r="E350" s="28" t="s">
        <v>150</v>
      </c>
      <c r="F350" s="23">
        <v>313</v>
      </c>
      <c r="G350" s="33">
        <f>'6'!F304</f>
        <v>6771</v>
      </c>
      <c r="H350" s="104"/>
      <c r="I350" s="194">
        <f>G350+H350</f>
        <v>6771</v>
      </c>
      <c r="J350" s="222"/>
      <c r="K350" s="222"/>
      <c r="L350" s="222"/>
      <c r="M350" s="194">
        <v>-6596.2659999999996</v>
      </c>
      <c r="N350" s="194">
        <f t="shared" si="160"/>
        <v>174.73400000000038</v>
      </c>
      <c r="P350" s="218"/>
      <c r="Q350" s="218"/>
      <c r="R350" s="218"/>
      <c r="S350" s="218"/>
      <c r="T350" s="218"/>
    </row>
    <row r="351" spans="1:20" ht="25.5" x14ac:dyDescent="0.25">
      <c r="A351" s="176" t="s">
        <v>310</v>
      </c>
      <c r="B351" s="23">
        <v>7</v>
      </c>
      <c r="C351" s="18">
        <v>10</v>
      </c>
      <c r="D351" s="18">
        <v>3</v>
      </c>
      <c r="E351" s="30" t="s">
        <v>151</v>
      </c>
      <c r="F351" s="20"/>
      <c r="G351" s="169">
        <f>G352</f>
        <v>13332</v>
      </c>
      <c r="H351" s="169">
        <f t="shared" ref="H351:N351" si="177">H352</f>
        <v>0</v>
      </c>
      <c r="I351" s="169">
        <f t="shared" si="177"/>
        <v>13332</v>
      </c>
      <c r="J351" s="169">
        <f t="shared" si="177"/>
        <v>0</v>
      </c>
      <c r="K351" s="169">
        <f t="shared" si="177"/>
        <v>0</v>
      </c>
      <c r="L351" s="169">
        <f t="shared" si="177"/>
        <v>0</v>
      </c>
      <c r="M351" s="169">
        <f t="shared" si="177"/>
        <v>0</v>
      </c>
      <c r="N351" s="169">
        <f t="shared" si="177"/>
        <v>13332</v>
      </c>
    </row>
    <row r="352" spans="1:20" ht="25.5" x14ac:dyDescent="0.25">
      <c r="A352" s="183" t="s">
        <v>113</v>
      </c>
      <c r="B352" s="23">
        <v>7</v>
      </c>
      <c r="C352" s="21">
        <v>10</v>
      </c>
      <c r="D352" s="21">
        <v>3</v>
      </c>
      <c r="E352" s="25" t="s">
        <v>151</v>
      </c>
      <c r="F352" s="23">
        <v>313</v>
      </c>
      <c r="G352" s="33">
        <f>'6'!F306</f>
        <v>13332</v>
      </c>
      <c r="H352" s="40"/>
      <c r="I352" s="194">
        <f>G352+H352</f>
        <v>13332</v>
      </c>
      <c r="J352" s="59"/>
      <c r="K352" s="59"/>
      <c r="L352" s="59"/>
      <c r="M352" s="194"/>
      <c r="N352" s="194">
        <f t="shared" si="160"/>
        <v>13332</v>
      </c>
    </row>
    <row r="353" spans="1:20" ht="25.5" x14ac:dyDescent="0.25">
      <c r="A353" s="176" t="s">
        <v>311</v>
      </c>
      <c r="B353" s="23">
        <v>7</v>
      </c>
      <c r="C353" s="18">
        <v>10</v>
      </c>
      <c r="D353" s="18">
        <v>3</v>
      </c>
      <c r="E353" s="30" t="s">
        <v>152</v>
      </c>
      <c r="F353" s="20"/>
      <c r="G353" s="169">
        <f>G354</f>
        <v>94</v>
      </c>
      <c r="H353" s="169">
        <f t="shared" ref="H353:N353" si="178">H354</f>
        <v>0</v>
      </c>
      <c r="I353" s="169">
        <f t="shared" si="178"/>
        <v>94</v>
      </c>
      <c r="J353" s="169">
        <f t="shared" si="178"/>
        <v>0</v>
      </c>
      <c r="K353" s="169">
        <f t="shared" si="178"/>
        <v>0</v>
      </c>
      <c r="L353" s="169">
        <f t="shared" si="178"/>
        <v>0</v>
      </c>
      <c r="M353" s="169">
        <f t="shared" si="178"/>
        <v>0</v>
      </c>
      <c r="N353" s="169">
        <f t="shared" si="178"/>
        <v>94</v>
      </c>
    </row>
    <row r="354" spans="1:20" ht="25.5" x14ac:dyDescent="0.25">
      <c r="A354" s="183" t="s">
        <v>113</v>
      </c>
      <c r="B354" s="23">
        <v>7</v>
      </c>
      <c r="C354" s="21">
        <v>10</v>
      </c>
      <c r="D354" s="21">
        <v>3</v>
      </c>
      <c r="E354" s="25" t="s">
        <v>152</v>
      </c>
      <c r="F354" s="23">
        <v>313</v>
      </c>
      <c r="G354" s="33">
        <f>'6'!F308</f>
        <v>94</v>
      </c>
      <c r="H354" s="40"/>
      <c r="I354" s="194">
        <f>G354+H354</f>
        <v>94</v>
      </c>
      <c r="J354" s="59"/>
      <c r="K354" s="59"/>
      <c r="L354" s="59"/>
      <c r="M354" s="194"/>
      <c r="N354" s="194">
        <f t="shared" si="160"/>
        <v>94</v>
      </c>
    </row>
    <row r="355" spans="1:20" ht="25.5" x14ac:dyDescent="0.25">
      <c r="A355" s="176" t="s">
        <v>312</v>
      </c>
      <c r="B355" s="23">
        <v>7</v>
      </c>
      <c r="C355" s="18">
        <v>10</v>
      </c>
      <c r="D355" s="18">
        <v>3</v>
      </c>
      <c r="E355" s="29" t="s">
        <v>153</v>
      </c>
      <c r="F355" s="20"/>
      <c r="G355" s="169">
        <f>G356</f>
        <v>4331</v>
      </c>
      <c r="H355" s="169">
        <f t="shared" ref="H355:N355" si="179">H356</f>
        <v>0</v>
      </c>
      <c r="I355" s="169">
        <f t="shared" si="179"/>
        <v>4331</v>
      </c>
      <c r="J355" s="169">
        <f t="shared" si="179"/>
        <v>0</v>
      </c>
      <c r="K355" s="169">
        <f t="shared" si="179"/>
        <v>0</v>
      </c>
      <c r="L355" s="169">
        <f t="shared" si="179"/>
        <v>0</v>
      </c>
      <c r="M355" s="169">
        <f t="shared" si="179"/>
        <v>0</v>
      </c>
      <c r="N355" s="169">
        <f t="shared" si="179"/>
        <v>4331</v>
      </c>
    </row>
    <row r="356" spans="1:20" s="24" customFormat="1" ht="25.5" x14ac:dyDescent="0.25">
      <c r="A356" s="183" t="s">
        <v>113</v>
      </c>
      <c r="B356" s="23">
        <v>7</v>
      </c>
      <c r="C356" s="21">
        <v>10</v>
      </c>
      <c r="D356" s="21">
        <v>3</v>
      </c>
      <c r="E356" s="28" t="s">
        <v>153</v>
      </c>
      <c r="F356" s="23">
        <v>321</v>
      </c>
      <c r="G356" s="33">
        <f>'6'!F310</f>
        <v>4331</v>
      </c>
      <c r="H356" s="104"/>
      <c r="I356" s="194">
        <f>G356+H356</f>
        <v>4331</v>
      </c>
      <c r="J356" s="222"/>
      <c r="K356" s="222"/>
      <c r="L356" s="222"/>
      <c r="M356" s="220"/>
      <c r="N356" s="194">
        <f t="shared" si="160"/>
        <v>4331</v>
      </c>
      <c r="P356" s="218"/>
      <c r="Q356" s="218"/>
      <c r="R356" s="218"/>
      <c r="S356" s="218"/>
      <c r="T356" s="218"/>
    </row>
    <row r="357" spans="1:20" s="24" customFormat="1" ht="25.5" x14ac:dyDescent="0.25">
      <c r="A357" s="176" t="s">
        <v>313</v>
      </c>
      <c r="B357" s="23">
        <v>7</v>
      </c>
      <c r="C357" s="18">
        <v>10</v>
      </c>
      <c r="D357" s="18">
        <v>3</v>
      </c>
      <c r="E357" s="29" t="s">
        <v>284</v>
      </c>
      <c r="F357" s="20"/>
      <c r="G357" s="169">
        <f>G358</f>
        <v>10465</v>
      </c>
      <c r="H357" s="169">
        <f t="shared" ref="H357:N357" si="180">H358</f>
        <v>0</v>
      </c>
      <c r="I357" s="169">
        <f t="shared" si="180"/>
        <v>10465</v>
      </c>
      <c r="J357" s="169">
        <f t="shared" si="180"/>
        <v>0</v>
      </c>
      <c r="K357" s="169">
        <f t="shared" si="180"/>
        <v>0</v>
      </c>
      <c r="L357" s="169">
        <f t="shared" si="180"/>
        <v>0</v>
      </c>
      <c r="M357" s="169">
        <f t="shared" si="180"/>
        <v>0</v>
      </c>
      <c r="N357" s="169">
        <f t="shared" si="180"/>
        <v>10465</v>
      </c>
      <c r="P357" s="218"/>
      <c r="Q357" s="218"/>
      <c r="R357" s="218"/>
      <c r="S357" s="218"/>
      <c r="T357" s="218"/>
    </row>
    <row r="358" spans="1:20" s="24" customFormat="1" ht="25.5" x14ac:dyDescent="0.25">
      <c r="A358" s="183" t="s">
        <v>113</v>
      </c>
      <c r="B358" s="23">
        <v>7</v>
      </c>
      <c r="C358" s="21">
        <v>10</v>
      </c>
      <c r="D358" s="21">
        <v>3</v>
      </c>
      <c r="E358" s="28" t="s">
        <v>284</v>
      </c>
      <c r="F358" s="23">
        <v>321</v>
      </c>
      <c r="G358" s="33">
        <f>'6'!F312</f>
        <v>10465</v>
      </c>
      <c r="H358" s="104"/>
      <c r="I358" s="194">
        <f>G358+H358</f>
        <v>10465</v>
      </c>
      <c r="J358" s="222"/>
      <c r="K358" s="222"/>
      <c r="L358" s="222"/>
      <c r="M358" s="220"/>
      <c r="N358" s="194">
        <f t="shared" si="160"/>
        <v>10465</v>
      </c>
      <c r="P358" s="218"/>
      <c r="Q358" s="218"/>
      <c r="R358" s="218"/>
      <c r="S358" s="218"/>
      <c r="T358" s="218"/>
    </row>
    <row r="359" spans="1:20" ht="38.25" x14ac:dyDescent="0.25">
      <c r="A359" s="175" t="str">
        <f>'6'!A313</f>
        <v>МП "Социальная поддержка отдельных категорий граждан на территории Кызылского кожууна на 2021-2023 гг."</v>
      </c>
      <c r="B359" s="23">
        <v>7</v>
      </c>
      <c r="C359" s="18">
        <v>10</v>
      </c>
      <c r="D359" s="18">
        <v>3</v>
      </c>
      <c r="E359" s="25"/>
      <c r="F359" s="20"/>
      <c r="G359" s="169">
        <f>G360+G361+G362</f>
        <v>149</v>
      </c>
      <c r="H359" s="169">
        <f t="shared" ref="H359:N359" si="181">H360+H361+H362</f>
        <v>0</v>
      </c>
      <c r="I359" s="169">
        <f t="shared" si="181"/>
        <v>149</v>
      </c>
      <c r="J359" s="169">
        <f t="shared" si="181"/>
        <v>0</v>
      </c>
      <c r="K359" s="169">
        <f t="shared" si="181"/>
        <v>0</v>
      </c>
      <c r="L359" s="169">
        <f t="shared" si="181"/>
        <v>0</v>
      </c>
      <c r="M359" s="169">
        <f t="shared" si="181"/>
        <v>0</v>
      </c>
      <c r="N359" s="169">
        <f t="shared" si="181"/>
        <v>149</v>
      </c>
    </row>
    <row r="360" spans="1:20" x14ac:dyDescent="0.25">
      <c r="A360" s="95" t="str">
        <f>'6'!A314</f>
        <v>ПП "Старшее поколение"</v>
      </c>
      <c r="B360" s="23">
        <v>7</v>
      </c>
      <c r="C360" s="21">
        <v>10</v>
      </c>
      <c r="D360" s="21">
        <v>3</v>
      </c>
      <c r="E360" s="25" t="s">
        <v>540</v>
      </c>
      <c r="F360" s="23">
        <v>244</v>
      </c>
      <c r="G360" s="33">
        <f>'6'!F314</f>
        <v>50</v>
      </c>
      <c r="H360" s="40"/>
      <c r="I360" s="194">
        <f t="shared" ref="I360:I362" si="182">G360+H360</f>
        <v>50</v>
      </c>
      <c r="J360" s="59"/>
      <c r="K360" s="59"/>
      <c r="L360" s="59"/>
      <c r="M360" s="194">
        <v>-7.6</v>
      </c>
      <c r="N360" s="194">
        <f t="shared" si="160"/>
        <v>42.4</v>
      </c>
    </row>
    <row r="361" spans="1:20" x14ac:dyDescent="0.25">
      <c r="A361" s="95" t="str">
        <f>'6'!A315</f>
        <v>ПП "Социальная поддержка инвалидов"</v>
      </c>
      <c r="B361" s="23">
        <v>7</v>
      </c>
      <c r="C361" s="21">
        <v>10</v>
      </c>
      <c r="D361" s="21">
        <v>3</v>
      </c>
      <c r="E361" s="25" t="s">
        <v>541</v>
      </c>
      <c r="F361" s="23">
        <v>244</v>
      </c>
      <c r="G361" s="33">
        <f>'6'!F315</f>
        <v>50</v>
      </c>
      <c r="H361" s="40"/>
      <c r="I361" s="194">
        <f t="shared" si="182"/>
        <v>50</v>
      </c>
      <c r="J361" s="59"/>
      <c r="K361" s="59"/>
      <c r="L361" s="59"/>
      <c r="M361" s="194">
        <v>56.6</v>
      </c>
      <c r="N361" s="194">
        <f t="shared" si="160"/>
        <v>106.6</v>
      </c>
    </row>
    <row r="362" spans="1:20" x14ac:dyDescent="0.25">
      <c r="A362" s="95" t="str">
        <f>'6'!A316</f>
        <v>ПП "Доступная среда"</v>
      </c>
      <c r="B362" s="23"/>
      <c r="C362" s="21">
        <v>10</v>
      </c>
      <c r="D362" s="21">
        <v>3</v>
      </c>
      <c r="E362" s="25" t="s">
        <v>542</v>
      </c>
      <c r="F362" s="23">
        <v>244</v>
      </c>
      <c r="G362" s="33">
        <f>'6'!F316</f>
        <v>49</v>
      </c>
      <c r="H362" s="40"/>
      <c r="I362" s="194">
        <f t="shared" si="182"/>
        <v>49</v>
      </c>
      <c r="J362" s="59"/>
      <c r="K362" s="59"/>
      <c r="L362" s="59"/>
      <c r="M362" s="194">
        <v>-49</v>
      </c>
      <c r="N362" s="194">
        <f t="shared" si="160"/>
        <v>0</v>
      </c>
    </row>
    <row r="363" spans="1:20" x14ac:dyDescent="0.25">
      <c r="A363" s="176" t="s">
        <v>154</v>
      </c>
      <c r="B363" s="23">
        <v>7</v>
      </c>
      <c r="C363" s="18">
        <v>10</v>
      </c>
      <c r="D363" s="18">
        <v>4</v>
      </c>
      <c r="E363" s="25"/>
      <c r="F363" s="23"/>
      <c r="G363" s="169">
        <f>G364+G365</f>
        <v>309995</v>
      </c>
      <c r="H363" s="169">
        <f t="shared" ref="H363:N363" si="183">H364+H365</f>
        <v>-21017.9</v>
      </c>
      <c r="I363" s="169">
        <f t="shared" si="183"/>
        <v>288977.09999999998</v>
      </c>
      <c r="J363" s="169">
        <f t="shared" si="183"/>
        <v>0</v>
      </c>
      <c r="K363" s="169">
        <f t="shared" si="183"/>
        <v>0</v>
      </c>
      <c r="L363" s="169">
        <f t="shared" si="183"/>
        <v>0</v>
      </c>
      <c r="M363" s="169">
        <f t="shared" si="183"/>
        <v>34513.292000000001</v>
      </c>
      <c r="N363" s="169">
        <f t="shared" si="183"/>
        <v>323490.39199999999</v>
      </c>
    </row>
    <row r="364" spans="1:20" ht="25.5" x14ac:dyDescent="0.25">
      <c r="A364" s="183" t="str">
        <f>'6'!A322</f>
        <v>Субвенции на осуществление ежемесячных выплат на детей в возрасте от трех до семи лет включительно</v>
      </c>
      <c r="B364" s="23">
        <v>7</v>
      </c>
      <c r="C364" s="21">
        <v>10</v>
      </c>
      <c r="D364" s="21">
        <v>4</v>
      </c>
      <c r="E364" s="48" t="s">
        <v>372</v>
      </c>
      <c r="F364" s="23">
        <v>313</v>
      </c>
      <c r="G364" s="190">
        <f>'6'!F322</f>
        <v>154369</v>
      </c>
      <c r="H364" s="40"/>
      <c r="I364" s="194">
        <f t="shared" ref="I364:I365" si="184">G364+H364</f>
        <v>154369</v>
      </c>
      <c r="J364" s="59"/>
      <c r="K364" s="59"/>
      <c r="L364" s="59"/>
      <c r="M364" s="194">
        <v>34513.311999999998</v>
      </c>
      <c r="N364" s="194">
        <f t="shared" si="160"/>
        <v>188882.31200000001</v>
      </c>
    </row>
    <row r="365" spans="1:20" ht="51" x14ac:dyDescent="0.25">
      <c r="A365" s="183" t="str">
        <f>'6'!A323</f>
        <v xml:space="preserve">Субвенции 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 </v>
      </c>
      <c r="B365" s="23">
        <v>7</v>
      </c>
      <c r="C365" s="21">
        <v>10</v>
      </c>
      <c r="D365" s="21">
        <v>4</v>
      </c>
      <c r="E365" s="28" t="s">
        <v>373</v>
      </c>
      <c r="F365" s="23">
        <v>313</v>
      </c>
      <c r="G365" s="190">
        <f>'6'!F323</f>
        <v>155626</v>
      </c>
      <c r="H365" s="40">
        <v>-21017.9</v>
      </c>
      <c r="I365" s="194">
        <f t="shared" si="184"/>
        <v>134608.1</v>
      </c>
      <c r="J365" s="59"/>
      <c r="K365" s="59"/>
      <c r="L365" s="59"/>
      <c r="M365" s="194">
        <v>-0.02</v>
      </c>
      <c r="N365" s="194">
        <f t="shared" si="160"/>
        <v>134608.08000000002</v>
      </c>
    </row>
    <row r="366" spans="1:20" x14ac:dyDescent="0.25">
      <c r="A366" s="182" t="s">
        <v>156</v>
      </c>
      <c r="B366" s="23">
        <v>7</v>
      </c>
      <c r="C366" s="18">
        <v>10</v>
      </c>
      <c r="D366" s="18">
        <v>6</v>
      </c>
      <c r="E366" s="29"/>
      <c r="F366" s="20"/>
      <c r="G366" s="171">
        <f>+G367+G369</f>
        <v>8306.7999999999993</v>
      </c>
      <c r="H366" s="171">
        <f t="shared" ref="H366:N366" si="185">+H367+H369</f>
        <v>0</v>
      </c>
      <c r="I366" s="171">
        <f t="shared" si="185"/>
        <v>8306.7999999999993</v>
      </c>
      <c r="J366" s="171">
        <f t="shared" si="185"/>
        <v>0</v>
      </c>
      <c r="K366" s="171">
        <f t="shared" si="185"/>
        <v>0</v>
      </c>
      <c r="L366" s="171">
        <f t="shared" si="185"/>
        <v>0</v>
      </c>
      <c r="M366" s="171">
        <f t="shared" si="185"/>
        <v>-296</v>
      </c>
      <c r="N366" s="171">
        <f t="shared" si="185"/>
        <v>8010.8</v>
      </c>
    </row>
    <row r="367" spans="1:20" ht="25.5" x14ac:dyDescent="0.25">
      <c r="A367" s="176" t="s">
        <v>314</v>
      </c>
      <c r="B367" s="23">
        <v>7</v>
      </c>
      <c r="C367" s="18">
        <v>10</v>
      </c>
      <c r="D367" s="18">
        <v>6</v>
      </c>
      <c r="E367" s="29" t="s">
        <v>157</v>
      </c>
      <c r="F367" s="20"/>
      <c r="G367" s="169">
        <f>+G368</f>
        <v>1683</v>
      </c>
      <c r="H367" s="169">
        <f t="shared" ref="H367:N367" si="186">+H368</f>
        <v>0</v>
      </c>
      <c r="I367" s="169">
        <f t="shared" si="186"/>
        <v>1683</v>
      </c>
      <c r="J367" s="169">
        <f t="shared" si="186"/>
        <v>0</v>
      </c>
      <c r="K367" s="169">
        <f t="shared" si="186"/>
        <v>0</v>
      </c>
      <c r="L367" s="169">
        <f t="shared" si="186"/>
        <v>0</v>
      </c>
      <c r="M367" s="169">
        <f t="shared" si="186"/>
        <v>0</v>
      </c>
      <c r="N367" s="169">
        <f t="shared" si="186"/>
        <v>1683</v>
      </c>
    </row>
    <row r="368" spans="1:20" ht="25.5" x14ac:dyDescent="0.25">
      <c r="A368" s="95" t="s">
        <v>54</v>
      </c>
      <c r="B368" s="23">
        <v>7</v>
      </c>
      <c r="C368" s="21">
        <v>10</v>
      </c>
      <c r="D368" s="21">
        <v>6</v>
      </c>
      <c r="E368" s="28" t="s">
        <v>157</v>
      </c>
      <c r="F368" s="23">
        <v>244</v>
      </c>
      <c r="G368" s="33">
        <f>'6'!F338</f>
        <v>1683</v>
      </c>
      <c r="H368" s="40"/>
      <c r="I368" s="194">
        <f>G368+H368</f>
        <v>1683</v>
      </c>
      <c r="J368" s="59"/>
      <c r="K368" s="59"/>
      <c r="L368" s="59"/>
      <c r="M368" s="194"/>
      <c r="N368" s="194">
        <f t="shared" si="160"/>
        <v>1683</v>
      </c>
    </row>
    <row r="369" spans="1:14" ht="25.5" x14ac:dyDescent="0.25">
      <c r="A369" s="176" t="s">
        <v>315</v>
      </c>
      <c r="B369" s="23">
        <v>7</v>
      </c>
      <c r="C369" s="18">
        <v>10</v>
      </c>
      <c r="D369" s="18">
        <v>6</v>
      </c>
      <c r="E369" s="30" t="s">
        <v>158</v>
      </c>
      <c r="F369" s="20"/>
      <c r="G369" s="169">
        <f>SUM(G370:G375)</f>
        <v>6623.8</v>
      </c>
      <c r="H369" s="169">
        <f>SUM(H370:H375)</f>
        <v>0</v>
      </c>
      <c r="I369" s="169">
        <f>SUM(I370:I375)</f>
        <v>6623.8</v>
      </c>
      <c r="J369" s="169">
        <f t="shared" ref="J369:N369" si="187">SUM(J370:J375)</f>
        <v>0</v>
      </c>
      <c r="K369" s="169">
        <f t="shared" si="187"/>
        <v>0</v>
      </c>
      <c r="L369" s="169">
        <f t="shared" si="187"/>
        <v>0</v>
      </c>
      <c r="M369" s="169">
        <f t="shared" si="187"/>
        <v>-296</v>
      </c>
      <c r="N369" s="169">
        <f t="shared" si="187"/>
        <v>6327.8</v>
      </c>
    </row>
    <row r="370" spans="1:14" ht="25.5" x14ac:dyDescent="0.25">
      <c r="A370" s="177" t="s">
        <v>40</v>
      </c>
      <c r="B370" s="23">
        <v>7</v>
      </c>
      <c r="C370" s="21">
        <v>10</v>
      </c>
      <c r="D370" s="21">
        <v>6</v>
      </c>
      <c r="E370" s="25" t="s">
        <v>158</v>
      </c>
      <c r="F370" s="23">
        <v>121</v>
      </c>
      <c r="G370" s="33">
        <f>'6'!F331</f>
        <v>3443.2</v>
      </c>
      <c r="H370" s="40"/>
      <c r="I370" s="194">
        <f t="shared" ref="I370:I375" si="188">G370+H370</f>
        <v>3443.2</v>
      </c>
      <c r="J370" s="59"/>
      <c r="K370" s="59"/>
      <c r="L370" s="59"/>
      <c r="M370" s="194">
        <v>-150</v>
      </c>
      <c r="N370" s="194">
        <f t="shared" si="160"/>
        <v>3293.2</v>
      </c>
    </row>
    <row r="371" spans="1:14" ht="51" x14ac:dyDescent="0.25">
      <c r="A371" s="178" t="s">
        <v>43</v>
      </c>
      <c r="B371" s="23">
        <v>7</v>
      </c>
      <c r="C371" s="21">
        <v>10</v>
      </c>
      <c r="D371" s="21">
        <v>6</v>
      </c>
      <c r="E371" s="25" t="s">
        <v>158</v>
      </c>
      <c r="F371" s="23">
        <v>129</v>
      </c>
      <c r="G371" s="33">
        <f>'6'!F332</f>
        <v>1039.8</v>
      </c>
      <c r="H371" s="40"/>
      <c r="I371" s="194">
        <f t="shared" si="188"/>
        <v>1039.8</v>
      </c>
      <c r="J371" s="59"/>
      <c r="K371" s="59"/>
      <c r="L371" s="59"/>
      <c r="M371" s="194">
        <v>-46</v>
      </c>
      <c r="N371" s="194">
        <f t="shared" si="160"/>
        <v>993.8</v>
      </c>
    </row>
    <row r="372" spans="1:14" ht="25.5" x14ac:dyDescent="0.25">
      <c r="A372" s="95" t="s">
        <v>51</v>
      </c>
      <c r="B372" s="23">
        <v>7</v>
      </c>
      <c r="C372" s="21">
        <v>10</v>
      </c>
      <c r="D372" s="21">
        <v>6</v>
      </c>
      <c r="E372" s="25" t="s">
        <v>158</v>
      </c>
      <c r="F372" s="23">
        <v>122</v>
      </c>
      <c r="G372" s="33">
        <f>'6'!F333</f>
        <v>50</v>
      </c>
      <c r="H372" s="40"/>
      <c r="I372" s="194">
        <f t="shared" si="188"/>
        <v>50</v>
      </c>
      <c r="J372" s="59"/>
      <c r="K372" s="59"/>
      <c r="L372" s="59"/>
      <c r="M372" s="194"/>
      <c r="N372" s="194">
        <f t="shared" si="160"/>
        <v>50</v>
      </c>
    </row>
    <row r="373" spans="1:14" ht="25.5" x14ac:dyDescent="0.25">
      <c r="A373" s="178" t="s">
        <v>53</v>
      </c>
      <c r="B373" s="23">
        <v>7</v>
      </c>
      <c r="C373" s="21">
        <v>10</v>
      </c>
      <c r="D373" s="21">
        <v>6</v>
      </c>
      <c r="E373" s="25" t="s">
        <v>158</v>
      </c>
      <c r="F373" s="23">
        <v>242</v>
      </c>
      <c r="G373" s="33">
        <f>'6'!F334</f>
        <v>1038.5999999999999</v>
      </c>
      <c r="H373" s="40"/>
      <c r="I373" s="194">
        <f t="shared" si="188"/>
        <v>1038.5999999999999</v>
      </c>
      <c r="J373" s="59"/>
      <c r="K373" s="59"/>
      <c r="L373" s="59"/>
      <c r="M373" s="194">
        <v>18.5</v>
      </c>
      <c r="N373" s="194">
        <f t="shared" si="160"/>
        <v>1057.0999999999999</v>
      </c>
    </row>
    <row r="374" spans="1:14" ht="25.5" x14ac:dyDescent="0.25">
      <c r="A374" s="95" t="s">
        <v>54</v>
      </c>
      <c r="B374" s="23">
        <v>7</v>
      </c>
      <c r="C374" s="21">
        <v>10</v>
      </c>
      <c r="D374" s="21">
        <v>6</v>
      </c>
      <c r="E374" s="25" t="s">
        <v>158</v>
      </c>
      <c r="F374" s="23">
        <v>244</v>
      </c>
      <c r="G374" s="33">
        <f>'6'!F335</f>
        <v>1050.2</v>
      </c>
      <c r="H374" s="40"/>
      <c r="I374" s="194">
        <f t="shared" si="188"/>
        <v>1050.2</v>
      </c>
      <c r="J374" s="59"/>
      <c r="K374" s="59"/>
      <c r="L374" s="59"/>
      <c r="M374" s="194">
        <v>-118.5</v>
      </c>
      <c r="N374" s="194">
        <f t="shared" si="160"/>
        <v>931.7</v>
      </c>
    </row>
    <row r="375" spans="1:14" x14ac:dyDescent="0.25">
      <c r="A375" s="95" t="str">
        <f>'6'!A336</f>
        <v>Уплата иных платежей</v>
      </c>
      <c r="B375" s="23">
        <v>7</v>
      </c>
      <c r="C375" s="21">
        <v>10</v>
      </c>
      <c r="D375" s="21">
        <v>6</v>
      </c>
      <c r="E375" s="25" t="s">
        <v>158</v>
      </c>
      <c r="F375" s="25" t="s">
        <v>566</v>
      </c>
      <c r="G375" s="33">
        <f>'6'!F336</f>
        <v>2</v>
      </c>
      <c r="H375" s="40"/>
      <c r="I375" s="194">
        <f t="shared" si="188"/>
        <v>2</v>
      </c>
      <c r="J375" s="59"/>
      <c r="K375" s="59"/>
      <c r="L375" s="59"/>
      <c r="M375" s="194"/>
      <c r="N375" s="194">
        <f t="shared" si="160"/>
        <v>2</v>
      </c>
    </row>
    <row r="376" spans="1:14" x14ac:dyDescent="0.25">
      <c r="A376" s="51"/>
      <c r="B376" s="52"/>
      <c r="C376" s="52"/>
      <c r="D376" s="52"/>
      <c r="E376" s="52"/>
      <c r="F376" s="52"/>
      <c r="G376" s="53"/>
    </row>
    <row r="377" spans="1:14" x14ac:dyDescent="0.25">
      <c r="A377" s="51"/>
      <c r="B377" s="52"/>
      <c r="C377" s="52"/>
      <c r="D377" s="52"/>
      <c r="E377" s="52"/>
      <c r="F377" s="52"/>
      <c r="G377" s="53"/>
    </row>
    <row r="378" spans="1:14" x14ac:dyDescent="0.25">
      <c r="A378" s="51"/>
      <c r="B378" s="52"/>
      <c r="C378" s="52"/>
      <c r="D378" s="52"/>
      <c r="E378" s="52"/>
      <c r="F378" s="52"/>
      <c r="G378" s="53"/>
    </row>
    <row r="379" spans="1:14" x14ac:dyDescent="0.25">
      <c r="A379" s="51"/>
      <c r="B379" s="52"/>
      <c r="C379" s="52"/>
      <c r="D379" s="52"/>
      <c r="E379" s="52"/>
      <c r="F379" s="52"/>
      <c r="G379" s="53"/>
    </row>
    <row r="380" spans="1:14" x14ac:dyDescent="0.25">
      <c r="A380" s="51"/>
      <c r="B380" s="52"/>
      <c r="C380" s="52"/>
      <c r="D380" s="52"/>
      <c r="E380" s="52"/>
      <c r="F380" s="52"/>
      <c r="G380" s="53"/>
    </row>
    <row r="381" spans="1:14" x14ac:dyDescent="0.25">
      <c r="A381" s="51"/>
      <c r="B381" s="52"/>
      <c r="C381" s="52"/>
      <c r="D381" s="52"/>
      <c r="E381" s="52"/>
      <c r="F381" s="52"/>
      <c r="G381" s="53"/>
    </row>
    <row r="382" spans="1:14" x14ac:dyDescent="0.25">
      <c r="A382" s="51"/>
      <c r="B382" s="52"/>
      <c r="C382" s="52"/>
      <c r="D382" s="52"/>
      <c r="E382" s="52"/>
      <c r="F382" s="52"/>
      <c r="G382" s="53"/>
    </row>
    <row r="383" spans="1:14" x14ac:dyDescent="0.25">
      <c r="A383" s="51"/>
      <c r="B383" s="52"/>
      <c r="C383" s="52"/>
      <c r="D383" s="52"/>
      <c r="E383" s="52"/>
      <c r="F383" s="52"/>
      <c r="G383" s="53"/>
    </row>
    <row r="384" spans="1:14" x14ac:dyDescent="0.25">
      <c r="A384" s="51"/>
      <c r="B384" s="52"/>
      <c r="C384" s="52"/>
      <c r="D384" s="52"/>
      <c r="E384" s="52"/>
      <c r="F384" s="52"/>
      <c r="G384" s="53"/>
    </row>
    <row r="385" spans="1:7" x14ac:dyDescent="0.25">
      <c r="A385" s="51"/>
      <c r="B385" s="52"/>
      <c r="C385" s="52"/>
      <c r="D385" s="52"/>
      <c r="E385" s="52"/>
      <c r="F385" s="52"/>
      <c r="G385" s="53"/>
    </row>
    <row r="386" spans="1:7" x14ac:dyDescent="0.25">
      <c r="A386" s="51"/>
      <c r="B386" s="52"/>
      <c r="C386" s="52"/>
      <c r="D386" s="52"/>
      <c r="E386" s="52"/>
      <c r="F386" s="52"/>
      <c r="G386" s="53"/>
    </row>
    <row r="387" spans="1:7" x14ac:dyDescent="0.25">
      <c r="A387" s="51"/>
      <c r="B387" s="52"/>
      <c r="C387" s="52"/>
      <c r="D387" s="52"/>
      <c r="E387" s="52"/>
      <c r="F387" s="52"/>
      <c r="G387" s="53"/>
    </row>
    <row r="388" spans="1:7" x14ac:dyDescent="0.25">
      <c r="A388" s="51"/>
      <c r="B388" s="52"/>
      <c r="C388" s="52"/>
      <c r="D388" s="52"/>
      <c r="E388" s="52"/>
      <c r="F388" s="52"/>
      <c r="G388" s="53"/>
    </row>
    <row r="389" spans="1:7" x14ac:dyDescent="0.25">
      <c r="A389" s="51"/>
      <c r="B389" s="52"/>
      <c r="C389" s="52"/>
      <c r="D389" s="52"/>
      <c r="E389" s="52"/>
      <c r="F389" s="52"/>
      <c r="G389" s="53"/>
    </row>
    <row r="390" spans="1:7" x14ac:dyDescent="0.25">
      <c r="A390" s="51"/>
      <c r="B390" s="52"/>
      <c r="C390" s="52"/>
      <c r="D390" s="52"/>
      <c r="E390" s="52"/>
      <c r="F390" s="52"/>
      <c r="G390" s="53"/>
    </row>
    <row r="391" spans="1:7" x14ac:dyDescent="0.25">
      <c r="A391" s="51"/>
      <c r="B391" s="52"/>
      <c r="C391" s="52"/>
      <c r="D391" s="52"/>
      <c r="E391" s="52"/>
      <c r="F391" s="52"/>
      <c r="G391" s="53"/>
    </row>
    <row r="392" spans="1:7" x14ac:dyDescent="0.25">
      <c r="A392" s="51"/>
      <c r="B392" s="52"/>
      <c r="C392" s="52"/>
      <c r="D392" s="52"/>
      <c r="E392" s="52"/>
      <c r="F392" s="52"/>
      <c r="G392" s="53"/>
    </row>
    <row r="393" spans="1:7" x14ac:dyDescent="0.25">
      <c r="A393" s="51"/>
      <c r="B393" s="52"/>
      <c r="C393" s="52"/>
      <c r="D393" s="52"/>
      <c r="E393" s="52"/>
      <c r="F393" s="52"/>
      <c r="G393" s="53"/>
    </row>
    <row r="394" spans="1:7" x14ac:dyDescent="0.25">
      <c r="A394" s="51"/>
      <c r="B394" s="52"/>
      <c r="C394" s="52"/>
      <c r="D394" s="52"/>
      <c r="E394" s="52"/>
      <c r="F394" s="52"/>
      <c r="G394" s="53"/>
    </row>
    <row r="395" spans="1:7" x14ac:dyDescent="0.25">
      <c r="A395" s="51"/>
      <c r="B395" s="52"/>
      <c r="C395" s="52"/>
      <c r="D395" s="52"/>
      <c r="E395" s="52"/>
      <c r="F395" s="52"/>
      <c r="G395" s="53"/>
    </row>
    <row r="396" spans="1:7" x14ac:dyDescent="0.25">
      <c r="A396" s="51"/>
      <c r="B396" s="52"/>
      <c r="C396" s="52"/>
      <c r="D396" s="52"/>
      <c r="E396" s="52"/>
      <c r="F396" s="52"/>
      <c r="G396" s="53"/>
    </row>
    <row r="397" spans="1:7" x14ac:dyDescent="0.25">
      <c r="A397" s="51"/>
      <c r="B397" s="52"/>
      <c r="C397" s="52"/>
      <c r="D397" s="52"/>
      <c r="E397" s="52"/>
      <c r="F397" s="52"/>
      <c r="G397" s="53"/>
    </row>
    <row r="398" spans="1:7" x14ac:dyDescent="0.25">
      <c r="A398" s="51"/>
      <c r="B398" s="52"/>
      <c r="C398" s="52"/>
      <c r="D398" s="52"/>
      <c r="E398" s="52"/>
      <c r="F398" s="52"/>
      <c r="G398" s="53"/>
    </row>
    <row r="399" spans="1:7" x14ac:dyDescent="0.25">
      <c r="A399" s="51"/>
      <c r="B399" s="52"/>
      <c r="C399" s="52"/>
      <c r="D399" s="52"/>
      <c r="E399" s="52"/>
      <c r="F399" s="52"/>
      <c r="G399" s="53"/>
    </row>
    <row r="400" spans="1:7" x14ac:dyDescent="0.25">
      <c r="A400" s="51"/>
      <c r="B400" s="52"/>
      <c r="C400" s="52"/>
      <c r="D400" s="52"/>
      <c r="E400" s="52"/>
      <c r="F400" s="52"/>
      <c r="G400" s="53"/>
    </row>
    <row r="401" spans="1:7" x14ac:dyDescent="0.25">
      <c r="A401" s="51"/>
      <c r="B401" s="52"/>
      <c r="C401" s="52"/>
      <c r="D401" s="52"/>
      <c r="E401" s="52"/>
      <c r="F401" s="52"/>
      <c r="G401" s="53"/>
    </row>
    <row r="402" spans="1:7" x14ac:dyDescent="0.25">
      <c r="A402" s="51"/>
      <c r="B402" s="52"/>
      <c r="C402" s="52"/>
      <c r="D402" s="52"/>
      <c r="E402" s="52"/>
      <c r="F402" s="52"/>
      <c r="G402" s="53"/>
    </row>
    <row r="403" spans="1:7" x14ac:dyDescent="0.25">
      <c r="A403" s="51"/>
      <c r="B403" s="52"/>
      <c r="C403" s="52"/>
      <c r="D403" s="52"/>
      <c r="E403" s="52"/>
      <c r="F403" s="52"/>
      <c r="G403" s="53"/>
    </row>
    <row r="404" spans="1:7" x14ac:dyDescent="0.25">
      <c r="A404" s="51"/>
      <c r="B404" s="52"/>
      <c r="C404" s="52"/>
      <c r="D404" s="52"/>
      <c r="E404" s="52"/>
      <c r="F404" s="52"/>
      <c r="G404" s="53"/>
    </row>
    <row r="405" spans="1:7" x14ac:dyDescent="0.25">
      <c r="A405" s="51"/>
      <c r="B405" s="52"/>
      <c r="C405" s="52"/>
      <c r="D405" s="52"/>
      <c r="E405" s="52"/>
      <c r="F405" s="52"/>
      <c r="G405" s="53"/>
    </row>
    <row r="406" spans="1:7" x14ac:dyDescent="0.25">
      <c r="A406" s="51"/>
      <c r="B406" s="52"/>
      <c r="C406" s="52"/>
      <c r="D406" s="52"/>
      <c r="E406" s="52"/>
      <c r="F406" s="52"/>
      <c r="G406" s="53"/>
    </row>
    <row r="407" spans="1:7" x14ac:dyDescent="0.25">
      <c r="A407" s="51"/>
      <c r="B407" s="52"/>
      <c r="C407" s="52"/>
      <c r="D407" s="52"/>
      <c r="E407" s="52"/>
      <c r="F407" s="52"/>
      <c r="G407" s="53"/>
    </row>
    <row r="408" spans="1:7" x14ac:dyDescent="0.25">
      <c r="A408" s="51"/>
      <c r="B408" s="52"/>
      <c r="C408" s="52"/>
      <c r="D408" s="52"/>
      <c r="E408" s="52"/>
      <c r="F408" s="52"/>
      <c r="G408" s="53"/>
    </row>
    <row r="409" spans="1:7" x14ac:dyDescent="0.25">
      <c r="A409" s="51"/>
      <c r="B409" s="52"/>
      <c r="C409" s="52"/>
      <c r="D409" s="52"/>
      <c r="E409" s="52"/>
      <c r="F409" s="52"/>
      <c r="G409" s="53"/>
    </row>
    <row r="410" spans="1:7" x14ac:dyDescent="0.25">
      <c r="A410" s="51"/>
      <c r="B410" s="52"/>
      <c r="C410" s="52"/>
      <c r="D410" s="52"/>
      <c r="E410" s="52"/>
      <c r="F410" s="52"/>
      <c r="G410" s="53"/>
    </row>
    <row r="411" spans="1:7" x14ac:dyDescent="0.25">
      <c r="A411" s="51"/>
      <c r="B411" s="52"/>
      <c r="C411" s="52"/>
      <c r="D411" s="52"/>
      <c r="E411" s="52"/>
      <c r="F411" s="52"/>
      <c r="G411" s="53"/>
    </row>
    <row r="412" spans="1:7" x14ac:dyDescent="0.25">
      <c r="A412" s="51"/>
      <c r="B412" s="52"/>
      <c r="C412" s="52"/>
      <c r="D412" s="52"/>
      <c r="E412" s="52"/>
      <c r="F412" s="52"/>
      <c r="G412" s="53"/>
    </row>
    <row r="413" spans="1:7" x14ac:dyDescent="0.25">
      <c r="A413" s="51"/>
      <c r="B413" s="52"/>
      <c r="C413" s="52"/>
      <c r="D413" s="52"/>
      <c r="E413" s="52"/>
      <c r="F413" s="52"/>
      <c r="G413" s="53"/>
    </row>
    <row r="414" spans="1:7" x14ac:dyDescent="0.25">
      <c r="A414" s="51"/>
      <c r="B414" s="52"/>
      <c r="C414" s="52"/>
      <c r="D414" s="52"/>
      <c r="E414" s="52"/>
      <c r="F414" s="52"/>
      <c r="G414" s="53"/>
    </row>
    <row r="415" spans="1:7" x14ac:dyDescent="0.25">
      <c r="A415" s="51"/>
      <c r="B415" s="52"/>
      <c r="C415" s="52"/>
      <c r="D415" s="52"/>
      <c r="E415" s="52"/>
      <c r="F415" s="52"/>
      <c r="G415" s="53"/>
    </row>
    <row r="416" spans="1:7" x14ac:dyDescent="0.25">
      <c r="A416" s="51"/>
      <c r="B416" s="52"/>
      <c r="C416" s="52"/>
      <c r="D416" s="52"/>
      <c r="E416" s="52"/>
      <c r="F416" s="52"/>
      <c r="G416" s="53"/>
    </row>
    <row r="417" spans="1:7" x14ac:dyDescent="0.25">
      <c r="A417" s="51"/>
      <c r="B417" s="52"/>
      <c r="C417" s="52"/>
      <c r="D417" s="52"/>
      <c r="E417" s="52"/>
      <c r="F417" s="52"/>
      <c r="G417" s="53"/>
    </row>
    <row r="418" spans="1:7" x14ac:dyDescent="0.25">
      <c r="A418" s="51"/>
      <c r="B418" s="52"/>
      <c r="C418" s="52"/>
      <c r="D418" s="52"/>
      <c r="E418" s="52"/>
      <c r="F418" s="52"/>
      <c r="G418" s="53"/>
    </row>
    <row r="419" spans="1:7" x14ac:dyDescent="0.25">
      <c r="A419" s="51"/>
      <c r="B419" s="52"/>
      <c r="C419" s="52"/>
      <c r="D419" s="52"/>
      <c r="E419" s="52"/>
      <c r="F419" s="52"/>
      <c r="G419" s="53"/>
    </row>
    <row r="420" spans="1:7" x14ac:dyDescent="0.25">
      <c r="A420" s="51"/>
      <c r="B420" s="52"/>
      <c r="C420" s="52"/>
      <c r="D420" s="52"/>
      <c r="E420" s="52"/>
      <c r="F420" s="52"/>
      <c r="G420" s="53"/>
    </row>
    <row r="421" spans="1:7" x14ac:dyDescent="0.25">
      <c r="A421" s="51"/>
      <c r="B421" s="52"/>
      <c r="C421" s="52"/>
      <c r="D421" s="52"/>
      <c r="E421" s="52"/>
      <c r="F421" s="52"/>
      <c r="G421" s="53"/>
    </row>
    <row r="422" spans="1:7" x14ac:dyDescent="0.25">
      <c r="A422" s="51"/>
      <c r="B422" s="52"/>
      <c r="C422" s="52"/>
      <c r="D422" s="52"/>
      <c r="E422" s="52"/>
      <c r="F422" s="52"/>
      <c r="G422" s="53"/>
    </row>
    <row r="423" spans="1:7" x14ac:dyDescent="0.25">
      <c r="A423" s="51"/>
      <c r="B423" s="52"/>
      <c r="C423" s="52"/>
      <c r="D423" s="52"/>
      <c r="E423" s="52"/>
      <c r="F423" s="52"/>
      <c r="G423" s="53"/>
    </row>
    <row r="424" spans="1:7" x14ac:dyDescent="0.25">
      <c r="A424" s="51"/>
      <c r="B424" s="52"/>
      <c r="C424" s="52"/>
      <c r="D424" s="52"/>
      <c r="E424" s="52"/>
      <c r="F424" s="52"/>
      <c r="G424" s="53"/>
    </row>
    <row r="425" spans="1:7" x14ac:dyDescent="0.25">
      <c r="A425" s="51"/>
      <c r="B425" s="52"/>
      <c r="C425" s="52"/>
      <c r="D425" s="52"/>
      <c r="E425" s="52"/>
      <c r="F425" s="52"/>
      <c r="G425" s="53"/>
    </row>
    <row r="426" spans="1:7" x14ac:dyDescent="0.25">
      <c r="A426" s="51"/>
      <c r="B426" s="52"/>
      <c r="C426" s="52"/>
      <c r="D426" s="52"/>
      <c r="E426" s="52"/>
      <c r="F426" s="52"/>
      <c r="G426" s="53"/>
    </row>
    <row r="427" spans="1:7" x14ac:dyDescent="0.25">
      <c r="A427" s="51"/>
      <c r="B427" s="52"/>
      <c r="C427" s="52"/>
      <c r="D427" s="52"/>
      <c r="E427" s="52"/>
      <c r="F427" s="52"/>
      <c r="G427" s="53"/>
    </row>
    <row r="428" spans="1:7" x14ac:dyDescent="0.25">
      <c r="A428" s="51"/>
      <c r="B428" s="52"/>
      <c r="C428" s="52"/>
      <c r="D428" s="52"/>
      <c r="E428" s="52"/>
      <c r="F428" s="52"/>
      <c r="G428" s="53"/>
    </row>
    <row r="429" spans="1:7" x14ac:dyDescent="0.25">
      <c r="A429" s="51"/>
      <c r="B429" s="52"/>
      <c r="C429" s="52"/>
      <c r="D429" s="52"/>
      <c r="E429" s="52"/>
      <c r="F429" s="52"/>
      <c r="G429" s="53"/>
    </row>
    <row r="430" spans="1:7" x14ac:dyDescent="0.25">
      <c r="A430" s="51"/>
      <c r="B430" s="52"/>
      <c r="C430" s="52"/>
      <c r="D430" s="52"/>
      <c r="E430" s="52"/>
      <c r="F430" s="52"/>
      <c r="G430" s="53"/>
    </row>
    <row r="431" spans="1:7" x14ac:dyDescent="0.25">
      <c r="A431" s="51"/>
      <c r="B431" s="52"/>
      <c r="C431" s="52"/>
      <c r="D431" s="52"/>
      <c r="E431" s="52"/>
      <c r="F431" s="52"/>
      <c r="G431" s="53"/>
    </row>
    <row r="432" spans="1:7" x14ac:dyDescent="0.25">
      <c r="A432" s="51"/>
      <c r="B432" s="52"/>
      <c r="C432" s="52"/>
      <c r="D432" s="52"/>
      <c r="E432" s="52"/>
      <c r="F432" s="52"/>
      <c r="G432" s="53"/>
    </row>
    <row r="433" spans="1:7" x14ac:dyDescent="0.25">
      <c r="A433" s="51"/>
      <c r="B433" s="52"/>
      <c r="C433" s="52"/>
      <c r="D433" s="52"/>
      <c r="E433" s="52"/>
      <c r="F433" s="52"/>
      <c r="G433" s="53"/>
    </row>
    <row r="434" spans="1:7" x14ac:dyDescent="0.25">
      <c r="A434" s="51"/>
      <c r="B434" s="52"/>
      <c r="C434" s="52"/>
      <c r="D434" s="52"/>
      <c r="E434" s="52"/>
      <c r="F434" s="52"/>
      <c r="G434" s="53"/>
    </row>
    <row r="435" spans="1:7" x14ac:dyDescent="0.25">
      <c r="A435" s="51"/>
      <c r="B435" s="52"/>
      <c r="C435" s="52"/>
      <c r="D435" s="52"/>
      <c r="E435" s="52"/>
      <c r="F435" s="52"/>
      <c r="G435" s="53"/>
    </row>
    <row r="436" spans="1:7" x14ac:dyDescent="0.25">
      <c r="A436" s="51"/>
      <c r="B436" s="52"/>
      <c r="C436" s="52"/>
      <c r="D436" s="52"/>
      <c r="E436" s="52"/>
      <c r="F436" s="52"/>
      <c r="G436" s="53"/>
    </row>
    <row r="437" spans="1:7" x14ac:dyDescent="0.25">
      <c r="A437" s="51"/>
      <c r="B437" s="52"/>
      <c r="C437" s="52"/>
      <c r="D437" s="52"/>
      <c r="E437" s="52"/>
      <c r="F437" s="52"/>
      <c r="G437" s="53"/>
    </row>
    <row r="438" spans="1:7" x14ac:dyDescent="0.25">
      <c r="A438" s="51"/>
      <c r="B438" s="52"/>
      <c r="C438" s="52"/>
      <c r="D438" s="52"/>
      <c r="E438" s="52"/>
      <c r="F438" s="52"/>
      <c r="G438" s="53"/>
    </row>
    <row r="439" spans="1:7" x14ac:dyDescent="0.25">
      <c r="A439" s="51"/>
      <c r="B439" s="52"/>
      <c r="C439" s="52"/>
      <c r="D439" s="52"/>
      <c r="E439" s="52"/>
      <c r="F439" s="52"/>
      <c r="G439" s="53"/>
    </row>
    <row r="440" spans="1:7" x14ac:dyDescent="0.25">
      <c r="A440" s="51"/>
      <c r="B440" s="52"/>
      <c r="C440" s="52"/>
      <c r="D440" s="52"/>
      <c r="E440" s="52"/>
      <c r="F440" s="52"/>
      <c r="G440" s="53"/>
    </row>
    <row r="441" spans="1:7" x14ac:dyDescent="0.25">
      <c r="A441" s="51"/>
      <c r="B441" s="52"/>
      <c r="C441" s="52"/>
      <c r="D441" s="52"/>
      <c r="E441" s="52"/>
      <c r="F441" s="52"/>
      <c r="G441" s="53"/>
    </row>
    <row r="442" spans="1:7" x14ac:dyDescent="0.25">
      <c r="A442" s="51"/>
      <c r="B442" s="52"/>
      <c r="C442" s="52"/>
      <c r="D442" s="52"/>
      <c r="E442" s="52"/>
      <c r="F442" s="52"/>
      <c r="G442" s="53"/>
    </row>
    <row r="443" spans="1:7" x14ac:dyDescent="0.25">
      <c r="A443" s="51"/>
      <c r="B443" s="52"/>
      <c r="C443" s="52"/>
      <c r="D443" s="52"/>
      <c r="E443" s="52"/>
      <c r="F443" s="52"/>
      <c r="G443" s="53"/>
    </row>
    <row r="444" spans="1:7" x14ac:dyDescent="0.25">
      <c r="A444" s="51"/>
      <c r="B444" s="52"/>
      <c r="C444" s="52"/>
      <c r="D444" s="52"/>
      <c r="E444" s="52"/>
      <c r="F444" s="52"/>
      <c r="G444" s="53"/>
    </row>
    <row r="445" spans="1:7" x14ac:dyDescent="0.25">
      <c r="A445" s="51"/>
      <c r="B445" s="52"/>
      <c r="C445" s="52"/>
      <c r="D445" s="52"/>
      <c r="E445" s="52"/>
      <c r="F445" s="52"/>
      <c r="G445" s="53"/>
    </row>
    <row r="446" spans="1:7" x14ac:dyDescent="0.25">
      <c r="A446" s="51"/>
      <c r="B446" s="52"/>
      <c r="C446" s="52"/>
      <c r="D446" s="52"/>
      <c r="E446" s="52"/>
      <c r="F446" s="52"/>
      <c r="G446" s="53"/>
    </row>
    <row r="447" spans="1:7" x14ac:dyDescent="0.25">
      <c r="A447" s="51"/>
      <c r="B447" s="52"/>
      <c r="C447" s="52"/>
      <c r="D447" s="52"/>
      <c r="E447" s="52"/>
      <c r="F447" s="52"/>
      <c r="G447" s="53"/>
    </row>
    <row r="448" spans="1:7" x14ac:dyDescent="0.25">
      <c r="A448" s="51"/>
      <c r="B448" s="52"/>
      <c r="C448" s="52"/>
      <c r="D448" s="52"/>
      <c r="E448" s="52"/>
      <c r="F448" s="52"/>
      <c r="G448" s="53"/>
    </row>
    <row r="449" spans="1:7" x14ac:dyDescent="0.25">
      <c r="A449" s="51"/>
      <c r="B449" s="52"/>
      <c r="C449" s="52"/>
      <c r="D449" s="52"/>
      <c r="E449" s="52"/>
      <c r="F449" s="52"/>
      <c r="G449" s="53"/>
    </row>
    <row r="450" spans="1:7" x14ac:dyDescent="0.25">
      <c r="A450" s="51"/>
      <c r="B450" s="52"/>
      <c r="C450" s="52"/>
      <c r="D450" s="52"/>
      <c r="E450" s="52"/>
      <c r="F450" s="52"/>
      <c r="G450" s="53"/>
    </row>
    <row r="451" spans="1:7" x14ac:dyDescent="0.25">
      <c r="A451" s="51"/>
      <c r="B451" s="52"/>
      <c r="C451" s="52"/>
      <c r="D451" s="52"/>
      <c r="E451" s="52"/>
      <c r="F451" s="52"/>
      <c r="G451" s="53"/>
    </row>
    <row r="452" spans="1:7" x14ac:dyDescent="0.25">
      <c r="A452" s="51"/>
      <c r="B452" s="52"/>
      <c r="C452" s="52"/>
      <c r="D452" s="52"/>
      <c r="E452" s="52"/>
      <c r="F452" s="52"/>
      <c r="G452" s="53"/>
    </row>
    <row r="453" spans="1:7" x14ac:dyDescent="0.25">
      <c r="A453" s="51"/>
      <c r="B453" s="52"/>
      <c r="C453" s="52"/>
      <c r="D453" s="52"/>
      <c r="E453" s="52"/>
      <c r="F453" s="52"/>
      <c r="G453" s="53"/>
    </row>
    <row r="454" spans="1:7" x14ac:dyDescent="0.25">
      <c r="A454" s="51"/>
      <c r="B454" s="52"/>
      <c r="C454" s="52"/>
      <c r="D454" s="52"/>
      <c r="E454" s="52"/>
      <c r="F454" s="52"/>
      <c r="G454" s="53"/>
    </row>
    <row r="455" spans="1:7" x14ac:dyDescent="0.25">
      <c r="A455" s="51"/>
      <c r="B455" s="52"/>
      <c r="C455" s="52"/>
      <c r="D455" s="52"/>
      <c r="E455" s="52"/>
      <c r="F455" s="52"/>
      <c r="G455" s="53"/>
    </row>
    <row r="456" spans="1:7" x14ac:dyDescent="0.25">
      <c r="A456" s="51"/>
      <c r="B456" s="52"/>
      <c r="C456" s="52"/>
      <c r="D456" s="52"/>
      <c r="E456" s="52"/>
      <c r="F456" s="52"/>
      <c r="G456" s="53"/>
    </row>
    <row r="457" spans="1:7" x14ac:dyDescent="0.25">
      <c r="A457" s="51"/>
      <c r="B457" s="52"/>
      <c r="C457" s="52"/>
      <c r="D457" s="52"/>
      <c r="E457" s="52"/>
      <c r="F457" s="52"/>
      <c r="G457" s="53"/>
    </row>
    <row r="458" spans="1:7" x14ac:dyDescent="0.25">
      <c r="A458" s="51"/>
      <c r="B458" s="52"/>
      <c r="C458" s="52"/>
      <c r="D458" s="52"/>
      <c r="E458" s="52"/>
      <c r="F458" s="52"/>
      <c r="G458" s="53"/>
    </row>
    <row r="459" spans="1:7" x14ac:dyDescent="0.25">
      <c r="A459" s="51"/>
      <c r="B459" s="52"/>
      <c r="C459" s="52"/>
      <c r="D459" s="52"/>
      <c r="E459" s="52"/>
      <c r="F459" s="52"/>
      <c r="G459" s="53"/>
    </row>
    <row r="460" spans="1:7" x14ac:dyDescent="0.25">
      <c r="A460" s="51"/>
      <c r="B460" s="52"/>
      <c r="C460" s="52"/>
      <c r="D460" s="52"/>
      <c r="E460" s="52"/>
      <c r="F460" s="52"/>
      <c r="G460" s="53"/>
    </row>
    <row r="461" spans="1:7" x14ac:dyDescent="0.25">
      <c r="A461" s="51"/>
      <c r="B461" s="52"/>
      <c r="C461" s="52"/>
      <c r="D461" s="52"/>
      <c r="E461" s="52"/>
      <c r="F461" s="52"/>
      <c r="G461" s="53"/>
    </row>
    <row r="462" spans="1:7" x14ac:dyDescent="0.25">
      <c r="A462" s="51"/>
      <c r="B462" s="52"/>
      <c r="C462" s="52"/>
      <c r="D462" s="52"/>
      <c r="E462" s="52"/>
      <c r="F462" s="52"/>
      <c r="G462" s="53"/>
    </row>
    <row r="463" spans="1:7" x14ac:dyDescent="0.25">
      <c r="A463" s="51"/>
      <c r="B463" s="52"/>
      <c r="C463" s="52"/>
      <c r="D463" s="52"/>
      <c r="E463" s="52"/>
      <c r="F463" s="52"/>
      <c r="G463" s="53"/>
    </row>
    <row r="464" spans="1:7" x14ac:dyDescent="0.25">
      <c r="A464" s="51"/>
      <c r="B464" s="52"/>
      <c r="C464" s="52"/>
      <c r="D464" s="52"/>
      <c r="E464" s="52"/>
      <c r="F464" s="52"/>
      <c r="G464" s="53"/>
    </row>
    <row r="465" spans="1:7" x14ac:dyDescent="0.25">
      <c r="A465" s="51"/>
      <c r="B465" s="52"/>
      <c r="C465" s="52"/>
      <c r="D465" s="52"/>
      <c r="E465" s="52"/>
      <c r="F465" s="52"/>
      <c r="G465" s="53"/>
    </row>
    <row r="466" spans="1:7" x14ac:dyDescent="0.25">
      <c r="A466" s="51"/>
      <c r="B466" s="52"/>
      <c r="C466" s="52"/>
      <c r="D466" s="52"/>
      <c r="E466" s="52"/>
      <c r="F466" s="52"/>
      <c r="G466" s="53"/>
    </row>
    <row r="467" spans="1:7" x14ac:dyDescent="0.25">
      <c r="A467" s="51"/>
      <c r="B467" s="52"/>
      <c r="C467" s="52"/>
      <c r="D467" s="52"/>
      <c r="E467" s="52"/>
      <c r="F467" s="52"/>
      <c r="G467" s="53"/>
    </row>
    <row r="468" spans="1:7" x14ac:dyDescent="0.25">
      <c r="A468" s="51"/>
      <c r="B468" s="52"/>
      <c r="C468" s="52"/>
      <c r="D468" s="52"/>
      <c r="E468" s="52"/>
      <c r="F468" s="52"/>
      <c r="G468" s="53"/>
    </row>
    <row r="469" spans="1:7" x14ac:dyDescent="0.25">
      <c r="A469" s="51"/>
      <c r="B469" s="52"/>
      <c r="C469" s="52"/>
      <c r="D469" s="52"/>
      <c r="E469" s="52"/>
      <c r="F469" s="52"/>
      <c r="G469" s="53"/>
    </row>
    <row r="470" spans="1:7" x14ac:dyDescent="0.25">
      <c r="A470" s="51"/>
      <c r="B470" s="52"/>
      <c r="C470" s="52"/>
      <c r="D470" s="52"/>
      <c r="E470" s="52"/>
      <c r="F470" s="52"/>
      <c r="G470" s="53"/>
    </row>
    <row r="471" spans="1:7" x14ac:dyDescent="0.25">
      <c r="A471" s="51"/>
      <c r="B471" s="52"/>
      <c r="C471" s="52"/>
      <c r="D471" s="52"/>
      <c r="E471" s="52"/>
      <c r="F471" s="52"/>
      <c r="G471" s="53"/>
    </row>
    <row r="472" spans="1:7" x14ac:dyDescent="0.25">
      <c r="A472" s="51"/>
      <c r="B472" s="52"/>
      <c r="C472" s="52"/>
      <c r="D472" s="52"/>
      <c r="E472" s="52"/>
      <c r="F472" s="52"/>
      <c r="G472" s="53"/>
    </row>
    <row r="473" spans="1:7" x14ac:dyDescent="0.25">
      <c r="A473" s="51"/>
      <c r="B473" s="52"/>
      <c r="C473" s="52"/>
      <c r="D473" s="52"/>
      <c r="E473" s="52"/>
      <c r="F473" s="52"/>
      <c r="G473" s="53"/>
    </row>
    <row r="474" spans="1:7" x14ac:dyDescent="0.25">
      <c r="A474" s="51"/>
      <c r="B474" s="52"/>
      <c r="C474" s="52"/>
      <c r="D474" s="52"/>
      <c r="E474" s="52"/>
      <c r="F474" s="52"/>
      <c r="G474" s="53"/>
    </row>
    <row r="475" spans="1:7" x14ac:dyDescent="0.25">
      <c r="A475" s="51"/>
      <c r="B475" s="52"/>
      <c r="C475" s="52"/>
      <c r="D475" s="52"/>
      <c r="E475" s="52"/>
      <c r="F475" s="52"/>
      <c r="G475" s="53"/>
    </row>
    <row r="476" spans="1:7" x14ac:dyDescent="0.25">
      <c r="A476" s="51"/>
      <c r="B476" s="52"/>
      <c r="C476" s="52"/>
      <c r="D476" s="52"/>
      <c r="E476" s="52"/>
      <c r="F476" s="52"/>
      <c r="G476" s="53"/>
    </row>
    <row r="477" spans="1:7" x14ac:dyDescent="0.25">
      <c r="A477" s="51"/>
      <c r="B477" s="52"/>
      <c r="C477" s="52"/>
      <c r="D477" s="52"/>
      <c r="E477" s="52"/>
      <c r="F477" s="52"/>
      <c r="G477" s="53"/>
    </row>
    <row r="478" spans="1:7" x14ac:dyDescent="0.25">
      <c r="A478" s="51"/>
      <c r="B478" s="52"/>
      <c r="C478" s="52"/>
      <c r="D478" s="52"/>
      <c r="E478" s="52"/>
      <c r="F478" s="52"/>
      <c r="G478" s="53"/>
    </row>
    <row r="479" spans="1:7" x14ac:dyDescent="0.25">
      <c r="A479" s="51"/>
      <c r="B479" s="52"/>
      <c r="C479" s="52"/>
      <c r="D479" s="52"/>
      <c r="E479" s="52"/>
      <c r="F479" s="52"/>
      <c r="G479" s="53"/>
    </row>
    <row r="480" spans="1:7" x14ac:dyDescent="0.25">
      <c r="A480" s="51"/>
      <c r="B480" s="52"/>
      <c r="C480" s="52"/>
      <c r="D480" s="52"/>
      <c r="E480" s="52"/>
      <c r="F480" s="52"/>
      <c r="G480" s="53"/>
    </row>
    <row r="481" spans="1:7" x14ac:dyDescent="0.25">
      <c r="A481" s="51"/>
      <c r="B481" s="52"/>
      <c r="C481" s="52"/>
      <c r="D481" s="52"/>
      <c r="E481" s="52"/>
      <c r="F481" s="52"/>
      <c r="G481" s="53"/>
    </row>
    <row r="482" spans="1:7" x14ac:dyDescent="0.25">
      <c r="A482" s="51"/>
      <c r="B482" s="52"/>
      <c r="C482" s="52"/>
      <c r="D482" s="52"/>
      <c r="E482" s="52"/>
      <c r="F482" s="52"/>
      <c r="G482" s="53"/>
    </row>
    <row r="483" spans="1:7" x14ac:dyDescent="0.25">
      <c r="A483" s="51"/>
      <c r="B483" s="52"/>
      <c r="C483" s="52"/>
      <c r="D483" s="52"/>
      <c r="E483" s="52"/>
      <c r="F483" s="52"/>
      <c r="G483" s="53"/>
    </row>
    <row r="484" spans="1:7" x14ac:dyDescent="0.25">
      <c r="A484" s="51"/>
      <c r="B484" s="52"/>
      <c r="C484" s="52"/>
      <c r="D484" s="52"/>
      <c r="E484" s="52"/>
      <c r="F484" s="52"/>
      <c r="G484" s="53"/>
    </row>
    <row r="485" spans="1:7" x14ac:dyDescent="0.25">
      <c r="A485" s="51"/>
      <c r="B485" s="52"/>
      <c r="C485" s="52"/>
      <c r="D485" s="52"/>
      <c r="E485" s="52"/>
      <c r="F485" s="52"/>
      <c r="G485" s="53"/>
    </row>
    <row r="486" spans="1:7" x14ac:dyDescent="0.25">
      <c r="A486" s="51"/>
      <c r="B486" s="52"/>
      <c r="C486" s="52"/>
      <c r="D486" s="52"/>
      <c r="E486" s="52"/>
      <c r="F486" s="52"/>
      <c r="G486" s="53"/>
    </row>
    <row r="487" spans="1:7" x14ac:dyDescent="0.25">
      <c r="A487" s="51"/>
      <c r="B487" s="52"/>
      <c r="C487" s="52"/>
      <c r="D487" s="52"/>
      <c r="E487" s="52"/>
      <c r="F487" s="52"/>
      <c r="G487" s="53"/>
    </row>
    <row r="488" spans="1:7" x14ac:dyDescent="0.25">
      <c r="A488" s="51"/>
      <c r="B488" s="52"/>
      <c r="C488" s="52"/>
      <c r="D488" s="52"/>
      <c r="E488" s="52"/>
      <c r="F488" s="52"/>
      <c r="G488" s="53"/>
    </row>
    <row r="489" spans="1:7" x14ac:dyDescent="0.25">
      <c r="A489" s="51"/>
      <c r="B489" s="52"/>
      <c r="C489" s="52"/>
      <c r="D489" s="52"/>
      <c r="E489" s="52"/>
      <c r="F489" s="52"/>
      <c r="G489" s="53"/>
    </row>
    <row r="490" spans="1:7" x14ac:dyDescent="0.25">
      <c r="A490" s="51"/>
      <c r="B490" s="52"/>
      <c r="C490" s="52"/>
      <c r="D490" s="52"/>
      <c r="E490" s="52"/>
      <c r="F490" s="52"/>
      <c r="G490" s="53"/>
    </row>
    <row r="491" spans="1:7" x14ac:dyDescent="0.25">
      <c r="A491" s="51"/>
      <c r="B491" s="52"/>
      <c r="C491" s="52"/>
      <c r="D491" s="52"/>
      <c r="E491" s="52"/>
      <c r="F491" s="52"/>
      <c r="G491" s="53"/>
    </row>
    <row r="492" spans="1:7" x14ac:dyDescent="0.25">
      <c r="A492" s="51"/>
      <c r="B492" s="52"/>
      <c r="C492" s="52"/>
      <c r="D492" s="52"/>
      <c r="E492" s="52"/>
      <c r="F492" s="52"/>
      <c r="G492" s="53"/>
    </row>
    <row r="493" spans="1:7" x14ac:dyDescent="0.25">
      <c r="A493" s="51"/>
      <c r="B493" s="52"/>
      <c r="C493" s="52"/>
      <c r="D493" s="52"/>
      <c r="E493" s="52"/>
      <c r="F493" s="52"/>
      <c r="G493" s="53"/>
    </row>
    <row r="494" spans="1:7" x14ac:dyDescent="0.25">
      <c r="A494" s="51"/>
      <c r="B494" s="52"/>
      <c r="C494" s="52"/>
      <c r="D494" s="52"/>
      <c r="E494" s="52"/>
      <c r="F494" s="52"/>
      <c r="G494" s="53"/>
    </row>
    <row r="495" spans="1:7" x14ac:dyDescent="0.25">
      <c r="A495" s="51"/>
      <c r="B495" s="52"/>
      <c r="C495" s="52"/>
      <c r="D495" s="52"/>
      <c r="E495" s="52"/>
      <c r="F495" s="52"/>
      <c r="G495" s="53"/>
    </row>
    <row r="496" spans="1:7" x14ac:dyDescent="0.25">
      <c r="A496" s="51"/>
      <c r="B496" s="52"/>
      <c r="C496" s="52"/>
      <c r="D496" s="52"/>
      <c r="E496" s="52"/>
      <c r="F496" s="52"/>
      <c r="G496" s="53"/>
    </row>
    <row r="497" spans="1:7" x14ac:dyDescent="0.25">
      <c r="A497" s="51"/>
      <c r="B497" s="52"/>
      <c r="C497" s="52"/>
      <c r="D497" s="52"/>
      <c r="E497" s="52"/>
      <c r="F497" s="52"/>
      <c r="G497" s="53"/>
    </row>
    <row r="498" spans="1:7" x14ac:dyDescent="0.25">
      <c r="A498" s="51"/>
      <c r="B498" s="52"/>
      <c r="C498" s="52"/>
      <c r="D498" s="52"/>
      <c r="E498" s="52"/>
      <c r="F498" s="52"/>
      <c r="G498" s="53"/>
    </row>
    <row r="499" spans="1:7" x14ac:dyDescent="0.25">
      <c r="A499" s="51"/>
      <c r="B499" s="52"/>
      <c r="C499" s="52"/>
      <c r="D499" s="52"/>
      <c r="E499" s="52"/>
      <c r="F499" s="52"/>
      <c r="G499" s="53"/>
    </row>
    <row r="500" spans="1:7" x14ac:dyDescent="0.25">
      <c r="A500" s="51"/>
      <c r="B500" s="52"/>
      <c r="C500" s="52"/>
      <c r="D500" s="52"/>
      <c r="E500" s="52"/>
      <c r="F500" s="52"/>
      <c r="G500" s="53"/>
    </row>
    <row r="501" spans="1:7" x14ac:dyDescent="0.25">
      <c r="A501" s="51"/>
      <c r="B501" s="52"/>
      <c r="C501" s="52"/>
      <c r="D501" s="52"/>
      <c r="E501" s="52"/>
      <c r="F501" s="52"/>
      <c r="G501" s="53"/>
    </row>
    <row r="502" spans="1:7" x14ac:dyDescent="0.25">
      <c r="A502" s="51"/>
      <c r="B502" s="52"/>
      <c r="C502" s="52"/>
      <c r="D502" s="52"/>
      <c r="E502" s="52"/>
      <c r="F502" s="52"/>
      <c r="G502" s="53"/>
    </row>
    <row r="503" spans="1:7" x14ac:dyDescent="0.25">
      <c r="A503" s="51"/>
      <c r="B503" s="52"/>
      <c r="C503" s="52"/>
      <c r="D503" s="52"/>
      <c r="E503" s="52"/>
      <c r="F503" s="52"/>
      <c r="G503" s="53"/>
    </row>
    <row r="504" spans="1:7" x14ac:dyDescent="0.25">
      <c r="A504" s="51"/>
      <c r="B504" s="52"/>
      <c r="C504" s="52"/>
      <c r="D504" s="52"/>
      <c r="E504" s="52"/>
      <c r="F504" s="52"/>
      <c r="G504" s="53"/>
    </row>
    <row r="505" spans="1:7" x14ac:dyDescent="0.25">
      <c r="A505" s="51"/>
      <c r="B505" s="52"/>
      <c r="C505" s="52"/>
      <c r="D505" s="52"/>
      <c r="E505" s="52"/>
      <c r="F505" s="52"/>
      <c r="G505" s="53"/>
    </row>
    <row r="506" spans="1:7" x14ac:dyDescent="0.25">
      <c r="A506" s="51"/>
      <c r="B506" s="52"/>
      <c r="C506" s="52"/>
      <c r="D506" s="52"/>
      <c r="E506" s="52"/>
      <c r="F506" s="52"/>
      <c r="G506" s="53"/>
    </row>
    <row r="507" spans="1:7" x14ac:dyDescent="0.25">
      <c r="A507" s="51"/>
      <c r="B507" s="52"/>
      <c r="C507" s="52"/>
      <c r="D507" s="52"/>
      <c r="E507" s="52"/>
      <c r="F507" s="52"/>
      <c r="G507" s="53"/>
    </row>
    <row r="508" spans="1:7" x14ac:dyDescent="0.25">
      <c r="A508" s="51"/>
      <c r="B508" s="52"/>
      <c r="C508" s="52"/>
      <c r="D508" s="52"/>
      <c r="E508" s="52"/>
      <c r="F508" s="52"/>
      <c r="G508" s="53"/>
    </row>
    <row r="509" spans="1:7" x14ac:dyDescent="0.25">
      <c r="A509" s="51"/>
      <c r="B509" s="52"/>
      <c r="C509" s="52"/>
      <c r="D509" s="52"/>
      <c r="E509" s="52"/>
      <c r="F509" s="52"/>
      <c r="G509" s="53"/>
    </row>
    <row r="510" spans="1:7" x14ac:dyDescent="0.25">
      <c r="A510" s="51"/>
      <c r="B510" s="52"/>
      <c r="C510" s="52"/>
      <c r="D510" s="52"/>
      <c r="E510" s="52"/>
      <c r="F510" s="52"/>
      <c r="G510" s="53"/>
    </row>
    <row r="511" spans="1:7" x14ac:dyDescent="0.25">
      <c r="A511" s="51"/>
      <c r="B511" s="52"/>
      <c r="C511" s="52"/>
      <c r="D511" s="52"/>
      <c r="E511" s="52"/>
      <c r="F511" s="52"/>
      <c r="G511" s="53"/>
    </row>
    <row r="512" spans="1:7" x14ac:dyDescent="0.25">
      <c r="A512" s="51"/>
      <c r="B512" s="52"/>
      <c r="C512" s="52"/>
      <c r="D512" s="52"/>
      <c r="E512" s="52"/>
      <c r="F512" s="52"/>
      <c r="G512" s="53"/>
    </row>
    <row r="513" spans="1:7" x14ac:dyDescent="0.25">
      <c r="A513" s="51"/>
      <c r="B513" s="52"/>
      <c r="C513" s="52"/>
      <c r="D513" s="52"/>
      <c r="E513" s="52"/>
      <c r="F513" s="52"/>
      <c r="G513" s="53"/>
    </row>
    <row r="514" spans="1:7" x14ac:dyDescent="0.25">
      <c r="A514" s="51"/>
      <c r="B514" s="52"/>
      <c r="C514" s="52"/>
      <c r="D514" s="52"/>
      <c r="E514" s="52"/>
      <c r="F514" s="52"/>
      <c r="G514" s="53"/>
    </row>
    <row r="515" spans="1:7" x14ac:dyDescent="0.25">
      <c r="A515" s="51"/>
      <c r="B515" s="52"/>
      <c r="C515" s="52"/>
      <c r="D515" s="52"/>
      <c r="E515" s="52"/>
      <c r="F515" s="52"/>
      <c r="G515" s="53"/>
    </row>
    <row r="516" spans="1:7" x14ac:dyDescent="0.25">
      <c r="A516" s="51"/>
      <c r="B516" s="52"/>
      <c r="C516" s="52"/>
      <c r="D516" s="52"/>
      <c r="E516" s="52"/>
      <c r="F516" s="52"/>
      <c r="G516" s="53"/>
    </row>
    <row r="517" spans="1:7" x14ac:dyDescent="0.25">
      <c r="A517" s="51"/>
      <c r="B517" s="52"/>
      <c r="C517" s="52"/>
      <c r="D517" s="52"/>
      <c r="E517" s="52"/>
      <c r="F517" s="52"/>
      <c r="G517" s="53"/>
    </row>
    <row r="518" spans="1:7" x14ac:dyDescent="0.25">
      <c r="A518" s="51"/>
      <c r="B518" s="52"/>
      <c r="C518" s="52"/>
      <c r="D518" s="52"/>
      <c r="E518" s="52"/>
      <c r="F518" s="52"/>
      <c r="G518" s="53"/>
    </row>
    <row r="519" spans="1:7" x14ac:dyDescent="0.25">
      <c r="A519" s="51"/>
      <c r="B519" s="52"/>
      <c r="C519" s="52"/>
      <c r="D519" s="52"/>
      <c r="E519" s="52"/>
      <c r="F519" s="52"/>
      <c r="G519" s="53"/>
    </row>
    <row r="520" spans="1:7" x14ac:dyDescent="0.25">
      <c r="A520" s="51"/>
      <c r="B520" s="52"/>
      <c r="C520" s="52"/>
      <c r="D520" s="52"/>
      <c r="E520" s="52"/>
      <c r="F520" s="52"/>
      <c r="G520" s="53"/>
    </row>
    <row r="521" spans="1:7" x14ac:dyDescent="0.25">
      <c r="A521" s="51"/>
      <c r="B521" s="52"/>
      <c r="C521" s="52"/>
      <c r="D521" s="52"/>
      <c r="E521" s="52"/>
      <c r="F521" s="52"/>
      <c r="G521" s="53"/>
    </row>
    <row r="522" spans="1:7" x14ac:dyDescent="0.25">
      <c r="A522" s="51"/>
      <c r="B522" s="52"/>
      <c r="C522" s="52"/>
      <c r="D522" s="52"/>
      <c r="E522" s="52"/>
      <c r="F522" s="52"/>
      <c r="G522" s="53"/>
    </row>
    <row r="523" spans="1:7" x14ac:dyDescent="0.25">
      <c r="A523" s="51"/>
      <c r="B523" s="52"/>
      <c r="C523" s="52"/>
      <c r="D523" s="52"/>
      <c r="E523" s="52"/>
      <c r="F523" s="52"/>
      <c r="G523" s="53"/>
    </row>
    <row r="524" spans="1:7" x14ac:dyDescent="0.25">
      <c r="A524" s="51"/>
      <c r="B524" s="52"/>
      <c r="C524" s="52"/>
      <c r="D524" s="52"/>
      <c r="E524" s="52"/>
      <c r="F524" s="52"/>
      <c r="G524" s="53"/>
    </row>
    <row r="525" spans="1:7" x14ac:dyDescent="0.25">
      <c r="A525" s="51"/>
      <c r="B525" s="52"/>
      <c r="C525" s="52"/>
      <c r="D525" s="52"/>
      <c r="E525" s="52"/>
      <c r="F525" s="52"/>
      <c r="G525" s="53"/>
    </row>
    <row r="526" spans="1:7" x14ac:dyDescent="0.25">
      <c r="A526" s="51"/>
      <c r="B526" s="52"/>
      <c r="C526" s="52"/>
      <c r="D526" s="52"/>
      <c r="E526" s="52"/>
      <c r="F526" s="52"/>
      <c r="G526" s="53"/>
    </row>
    <row r="527" spans="1:7" x14ac:dyDescent="0.25">
      <c r="A527" s="51"/>
      <c r="B527" s="52"/>
      <c r="C527" s="52"/>
      <c r="D527" s="52"/>
      <c r="E527" s="52"/>
      <c r="F527" s="52"/>
      <c r="G527" s="53"/>
    </row>
    <row r="528" spans="1:7" x14ac:dyDescent="0.25">
      <c r="A528" s="51"/>
      <c r="B528" s="52"/>
      <c r="C528" s="52"/>
      <c r="D528" s="52"/>
      <c r="E528" s="52"/>
      <c r="F528" s="52"/>
      <c r="G528" s="53"/>
    </row>
    <row r="529" spans="1:7" x14ac:dyDescent="0.25">
      <c r="A529" s="51"/>
      <c r="B529" s="52"/>
      <c r="C529" s="52"/>
      <c r="D529" s="52"/>
      <c r="E529" s="52"/>
      <c r="F529" s="52"/>
      <c r="G529" s="53"/>
    </row>
    <row r="530" spans="1:7" x14ac:dyDescent="0.25">
      <c r="A530" s="51"/>
      <c r="B530" s="52"/>
      <c r="C530" s="52"/>
      <c r="D530" s="52"/>
      <c r="E530" s="52"/>
      <c r="F530" s="52"/>
      <c r="G530" s="53"/>
    </row>
    <row r="531" spans="1:7" x14ac:dyDescent="0.25">
      <c r="A531" s="51"/>
      <c r="B531" s="52"/>
      <c r="C531" s="52"/>
      <c r="D531" s="52"/>
      <c r="E531" s="52"/>
      <c r="F531" s="52"/>
      <c r="G531" s="53"/>
    </row>
    <row r="532" spans="1:7" x14ac:dyDescent="0.25">
      <c r="A532" s="51"/>
      <c r="B532" s="52"/>
      <c r="C532" s="52"/>
      <c r="D532" s="52"/>
      <c r="E532" s="52"/>
      <c r="F532" s="52"/>
      <c r="G532" s="53"/>
    </row>
    <row r="533" spans="1:7" x14ac:dyDescent="0.25">
      <c r="A533" s="51"/>
      <c r="B533" s="52"/>
      <c r="C533" s="52"/>
      <c r="D533" s="52"/>
      <c r="E533" s="52"/>
      <c r="F533" s="52"/>
      <c r="G533" s="53"/>
    </row>
    <row r="534" spans="1:7" x14ac:dyDescent="0.25">
      <c r="A534" s="51"/>
      <c r="B534" s="52"/>
      <c r="C534" s="52"/>
      <c r="D534" s="52"/>
      <c r="E534" s="52"/>
      <c r="F534" s="52"/>
      <c r="G534" s="53"/>
    </row>
    <row r="535" spans="1:7" x14ac:dyDescent="0.25">
      <c r="A535" s="51"/>
      <c r="B535" s="52"/>
      <c r="C535" s="52"/>
      <c r="D535" s="52"/>
      <c r="E535" s="52"/>
      <c r="F535" s="52"/>
      <c r="G535" s="53"/>
    </row>
    <row r="536" spans="1:7" x14ac:dyDescent="0.25">
      <c r="A536" s="51"/>
      <c r="B536" s="52"/>
      <c r="C536" s="52"/>
      <c r="D536" s="52"/>
      <c r="E536" s="52"/>
      <c r="F536" s="52"/>
      <c r="G536" s="53"/>
    </row>
    <row r="537" spans="1:7" x14ac:dyDescent="0.25">
      <c r="A537" s="51"/>
      <c r="B537" s="52"/>
      <c r="C537" s="52"/>
      <c r="D537" s="52"/>
      <c r="E537" s="52"/>
      <c r="F537" s="52"/>
      <c r="G537" s="53"/>
    </row>
    <row r="538" spans="1:7" x14ac:dyDescent="0.25">
      <c r="A538" s="51"/>
      <c r="B538" s="52"/>
      <c r="C538" s="52"/>
      <c r="D538" s="52"/>
      <c r="E538" s="52"/>
      <c r="F538" s="52"/>
      <c r="G538" s="53"/>
    </row>
    <row r="539" spans="1:7" x14ac:dyDescent="0.25">
      <c r="A539" s="51"/>
      <c r="B539" s="52"/>
      <c r="C539" s="52"/>
      <c r="D539" s="52"/>
      <c r="E539" s="52"/>
      <c r="F539" s="52"/>
      <c r="G539" s="53"/>
    </row>
    <row r="540" spans="1:7" x14ac:dyDescent="0.25">
      <c r="A540" s="51"/>
      <c r="B540" s="52"/>
      <c r="C540" s="52"/>
      <c r="D540" s="52"/>
      <c r="E540" s="52"/>
      <c r="F540" s="52"/>
      <c r="G540" s="53"/>
    </row>
    <row r="541" spans="1:7" x14ac:dyDescent="0.25">
      <c r="A541" s="51"/>
      <c r="B541" s="52"/>
      <c r="C541" s="52"/>
      <c r="D541" s="52"/>
      <c r="E541" s="52"/>
      <c r="F541" s="52"/>
      <c r="G541" s="53"/>
    </row>
    <row r="542" spans="1:7" x14ac:dyDescent="0.25">
      <c r="A542" s="51"/>
      <c r="B542" s="52"/>
      <c r="C542" s="52"/>
      <c r="D542" s="52"/>
      <c r="E542" s="52"/>
      <c r="F542" s="52"/>
      <c r="G542" s="53"/>
    </row>
    <row r="543" spans="1:7" x14ac:dyDescent="0.25">
      <c r="A543" s="51"/>
      <c r="B543" s="52"/>
      <c r="C543" s="52"/>
      <c r="D543" s="52"/>
      <c r="E543" s="52"/>
      <c r="F543" s="52"/>
      <c r="G543" s="53"/>
    </row>
    <row r="544" spans="1:7" x14ac:dyDescent="0.25">
      <c r="A544" s="51"/>
      <c r="B544" s="52"/>
      <c r="C544" s="52"/>
      <c r="D544" s="52"/>
      <c r="E544" s="52"/>
      <c r="F544" s="52"/>
      <c r="G544" s="53"/>
    </row>
    <row r="545" spans="1:7" x14ac:dyDescent="0.25">
      <c r="A545" s="51"/>
      <c r="B545" s="52"/>
      <c r="C545" s="52"/>
      <c r="D545" s="52"/>
      <c r="E545" s="52"/>
      <c r="F545" s="52"/>
      <c r="G545" s="53"/>
    </row>
    <row r="546" spans="1:7" x14ac:dyDescent="0.25">
      <c r="A546" s="51"/>
      <c r="B546" s="52"/>
      <c r="C546" s="52"/>
      <c r="D546" s="52"/>
      <c r="E546" s="52"/>
      <c r="F546" s="52"/>
      <c r="G546" s="53"/>
    </row>
    <row r="547" spans="1:7" x14ac:dyDescent="0.25">
      <c r="A547" s="51"/>
      <c r="B547" s="52"/>
      <c r="C547" s="52"/>
      <c r="D547" s="52"/>
      <c r="E547" s="52"/>
      <c r="F547" s="52"/>
      <c r="G547" s="53"/>
    </row>
    <row r="548" spans="1:7" x14ac:dyDescent="0.25">
      <c r="A548" s="51"/>
      <c r="B548" s="52"/>
      <c r="C548" s="52"/>
      <c r="D548" s="52"/>
      <c r="E548" s="52"/>
      <c r="F548" s="52"/>
      <c r="G548" s="53"/>
    </row>
    <row r="549" spans="1:7" x14ac:dyDescent="0.25">
      <c r="A549" s="51"/>
      <c r="B549" s="52"/>
      <c r="C549" s="52"/>
      <c r="D549" s="52"/>
      <c r="E549" s="52"/>
      <c r="F549" s="52"/>
      <c r="G549" s="53"/>
    </row>
    <row r="550" spans="1:7" x14ac:dyDescent="0.25">
      <c r="A550" s="51"/>
      <c r="B550" s="52"/>
      <c r="C550" s="52"/>
      <c r="D550" s="52"/>
      <c r="E550" s="52"/>
      <c r="F550" s="52"/>
      <c r="G550" s="53"/>
    </row>
    <row r="551" spans="1:7" x14ac:dyDescent="0.25">
      <c r="A551" s="51"/>
      <c r="B551" s="52"/>
      <c r="C551" s="52"/>
      <c r="D551" s="52"/>
      <c r="E551" s="52"/>
      <c r="F551" s="52"/>
      <c r="G551" s="53"/>
    </row>
    <row r="552" spans="1:7" x14ac:dyDescent="0.25">
      <c r="A552" s="51"/>
      <c r="B552" s="52"/>
      <c r="C552" s="52"/>
      <c r="D552" s="52"/>
      <c r="E552" s="52"/>
      <c r="F552" s="52"/>
      <c r="G552" s="53"/>
    </row>
    <row r="553" spans="1:7" x14ac:dyDescent="0.25">
      <c r="A553" s="51"/>
      <c r="B553" s="52"/>
      <c r="C553" s="52"/>
      <c r="D553" s="52"/>
      <c r="E553" s="52"/>
      <c r="F553" s="52"/>
      <c r="G553" s="53"/>
    </row>
    <row r="554" spans="1:7" x14ac:dyDescent="0.25">
      <c r="A554" s="51"/>
      <c r="B554" s="52"/>
      <c r="C554" s="52"/>
      <c r="D554" s="52"/>
      <c r="E554" s="52"/>
      <c r="F554" s="52"/>
      <c r="G554" s="53"/>
    </row>
    <row r="555" spans="1:7" x14ac:dyDescent="0.25">
      <c r="A555" s="51"/>
      <c r="B555" s="52"/>
      <c r="C555" s="52"/>
      <c r="D555" s="52"/>
      <c r="E555" s="52"/>
      <c r="F555" s="52"/>
      <c r="G555" s="53"/>
    </row>
    <row r="556" spans="1:7" x14ac:dyDescent="0.25">
      <c r="A556" s="51"/>
      <c r="B556" s="52"/>
      <c r="C556" s="52"/>
      <c r="D556" s="52"/>
      <c r="E556" s="52"/>
      <c r="F556" s="52"/>
      <c r="G556" s="53"/>
    </row>
    <row r="557" spans="1:7" x14ac:dyDescent="0.25">
      <c r="A557" s="51"/>
      <c r="B557" s="52"/>
      <c r="C557" s="52"/>
      <c r="D557" s="52"/>
      <c r="E557" s="52"/>
      <c r="F557" s="52"/>
      <c r="G557" s="53"/>
    </row>
    <row r="558" spans="1:7" x14ac:dyDescent="0.25">
      <c r="A558" s="51"/>
      <c r="B558" s="52"/>
      <c r="C558" s="52"/>
      <c r="D558" s="52"/>
      <c r="E558" s="52"/>
      <c r="F558" s="52"/>
      <c r="G558" s="53"/>
    </row>
    <row r="559" spans="1:7" x14ac:dyDescent="0.25">
      <c r="A559" s="51"/>
      <c r="B559" s="52"/>
      <c r="C559" s="52"/>
      <c r="D559" s="52"/>
      <c r="E559" s="52"/>
      <c r="F559" s="52"/>
      <c r="G559" s="53"/>
    </row>
    <row r="560" spans="1:7" x14ac:dyDescent="0.25">
      <c r="A560" s="51"/>
      <c r="B560" s="52"/>
      <c r="C560" s="52"/>
      <c r="D560" s="52"/>
      <c r="E560" s="52"/>
      <c r="F560" s="52"/>
      <c r="G560" s="53"/>
    </row>
    <row r="561" spans="1:7" x14ac:dyDescent="0.25">
      <c r="A561" s="51"/>
      <c r="B561" s="52"/>
      <c r="C561" s="52"/>
      <c r="D561" s="52"/>
      <c r="E561" s="52"/>
      <c r="F561" s="52"/>
      <c r="G561" s="53"/>
    </row>
    <row r="562" spans="1:7" x14ac:dyDescent="0.25">
      <c r="A562" s="51"/>
      <c r="B562" s="52"/>
      <c r="C562" s="52"/>
      <c r="D562" s="52"/>
      <c r="E562" s="52"/>
      <c r="F562" s="52"/>
      <c r="G562" s="53"/>
    </row>
    <row r="563" spans="1:7" x14ac:dyDescent="0.25">
      <c r="A563" s="51"/>
      <c r="B563" s="52"/>
      <c r="C563" s="52"/>
      <c r="D563" s="52"/>
      <c r="E563" s="52"/>
      <c r="F563" s="52"/>
      <c r="G563" s="53"/>
    </row>
    <row r="564" spans="1:7" x14ac:dyDescent="0.25">
      <c r="A564" s="51"/>
      <c r="B564" s="52"/>
      <c r="C564" s="52"/>
      <c r="D564" s="52"/>
      <c r="E564" s="52"/>
      <c r="F564" s="52"/>
      <c r="G564" s="53"/>
    </row>
    <row r="565" spans="1:7" x14ac:dyDescent="0.25">
      <c r="A565" s="51"/>
      <c r="B565" s="52"/>
      <c r="C565" s="52"/>
      <c r="D565" s="52"/>
      <c r="E565" s="52"/>
      <c r="F565" s="52"/>
      <c r="G565" s="53"/>
    </row>
    <row r="566" spans="1:7" x14ac:dyDescent="0.25">
      <c r="A566" s="51"/>
      <c r="B566" s="52"/>
      <c r="C566" s="52"/>
      <c r="D566" s="52"/>
      <c r="E566" s="52"/>
      <c r="F566" s="52"/>
      <c r="G566" s="53"/>
    </row>
    <row r="567" spans="1:7" x14ac:dyDescent="0.25">
      <c r="A567" s="51"/>
      <c r="B567" s="52"/>
      <c r="C567" s="52"/>
      <c r="D567" s="52"/>
      <c r="E567" s="52"/>
      <c r="F567" s="52"/>
      <c r="G567" s="53"/>
    </row>
    <row r="568" spans="1:7" x14ac:dyDescent="0.25">
      <c r="A568" s="51"/>
      <c r="B568" s="52"/>
      <c r="C568" s="52"/>
      <c r="D568" s="52"/>
      <c r="E568" s="52"/>
      <c r="F568" s="52"/>
      <c r="G568" s="53"/>
    </row>
    <row r="569" spans="1:7" x14ac:dyDescent="0.25">
      <c r="A569" s="51"/>
      <c r="B569" s="52"/>
      <c r="C569" s="52"/>
      <c r="D569" s="52"/>
      <c r="E569" s="52"/>
      <c r="F569" s="52"/>
      <c r="G569" s="53"/>
    </row>
    <row r="570" spans="1:7" x14ac:dyDescent="0.25">
      <c r="A570" s="51"/>
      <c r="B570" s="52"/>
      <c r="C570" s="52"/>
      <c r="D570" s="52"/>
      <c r="E570" s="52"/>
      <c r="F570" s="52"/>
      <c r="G570" s="53"/>
    </row>
    <row r="571" spans="1:7" x14ac:dyDescent="0.25">
      <c r="A571" s="51"/>
      <c r="B571" s="52"/>
      <c r="C571" s="52"/>
      <c r="D571" s="52"/>
      <c r="E571" s="52"/>
      <c r="F571" s="52"/>
      <c r="G571" s="53"/>
    </row>
    <row r="572" spans="1:7" x14ac:dyDescent="0.25">
      <c r="A572" s="51"/>
      <c r="B572" s="52"/>
      <c r="C572" s="52"/>
      <c r="D572" s="52"/>
      <c r="E572" s="52"/>
      <c r="F572" s="52"/>
      <c r="G572" s="53"/>
    </row>
    <row r="573" spans="1:7" x14ac:dyDescent="0.25">
      <c r="A573" s="51"/>
      <c r="B573" s="52"/>
      <c r="C573" s="52"/>
      <c r="D573" s="52"/>
      <c r="E573" s="52"/>
      <c r="F573" s="52"/>
      <c r="G573" s="53"/>
    </row>
    <row r="574" spans="1:7" x14ac:dyDescent="0.25">
      <c r="A574" s="51"/>
      <c r="B574" s="52"/>
      <c r="C574" s="52"/>
      <c r="D574" s="52"/>
      <c r="E574" s="52"/>
      <c r="F574" s="52"/>
      <c r="G574" s="53"/>
    </row>
    <row r="575" spans="1:7" x14ac:dyDescent="0.25">
      <c r="A575" s="51"/>
      <c r="B575" s="52"/>
      <c r="C575" s="52"/>
      <c r="D575" s="52"/>
      <c r="E575" s="52"/>
      <c r="F575" s="52"/>
      <c r="G575" s="53"/>
    </row>
    <row r="576" spans="1:7" x14ac:dyDescent="0.25">
      <c r="A576" s="51"/>
      <c r="B576" s="52"/>
      <c r="C576" s="52"/>
      <c r="D576" s="52"/>
      <c r="E576" s="52"/>
      <c r="F576" s="52"/>
      <c r="G576" s="53"/>
    </row>
    <row r="577" spans="1:7" x14ac:dyDescent="0.25">
      <c r="A577" s="51"/>
      <c r="B577" s="52"/>
      <c r="C577" s="52"/>
      <c r="D577" s="52"/>
      <c r="E577" s="52"/>
      <c r="F577" s="52"/>
      <c r="G577" s="53"/>
    </row>
    <row r="578" spans="1:7" x14ac:dyDescent="0.25">
      <c r="A578" s="51"/>
      <c r="B578" s="52"/>
      <c r="C578" s="52"/>
      <c r="D578" s="52"/>
      <c r="E578" s="52"/>
      <c r="F578" s="52"/>
      <c r="G578" s="53"/>
    </row>
    <row r="579" spans="1:7" x14ac:dyDescent="0.25">
      <c r="A579" s="51"/>
      <c r="B579" s="52"/>
      <c r="C579" s="52"/>
      <c r="D579" s="52"/>
      <c r="E579" s="52"/>
      <c r="F579" s="52"/>
      <c r="G579" s="53"/>
    </row>
    <row r="580" spans="1:7" x14ac:dyDescent="0.25">
      <c r="A580" s="51"/>
      <c r="B580" s="52"/>
      <c r="C580" s="52"/>
      <c r="D580" s="52"/>
      <c r="E580" s="52"/>
      <c r="F580" s="52"/>
      <c r="G580" s="53"/>
    </row>
    <row r="581" spans="1:7" x14ac:dyDescent="0.25">
      <c r="A581" s="51"/>
      <c r="B581" s="52"/>
      <c r="C581" s="52"/>
      <c r="D581" s="52"/>
      <c r="E581" s="52"/>
      <c r="F581" s="52"/>
      <c r="G581" s="53"/>
    </row>
    <row r="582" spans="1:7" x14ac:dyDescent="0.25">
      <c r="A582" s="51"/>
      <c r="B582" s="52"/>
      <c r="C582" s="52"/>
      <c r="D582" s="52"/>
      <c r="E582" s="52"/>
      <c r="F582" s="52"/>
      <c r="G582" s="53"/>
    </row>
    <row r="583" spans="1:7" x14ac:dyDescent="0.25">
      <c r="A583" s="51"/>
      <c r="B583" s="52"/>
      <c r="C583" s="52"/>
      <c r="D583" s="52"/>
      <c r="E583" s="52"/>
      <c r="F583" s="52"/>
      <c r="G583" s="53"/>
    </row>
    <row r="584" spans="1:7" x14ac:dyDescent="0.25">
      <c r="A584" s="51"/>
      <c r="B584" s="52"/>
      <c r="C584" s="52"/>
      <c r="D584" s="52"/>
      <c r="E584" s="52"/>
      <c r="F584" s="52"/>
      <c r="G584" s="53"/>
    </row>
    <row r="585" spans="1:7" x14ac:dyDescent="0.25">
      <c r="A585" s="51"/>
      <c r="B585" s="52"/>
      <c r="C585" s="52"/>
      <c r="D585" s="52"/>
      <c r="E585" s="52"/>
      <c r="F585" s="52"/>
      <c r="G585" s="53"/>
    </row>
    <row r="586" spans="1:7" x14ac:dyDescent="0.25">
      <c r="A586" s="51"/>
      <c r="B586" s="52"/>
      <c r="C586" s="52"/>
      <c r="D586" s="52"/>
      <c r="E586" s="52"/>
      <c r="F586" s="52"/>
      <c r="G586" s="53"/>
    </row>
    <row r="587" spans="1:7" x14ac:dyDescent="0.25">
      <c r="A587" s="51"/>
      <c r="B587" s="52"/>
      <c r="C587" s="52"/>
      <c r="D587" s="52"/>
      <c r="E587" s="52"/>
      <c r="F587" s="52"/>
      <c r="G587" s="53"/>
    </row>
    <row r="588" spans="1:7" x14ac:dyDescent="0.25">
      <c r="A588" s="51"/>
      <c r="B588" s="52"/>
      <c r="C588" s="52"/>
      <c r="D588" s="52"/>
      <c r="E588" s="52"/>
      <c r="F588" s="52"/>
      <c r="G588" s="53"/>
    </row>
    <row r="589" spans="1:7" x14ac:dyDescent="0.25">
      <c r="A589" s="51"/>
      <c r="B589" s="52"/>
      <c r="C589" s="52"/>
      <c r="D589" s="52"/>
      <c r="E589" s="52"/>
      <c r="F589" s="52"/>
      <c r="G589" s="53"/>
    </row>
    <row r="590" spans="1:7" x14ac:dyDescent="0.25">
      <c r="A590" s="51"/>
      <c r="B590" s="52"/>
      <c r="C590" s="52"/>
      <c r="D590" s="52"/>
      <c r="E590" s="52"/>
      <c r="F590" s="52"/>
      <c r="G590" s="53"/>
    </row>
    <row r="591" spans="1:7" x14ac:dyDescent="0.25">
      <c r="A591" s="51"/>
      <c r="B591" s="52"/>
      <c r="C591" s="52"/>
      <c r="D591" s="52"/>
      <c r="E591" s="52"/>
      <c r="F591" s="52"/>
      <c r="G591" s="53"/>
    </row>
    <row r="592" spans="1:7" x14ac:dyDescent="0.25">
      <c r="A592" s="51"/>
      <c r="B592" s="52"/>
      <c r="C592" s="52"/>
      <c r="D592" s="52"/>
      <c r="E592" s="52"/>
      <c r="F592" s="52"/>
      <c r="G592" s="53"/>
    </row>
    <row r="593" spans="1:7" x14ac:dyDescent="0.25">
      <c r="A593" s="51"/>
      <c r="B593" s="52"/>
      <c r="C593" s="52"/>
      <c r="D593" s="52"/>
      <c r="E593" s="52"/>
      <c r="F593" s="52"/>
      <c r="G593" s="53"/>
    </row>
    <row r="594" spans="1:7" x14ac:dyDescent="0.25">
      <c r="A594" s="51"/>
      <c r="B594" s="52"/>
      <c r="C594" s="52"/>
      <c r="D594" s="52"/>
      <c r="E594" s="52"/>
      <c r="F594" s="52"/>
      <c r="G594" s="53"/>
    </row>
    <row r="595" spans="1:7" x14ac:dyDescent="0.25">
      <c r="A595" s="51"/>
      <c r="B595" s="52"/>
      <c r="C595" s="52"/>
      <c r="D595" s="52"/>
      <c r="E595" s="52"/>
      <c r="F595" s="52"/>
      <c r="G595" s="53"/>
    </row>
    <row r="596" spans="1:7" x14ac:dyDescent="0.25">
      <c r="A596" s="51"/>
      <c r="B596" s="52"/>
      <c r="C596" s="52"/>
      <c r="D596" s="52"/>
      <c r="E596" s="52"/>
      <c r="F596" s="52"/>
      <c r="G596" s="53"/>
    </row>
    <row r="597" spans="1:7" x14ac:dyDescent="0.25">
      <c r="A597" s="51"/>
      <c r="B597" s="52"/>
      <c r="C597" s="52"/>
      <c r="D597" s="52"/>
      <c r="E597" s="52"/>
      <c r="F597" s="52"/>
      <c r="G597" s="53"/>
    </row>
    <row r="598" spans="1:7" x14ac:dyDescent="0.25">
      <c r="A598" s="51"/>
      <c r="B598" s="52"/>
      <c r="C598" s="52"/>
      <c r="D598" s="52"/>
      <c r="E598" s="52"/>
      <c r="F598" s="52"/>
      <c r="G598" s="53"/>
    </row>
    <row r="599" spans="1:7" x14ac:dyDescent="0.25">
      <c r="A599" s="51"/>
      <c r="B599" s="52"/>
      <c r="C599" s="52"/>
      <c r="D599" s="52"/>
      <c r="E599" s="52"/>
      <c r="F599" s="52"/>
      <c r="G599" s="53"/>
    </row>
    <row r="600" spans="1:7" x14ac:dyDescent="0.25">
      <c r="A600" s="51"/>
      <c r="B600" s="52"/>
      <c r="C600" s="52"/>
      <c r="D600" s="52"/>
      <c r="E600" s="52"/>
      <c r="F600" s="52"/>
      <c r="G600" s="53"/>
    </row>
    <row r="601" spans="1:7" x14ac:dyDescent="0.25">
      <c r="A601" s="51"/>
      <c r="B601" s="52"/>
      <c r="C601" s="52"/>
      <c r="D601" s="52"/>
      <c r="E601" s="52"/>
      <c r="F601" s="52"/>
      <c r="G601" s="53"/>
    </row>
    <row r="602" spans="1:7" x14ac:dyDescent="0.25">
      <c r="A602" s="51"/>
      <c r="B602" s="52"/>
      <c r="C602" s="52"/>
      <c r="D602" s="52"/>
      <c r="E602" s="52"/>
      <c r="F602" s="52"/>
      <c r="G602" s="53"/>
    </row>
    <row r="603" spans="1:7" x14ac:dyDescent="0.25">
      <c r="A603" s="51"/>
      <c r="B603" s="52"/>
      <c r="C603" s="52"/>
      <c r="D603" s="52"/>
      <c r="E603" s="52"/>
      <c r="F603" s="52"/>
      <c r="G603" s="53"/>
    </row>
    <row r="604" spans="1:7" x14ac:dyDescent="0.25">
      <c r="A604" s="51"/>
      <c r="B604" s="52"/>
      <c r="C604" s="52"/>
      <c r="D604" s="52"/>
      <c r="E604" s="52"/>
      <c r="F604" s="52"/>
      <c r="G604" s="53"/>
    </row>
    <row r="605" spans="1:7" x14ac:dyDescent="0.25">
      <c r="A605" s="51"/>
      <c r="B605" s="52"/>
      <c r="C605" s="52"/>
      <c r="D605" s="52"/>
      <c r="E605" s="52"/>
      <c r="F605" s="52"/>
      <c r="G605" s="53"/>
    </row>
    <row r="606" spans="1:7" x14ac:dyDescent="0.25">
      <c r="A606" s="51"/>
      <c r="B606" s="52"/>
      <c r="C606" s="52"/>
      <c r="D606" s="52"/>
      <c r="E606" s="52"/>
      <c r="F606" s="52"/>
      <c r="G606" s="53"/>
    </row>
    <row r="607" spans="1:7" x14ac:dyDescent="0.25">
      <c r="A607" s="51"/>
      <c r="B607" s="52"/>
      <c r="C607" s="52"/>
      <c r="D607" s="52"/>
      <c r="E607" s="52"/>
      <c r="F607" s="52"/>
      <c r="G607" s="53"/>
    </row>
    <row r="608" spans="1:7" x14ac:dyDescent="0.25">
      <c r="A608" s="51"/>
      <c r="B608" s="52"/>
      <c r="C608" s="52"/>
      <c r="D608" s="52"/>
      <c r="E608" s="52"/>
      <c r="F608" s="52"/>
      <c r="G608" s="53"/>
    </row>
    <row r="609" spans="1:7" x14ac:dyDescent="0.25">
      <c r="A609" s="51"/>
      <c r="B609" s="52"/>
      <c r="C609" s="52"/>
      <c r="D609" s="52"/>
      <c r="E609" s="52"/>
      <c r="F609" s="52"/>
      <c r="G609" s="53"/>
    </row>
    <row r="610" spans="1:7" x14ac:dyDescent="0.25">
      <c r="A610" s="51"/>
      <c r="B610" s="52"/>
      <c r="C610" s="52"/>
      <c r="D610" s="52"/>
      <c r="E610" s="52"/>
      <c r="F610" s="52"/>
      <c r="G610" s="53"/>
    </row>
    <row r="611" spans="1:7" x14ac:dyDescent="0.25">
      <c r="A611" s="51"/>
      <c r="B611" s="52"/>
      <c r="C611" s="52"/>
      <c r="D611" s="52"/>
      <c r="E611" s="52"/>
      <c r="F611" s="52"/>
      <c r="G611" s="53"/>
    </row>
    <row r="612" spans="1:7" x14ac:dyDescent="0.25">
      <c r="A612" s="51"/>
      <c r="B612" s="52"/>
      <c r="C612" s="52"/>
      <c r="D612" s="52"/>
      <c r="E612" s="52"/>
      <c r="F612" s="52"/>
      <c r="G612" s="53"/>
    </row>
    <row r="613" spans="1:7" x14ac:dyDescent="0.25">
      <c r="A613" s="51"/>
      <c r="B613" s="52"/>
      <c r="C613" s="52"/>
      <c r="D613" s="52"/>
      <c r="E613" s="52"/>
      <c r="F613" s="52"/>
      <c r="G613" s="53"/>
    </row>
    <row r="614" spans="1:7" x14ac:dyDescent="0.25">
      <c r="A614" s="51"/>
      <c r="B614" s="52"/>
      <c r="C614" s="52"/>
      <c r="D614" s="52"/>
      <c r="E614" s="52"/>
      <c r="F614" s="52"/>
      <c r="G614" s="53"/>
    </row>
    <row r="615" spans="1:7" x14ac:dyDescent="0.25">
      <c r="A615" s="51"/>
      <c r="B615" s="52"/>
      <c r="C615" s="52"/>
      <c r="D615" s="52"/>
      <c r="E615" s="52"/>
      <c r="F615" s="52"/>
      <c r="G615" s="53"/>
    </row>
    <row r="616" spans="1:7" x14ac:dyDescent="0.25">
      <c r="A616" s="51"/>
      <c r="B616" s="52"/>
      <c r="C616" s="52"/>
      <c r="D616" s="52"/>
      <c r="E616" s="52"/>
      <c r="F616" s="52"/>
      <c r="G616" s="53"/>
    </row>
    <row r="617" spans="1:7" x14ac:dyDescent="0.25">
      <c r="A617" s="51"/>
      <c r="B617" s="52"/>
      <c r="C617" s="52"/>
      <c r="D617" s="52"/>
      <c r="E617" s="52"/>
      <c r="F617" s="52"/>
      <c r="G617" s="53"/>
    </row>
    <row r="618" spans="1:7" x14ac:dyDescent="0.25">
      <c r="A618" s="51"/>
      <c r="B618" s="52"/>
      <c r="C618" s="52"/>
      <c r="D618" s="52"/>
      <c r="E618" s="52"/>
      <c r="F618" s="52"/>
      <c r="G618" s="53"/>
    </row>
    <row r="619" spans="1:7" x14ac:dyDescent="0.25">
      <c r="A619" s="51"/>
      <c r="B619" s="52"/>
      <c r="C619" s="52"/>
      <c r="D619" s="52"/>
      <c r="E619" s="52"/>
      <c r="F619" s="52"/>
      <c r="G619" s="53"/>
    </row>
    <row r="620" spans="1:7" x14ac:dyDescent="0.25">
      <c r="A620" s="51"/>
      <c r="B620" s="52"/>
      <c r="C620" s="52"/>
      <c r="D620" s="52"/>
      <c r="E620" s="52"/>
      <c r="F620" s="52"/>
      <c r="G620" s="53"/>
    </row>
    <row r="621" spans="1:7" x14ac:dyDescent="0.25">
      <c r="A621" s="51"/>
      <c r="B621" s="52"/>
      <c r="C621" s="52"/>
      <c r="D621" s="52"/>
      <c r="E621" s="52"/>
      <c r="F621" s="52"/>
      <c r="G621" s="53"/>
    </row>
    <row r="622" spans="1:7" x14ac:dyDescent="0.25">
      <c r="A622" s="51"/>
      <c r="B622" s="52"/>
      <c r="C622" s="52"/>
      <c r="D622" s="52"/>
      <c r="E622" s="52"/>
      <c r="F622" s="52"/>
      <c r="G622" s="53"/>
    </row>
    <row r="623" spans="1:7" x14ac:dyDescent="0.25">
      <c r="A623" s="51"/>
      <c r="B623" s="52"/>
      <c r="C623" s="52"/>
      <c r="D623" s="52"/>
      <c r="E623" s="52"/>
      <c r="F623" s="52"/>
      <c r="G623" s="53"/>
    </row>
    <row r="624" spans="1:7" x14ac:dyDescent="0.25">
      <c r="A624" s="51"/>
      <c r="B624" s="52"/>
      <c r="C624" s="52"/>
      <c r="D624" s="52"/>
      <c r="E624" s="52"/>
      <c r="F624" s="52"/>
      <c r="G624" s="53"/>
    </row>
    <row r="625" spans="1:7" x14ac:dyDescent="0.25">
      <c r="A625" s="51"/>
      <c r="B625" s="52"/>
      <c r="C625" s="52"/>
      <c r="D625" s="52"/>
      <c r="E625" s="52"/>
      <c r="F625" s="52"/>
      <c r="G625" s="53"/>
    </row>
    <row r="626" spans="1:7" x14ac:dyDescent="0.25">
      <c r="A626" s="51"/>
      <c r="B626" s="52"/>
      <c r="C626" s="52"/>
      <c r="D626" s="52"/>
      <c r="E626" s="52"/>
      <c r="F626" s="52"/>
      <c r="G626" s="53"/>
    </row>
    <row r="627" spans="1:7" x14ac:dyDescent="0.25">
      <c r="A627" s="51"/>
      <c r="B627" s="52"/>
      <c r="C627" s="52"/>
      <c r="D627" s="52"/>
      <c r="E627" s="52"/>
      <c r="F627" s="52"/>
      <c r="G627" s="53"/>
    </row>
    <row r="628" spans="1:7" x14ac:dyDescent="0.25">
      <c r="A628" s="51"/>
      <c r="B628" s="52"/>
      <c r="C628" s="52"/>
      <c r="D628" s="52"/>
      <c r="E628" s="52"/>
      <c r="F628" s="52"/>
      <c r="G628" s="53"/>
    </row>
    <row r="629" spans="1:7" x14ac:dyDescent="0.25">
      <c r="A629" s="51"/>
      <c r="B629" s="52"/>
      <c r="C629" s="52"/>
      <c r="D629" s="52"/>
      <c r="E629" s="52"/>
      <c r="F629" s="52"/>
      <c r="G629" s="53"/>
    </row>
    <row r="630" spans="1:7" x14ac:dyDescent="0.25">
      <c r="A630" s="51"/>
      <c r="B630" s="52"/>
      <c r="C630" s="52"/>
      <c r="D630" s="52"/>
      <c r="E630" s="52"/>
      <c r="F630" s="52"/>
      <c r="G630" s="53"/>
    </row>
    <row r="631" spans="1:7" x14ac:dyDescent="0.25">
      <c r="A631" s="51"/>
      <c r="B631" s="52"/>
      <c r="C631" s="52"/>
      <c r="D631" s="52"/>
      <c r="E631" s="52"/>
      <c r="F631" s="52"/>
      <c r="G631" s="53"/>
    </row>
    <row r="632" spans="1:7" x14ac:dyDescent="0.25">
      <c r="A632" s="51"/>
      <c r="B632" s="52"/>
      <c r="C632" s="52"/>
      <c r="D632" s="52"/>
      <c r="E632" s="52"/>
      <c r="F632" s="52"/>
      <c r="G632" s="53"/>
    </row>
    <row r="633" spans="1:7" x14ac:dyDescent="0.25">
      <c r="A633" s="51"/>
      <c r="B633" s="52"/>
      <c r="C633" s="52"/>
      <c r="D633" s="52"/>
      <c r="E633" s="52"/>
      <c r="F633" s="52"/>
      <c r="G633" s="53"/>
    </row>
    <row r="634" spans="1:7" x14ac:dyDescent="0.25">
      <c r="A634" s="51"/>
      <c r="B634" s="52"/>
      <c r="C634" s="52"/>
      <c r="D634" s="52"/>
      <c r="E634" s="52"/>
      <c r="F634" s="52"/>
      <c r="G634" s="53"/>
    </row>
    <row r="635" spans="1:7" x14ac:dyDescent="0.25">
      <c r="A635" s="51"/>
      <c r="B635" s="52"/>
      <c r="C635" s="52"/>
      <c r="D635" s="52"/>
      <c r="E635" s="52"/>
      <c r="F635" s="52"/>
      <c r="G635" s="53"/>
    </row>
    <row r="636" spans="1:7" x14ac:dyDescent="0.25">
      <c r="A636" s="51"/>
      <c r="B636" s="52"/>
      <c r="C636" s="52"/>
      <c r="D636" s="52"/>
      <c r="E636" s="52"/>
      <c r="F636" s="52"/>
      <c r="G636" s="53"/>
    </row>
    <row r="637" spans="1:7" x14ac:dyDescent="0.25">
      <c r="A637" s="51"/>
      <c r="B637" s="52"/>
      <c r="C637" s="52"/>
      <c r="D637" s="52"/>
      <c r="E637" s="52"/>
      <c r="F637" s="52"/>
      <c r="G637" s="53"/>
    </row>
    <row r="638" spans="1:7" x14ac:dyDescent="0.25">
      <c r="A638" s="51"/>
      <c r="B638" s="52"/>
      <c r="C638" s="52"/>
      <c r="D638" s="52"/>
      <c r="E638" s="52"/>
      <c r="F638" s="52"/>
      <c r="G638" s="53"/>
    </row>
    <row r="639" spans="1:7" x14ac:dyDescent="0.25">
      <c r="A639" s="51"/>
      <c r="B639" s="52"/>
      <c r="C639" s="52"/>
      <c r="D639" s="52"/>
      <c r="E639" s="52"/>
      <c r="F639" s="52"/>
      <c r="G639" s="53"/>
    </row>
    <row r="640" spans="1:7" x14ac:dyDescent="0.25">
      <c r="A640" s="51"/>
      <c r="B640" s="52"/>
      <c r="C640" s="52"/>
      <c r="D640" s="52"/>
      <c r="E640" s="52"/>
      <c r="F640" s="52"/>
      <c r="G640" s="53"/>
    </row>
    <row r="641" spans="1:7" x14ac:dyDescent="0.25">
      <c r="A641" s="51"/>
      <c r="B641" s="52"/>
      <c r="C641" s="52"/>
      <c r="D641" s="52"/>
      <c r="E641" s="52"/>
      <c r="F641" s="52"/>
      <c r="G641" s="53"/>
    </row>
    <row r="642" spans="1:7" x14ac:dyDescent="0.25">
      <c r="A642" s="51"/>
      <c r="B642" s="52"/>
      <c r="C642" s="52"/>
      <c r="D642" s="52"/>
      <c r="E642" s="52"/>
      <c r="F642" s="52"/>
      <c r="G642" s="53"/>
    </row>
    <row r="643" spans="1:7" x14ac:dyDescent="0.25">
      <c r="A643" s="51"/>
      <c r="B643" s="52"/>
      <c r="C643" s="52"/>
      <c r="D643" s="52"/>
      <c r="E643" s="52"/>
      <c r="F643" s="52"/>
      <c r="G643" s="53"/>
    </row>
    <row r="644" spans="1:7" x14ac:dyDescent="0.25">
      <c r="A644" s="51"/>
      <c r="B644" s="52"/>
      <c r="C644" s="52"/>
      <c r="D644" s="52"/>
      <c r="E644" s="52"/>
      <c r="F644" s="52"/>
      <c r="G644" s="53"/>
    </row>
    <row r="645" spans="1:7" x14ac:dyDescent="0.25">
      <c r="A645" s="51"/>
      <c r="B645" s="52"/>
      <c r="C645" s="52"/>
      <c r="D645" s="52"/>
      <c r="E645" s="52"/>
      <c r="F645" s="52"/>
      <c r="G645" s="53"/>
    </row>
    <row r="646" spans="1:7" x14ac:dyDescent="0.25">
      <c r="A646" s="51"/>
      <c r="B646" s="52"/>
      <c r="C646" s="52"/>
      <c r="D646" s="52"/>
      <c r="E646" s="52"/>
      <c r="F646" s="52"/>
      <c r="G646" s="53"/>
    </row>
    <row r="647" spans="1:7" x14ac:dyDescent="0.25">
      <c r="A647" s="51"/>
      <c r="B647" s="52"/>
      <c r="C647" s="52"/>
      <c r="D647" s="52"/>
      <c r="E647" s="52"/>
      <c r="F647" s="52"/>
      <c r="G647" s="53"/>
    </row>
    <row r="648" spans="1:7" x14ac:dyDescent="0.25">
      <c r="A648" s="51"/>
      <c r="B648" s="52"/>
      <c r="C648" s="52"/>
      <c r="D648" s="52"/>
      <c r="E648" s="52"/>
      <c r="F648" s="52"/>
      <c r="G648" s="53"/>
    </row>
    <row r="649" spans="1:7" x14ac:dyDescent="0.25">
      <c r="A649" s="51"/>
      <c r="B649" s="52"/>
      <c r="C649" s="52"/>
      <c r="D649" s="52"/>
      <c r="E649" s="52"/>
      <c r="F649" s="52"/>
      <c r="G649" s="53"/>
    </row>
    <row r="650" spans="1:7" x14ac:dyDescent="0.25">
      <c r="A650" s="51"/>
      <c r="B650" s="52"/>
      <c r="C650" s="52"/>
      <c r="D650" s="52"/>
      <c r="E650" s="52"/>
      <c r="F650" s="52"/>
      <c r="G650" s="53"/>
    </row>
    <row r="651" spans="1:7" x14ac:dyDescent="0.25">
      <c r="A651" s="51"/>
      <c r="B651" s="52"/>
      <c r="C651" s="52"/>
      <c r="D651" s="52"/>
      <c r="E651" s="52"/>
      <c r="F651" s="52"/>
      <c r="G651" s="53"/>
    </row>
    <row r="652" spans="1:7" x14ac:dyDescent="0.25">
      <c r="A652" s="51"/>
      <c r="B652" s="52"/>
      <c r="C652" s="52"/>
      <c r="D652" s="52"/>
      <c r="E652" s="52"/>
      <c r="F652" s="52"/>
      <c r="G652" s="53"/>
    </row>
    <row r="653" spans="1:7" x14ac:dyDescent="0.25">
      <c r="A653" s="51"/>
      <c r="B653" s="52"/>
      <c r="C653" s="52"/>
      <c r="D653" s="52"/>
      <c r="E653" s="52"/>
      <c r="F653" s="52"/>
      <c r="G653" s="53"/>
    </row>
    <row r="654" spans="1:7" x14ac:dyDescent="0.25">
      <c r="A654" s="51"/>
      <c r="B654" s="52"/>
      <c r="C654" s="52"/>
      <c r="D654" s="52"/>
      <c r="E654" s="52"/>
      <c r="F654" s="52"/>
      <c r="G654" s="53"/>
    </row>
    <row r="655" spans="1:7" x14ac:dyDescent="0.25">
      <c r="A655" s="51"/>
      <c r="B655" s="52"/>
      <c r="C655" s="52"/>
      <c r="D655" s="52"/>
      <c r="E655" s="52"/>
      <c r="F655" s="52"/>
      <c r="G655" s="53"/>
    </row>
    <row r="656" spans="1:7" x14ac:dyDescent="0.25">
      <c r="A656" s="51"/>
      <c r="B656" s="52"/>
      <c r="C656" s="52"/>
      <c r="D656" s="52"/>
      <c r="E656" s="52"/>
      <c r="F656" s="52"/>
      <c r="G656" s="53"/>
    </row>
    <row r="657" spans="1:7" x14ac:dyDescent="0.25">
      <c r="A657" s="51"/>
      <c r="B657" s="52"/>
      <c r="C657" s="52"/>
      <c r="D657" s="52"/>
      <c r="E657" s="52"/>
      <c r="F657" s="52"/>
      <c r="G657" s="53"/>
    </row>
    <row r="658" spans="1:7" x14ac:dyDescent="0.25">
      <c r="A658" s="51"/>
      <c r="B658" s="52"/>
      <c r="C658" s="52"/>
      <c r="D658" s="52"/>
      <c r="E658" s="52"/>
      <c r="F658" s="52"/>
      <c r="G658" s="53"/>
    </row>
    <row r="659" spans="1:7" x14ac:dyDescent="0.25">
      <c r="A659" s="51"/>
      <c r="B659" s="52"/>
      <c r="C659" s="52"/>
      <c r="D659" s="52"/>
      <c r="E659" s="52"/>
      <c r="F659" s="52"/>
      <c r="G659" s="53"/>
    </row>
    <row r="660" spans="1:7" x14ac:dyDescent="0.25">
      <c r="A660" s="51"/>
      <c r="B660" s="52"/>
      <c r="C660" s="52"/>
      <c r="D660" s="52"/>
      <c r="E660" s="52"/>
      <c r="F660" s="52"/>
      <c r="G660" s="53"/>
    </row>
    <row r="661" spans="1:7" x14ac:dyDescent="0.25">
      <c r="A661" s="51"/>
      <c r="B661" s="52"/>
      <c r="C661" s="52"/>
      <c r="D661" s="52"/>
      <c r="E661" s="52"/>
      <c r="F661" s="52"/>
      <c r="G661" s="53"/>
    </row>
    <row r="662" spans="1:7" x14ac:dyDescent="0.25">
      <c r="A662" s="51"/>
      <c r="B662" s="52"/>
      <c r="C662" s="52"/>
      <c r="D662" s="52"/>
      <c r="E662" s="52"/>
      <c r="F662" s="52"/>
      <c r="G662" s="53"/>
    </row>
    <row r="663" spans="1:7" x14ac:dyDescent="0.25">
      <c r="A663" s="51"/>
      <c r="B663" s="52"/>
      <c r="C663" s="52"/>
      <c r="D663" s="52"/>
      <c r="E663" s="52"/>
      <c r="F663" s="52"/>
      <c r="G663" s="53"/>
    </row>
    <row r="664" spans="1:7" x14ac:dyDescent="0.25">
      <c r="A664" s="51"/>
      <c r="B664" s="52"/>
      <c r="C664" s="52"/>
      <c r="D664" s="52"/>
      <c r="E664" s="52"/>
      <c r="F664" s="52"/>
      <c r="G664" s="53"/>
    </row>
    <row r="665" spans="1:7" x14ac:dyDescent="0.25">
      <c r="A665" s="51"/>
      <c r="B665" s="52"/>
      <c r="C665" s="52"/>
      <c r="D665" s="52"/>
      <c r="E665" s="52"/>
      <c r="F665" s="52"/>
      <c r="G665" s="53"/>
    </row>
    <row r="666" spans="1:7" x14ac:dyDescent="0.25">
      <c r="A666" s="51"/>
      <c r="B666" s="52"/>
      <c r="C666" s="52"/>
      <c r="D666" s="52"/>
      <c r="E666" s="52"/>
      <c r="F666" s="52"/>
      <c r="G666" s="53"/>
    </row>
    <row r="667" spans="1:7" x14ac:dyDescent="0.25">
      <c r="A667" s="51"/>
      <c r="B667" s="52"/>
      <c r="C667" s="52"/>
      <c r="D667" s="52"/>
      <c r="E667" s="52"/>
      <c r="F667" s="52"/>
      <c r="G667" s="53"/>
    </row>
    <row r="668" spans="1:7" x14ac:dyDescent="0.25">
      <c r="A668" s="51"/>
      <c r="B668" s="52"/>
      <c r="C668" s="52"/>
      <c r="D668" s="52"/>
      <c r="E668" s="52"/>
      <c r="F668" s="52"/>
      <c r="G668" s="53"/>
    </row>
    <row r="669" spans="1:7" x14ac:dyDescent="0.25">
      <c r="A669" s="51"/>
      <c r="B669" s="52"/>
      <c r="C669" s="52"/>
      <c r="D669" s="52"/>
      <c r="E669" s="52"/>
      <c r="F669" s="52"/>
      <c r="G669" s="53"/>
    </row>
    <row r="670" spans="1:7" x14ac:dyDescent="0.25">
      <c r="A670" s="51"/>
      <c r="B670" s="52"/>
      <c r="C670" s="52"/>
      <c r="D670" s="52"/>
      <c r="E670" s="52"/>
      <c r="F670" s="52"/>
      <c r="G670" s="53"/>
    </row>
    <row r="671" spans="1:7" x14ac:dyDescent="0.25">
      <c r="A671" s="51"/>
      <c r="B671" s="52"/>
      <c r="C671" s="52"/>
      <c r="D671" s="52"/>
      <c r="E671" s="52"/>
      <c r="F671" s="52"/>
      <c r="G671" s="53"/>
    </row>
    <row r="672" spans="1:7" x14ac:dyDescent="0.25">
      <c r="A672" s="51"/>
      <c r="B672" s="52"/>
      <c r="C672" s="52"/>
      <c r="D672" s="52"/>
      <c r="E672" s="52"/>
      <c r="F672" s="52"/>
      <c r="G672" s="53"/>
    </row>
    <row r="673" spans="1:7" x14ac:dyDescent="0.25">
      <c r="A673" s="51"/>
      <c r="B673" s="52"/>
      <c r="C673" s="52"/>
      <c r="D673" s="52"/>
      <c r="E673" s="52"/>
      <c r="F673" s="52"/>
      <c r="G673" s="53"/>
    </row>
    <row r="674" spans="1:7" x14ac:dyDescent="0.25">
      <c r="A674" s="51"/>
      <c r="B674" s="52"/>
      <c r="C674" s="52"/>
      <c r="D674" s="52"/>
      <c r="E674" s="52"/>
      <c r="F674" s="52"/>
      <c r="G674" s="53"/>
    </row>
    <row r="675" spans="1:7" x14ac:dyDescent="0.25">
      <c r="A675" s="51"/>
      <c r="B675" s="52"/>
      <c r="C675" s="52"/>
      <c r="D675" s="52"/>
      <c r="E675" s="52"/>
      <c r="F675" s="52"/>
      <c r="G675" s="53"/>
    </row>
    <row r="676" spans="1:7" x14ac:dyDescent="0.25">
      <c r="A676" s="51"/>
      <c r="B676" s="52"/>
      <c r="C676" s="52"/>
      <c r="D676" s="52"/>
      <c r="E676" s="52"/>
      <c r="F676" s="52"/>
      <c r="G676" s="53"/>
    </row>
    <row r="677" spans="1:7" x14ac:dyDescent="0.25">
      <c r="A677" s="51"/>
      <c r="B677" s="52"/>
      <c r="C677" s="52"/>
      <c r="D677" s="52"/>
      <c r="E677" s="52"/>
      <c r="F677" s="52"/>
      <c r="G677" s="53"/>
    </row>
    <row r="678" spans="1:7" x14ac:dyDescent="0.25">
      <c r="A678" s="51"/>
      <c r="B678" s="52"/>
      <c r="C678" s="52"/>
      <c r="D678" s="52"/>
      <c r="E678" s="52"/>
      <c r="F678" s="52"/>
      <c r="G678" s="53"/>
    </row>
    <row r="679" spans="1:7" x14ac:dyDescent="0.25">
      <c r="A679" s="51"/>
      <c r="B679" s="52"/>
      <c r="C679" s="52"/>
      <c r="D679" s="52"/>
      <c r="E679" s="52"/>
      <c r="F679" s="52"/>
      <c r="G679" s="53"/>
    </row>
    <row r="680" spans="1:7" x14ac:dyDescent="0.25">
      <c r="A680" s="51"/>
      <c r="B680" s="52"/>
      <c r="C680" s="52"/>
      <c r="D680" s="52"/>
      <c r="E680" s="52"/>
      <c r="F680" s="52"/>
      <c r="G680" s="53"/>
    </row>
    <row r="681" spans="1:7" x14ac:dyDescent="0.25">
      <c r="A681" s="51"/>
      <c r="B681" s="52"/>
      <c r="C681" s="52"/>
      <c r="D681" s="52"/>
      <c r="E681" s="52"/>
      <c r="F681" s="52"/>
      <c r="G681" s="53"/>
    </row>
    <row r="682" spans="1:7" x14ac:dyDescent="0.25">
      <c r="A682" s="51"/>
      <c r="B682" s="52"/>
      <c r="C682" s="52"/>
      <c r="D682" s="52"/>
      <c r="E682" s="52"/>
      <c r="F682" s="52"/>
      <c r="G682" s="53"/>
    </row>
    <row r="683" spans="1:7" x14ac:dyDescent="0.25">
      <c r="A683" s="51"/>
      <c r="B683" s="52"/>
      <c r="C683" s="52"/>
      <c r="D683" s="52"/>
      <c r="E683" s="52"/>
      <c r="F683" s="52"/>
      <c r="G683" s="53"/>
    </row>
    <row r="684" spans="1:7" x14ac:dyDescent="0.25">
      <c r="A684" s="51"/>
      <c r="B684" s="52"/>
      <c r="C684" s="52"/>
      <c r="D684" s="52"/>
      <c r="E684" s="52"/>
      <c r="F684" s="52"/>
      <c r="G684" s="53"/>
    </row>
    <row r="685" spans="1:7" x14ac:dyDescent="0.25">
      <c r="A685" s="51"/>
      <c r="B685" s="52"/>
      <c r="C685" s="52"/>
      <c r="D685" s="52"/>
      <c r="E685" s="52"/>
      <c r="F685" s="52"/>
      <c r="G685" s="53"/>
    </row>
    <row r="686" spans="1:7" x14ac:dyDescent="0.25">
      <c r="A686" s="51"/>
      <c r="B686" s="52"/>
      <c r="C686" s="52"/>
      <c r="D686" s="52"/>
      <c r="E686" s="52"/>
      <c r="F686" s="52"/>
      <c r="G686" s="53"/>
    </row>
    <row r="687" spans="1:7" x14ac:dyDescent="0.25">
      <c r="A687" s="51"/>
      <c r="B687" s="52"/>
      <c r="C687" s="52"/>
      <c r="D687" s="52"/>
      <c r="E687" s="52"/>
      <c r="F687" s="52"/>
      <c r="G687" s="53"/>
    </row>
    <row r="688" spans="1:7" x14ac:dyDescent="0.25">
      <c r="A688" s="51"/>
      <c r="B688" s="52"/>
      <c r="C688" s="52"/>
      <c r="D688" s="52"/>
      <c r="E688" s="52"/>
      <c r="F688" s="52"/>
      <c r="G688" s="53"/>
    </row>
    <row r="689" spans="1:7" x14ac:dyDescent="0.25">
      <c r="A689" s="51"/>
      <c r="B689" s="52"/>
      <c r="C689" s="52"/>
      <c r="D689" s="52"/>
      <c r="E689" s="52"/>
      <c r="F689" s="52"/>
      <c r="G689" s="53"/>
    </row>
    <row r="690" spans="1:7" x14ac:dyDescent="0.25">
      <c r="A690" s="51"/>
      <c r="B690" s="52"/>
      <c r="C690" s="52"/>
      <c r="D690" s="52"/>
      <c r="E690" s="52"/>
      <c r="F690" s="52"/>
      <c r="G690" s="53"/>
    </row>
    <row r="691" spans="1:7" x14ac:dyDescent="0.25">
      <c r="A691" s="51"/>
      <c r="B691" s="52"/>
      <c r="C691" s="52"/>
      <c r="D691" s="52"/>
      <c r="E691" s="52"/>
      <c r="F691" s="52"/>
      <c r="G691" s="53"/>
    </row>
    <row r="692" spans="1:7" x14ac:dyDescent="0.25">
      <c r="A692" s="51"/>
      <c r="B692" s="52"/>
      <c r="C692" s="52"/>
      <c r="D692" s="52"/>
      <c r="E692" s="52"/>
      <c r="F692" s="52"/>
      <c r="G692" s="53"/>
    </row>
    <row r="693" spans="1:7" x14ac:dyDescent="0.25">
      <c r="A693" s="51"/>
      <c r="B693" s="52"/>
      <c r="C693" s="52"/>
      <c r="D693" s="52"/>
      <c r="E693" s="52"/>
      <c r="F693" s="52"/>
      <c r="G693" s="53"/>
    </row>
    <row r="694" spans="1:7" x14ac:dyDescent="0.25">
      <c r="A694" s="51"/>
      <c r="B694" s="52"/>
      <c r="C694" s="52"/>
      <c r="D694" s="52"/>
      <c r="E694" s="52"/>
      <c r="F694" s="52"/>
      <c r="G694" s="53"/>
    </row>
    <row r="695" spans="1:7" x14ac:dyDescent="0.25">
      <c r="A695" s="51"/>
      <c r="B695" s="52"/>
      <c r="C695" s="52"/>
      <c r="D695" s="52"/>
      <c r="E695" s="52"/>
      <c r="F695" s="52"/>
      <c r="G695" s="53"/>
    </row>
    <row r="696" spans="1:7" x14ac:dyDescent="0.25">
      <c r="A696" s="51"/>
      <c r="B696" s="52"/>
      <c r="C696" s="52"/>
      <c r="D696" s="52"/>
      <c r="E696" s="52"/>
      <c r="F696" s="52"/>
      <c r="G696" s="53"/>
    </row>
    <row r="697" spans="1:7" x14ac:dyDescent="0.25">
      <c r="A697" s="51"/>
      <c r="B697" s="52"/>
      <c r="C697" s="52"/>
      <c r="D697" s="52"/>
      <c r="E697" s="52"/>
      <c r="F697" s="52"/>
      <c r="G697" s="53"/>
    </row>
    <row r="698" spans="1:7" x14ac:dyDescent="0.25">
      <c r="A698" s="51"/>
      <c r="B698" s="52"/>
      <c r="C698" s="52"/>
      <c r="D698" s="52"/>
      <c r="E698" s="52"/>
      <c r="F698" s="52"/>
      <c r="G698" s="53"/>
    </row>
    <row r="699" spans="1:7" x14ac:dyDescent="0.25">
      <c r="A699" s="51"/>
      <c r="B699" s="52"/>
      <c r="C699" s="52"/>
      <c r="D699" s="52"/>
      <c r="E699" s="52"/>
      <c r="F699" s="52"/>
      <c r="G699" s="53"/>
    </row>
    <row r="700" spans="1:7" x14ac:dyDescent="0.25">
      <c r="A700" s="51"/>
      <c r="B700" s="52"/>
      <c r="C700" s="52"/>
      <c r="D700" s="52"/>
      <c r="E700" s="52"/>
      <c r="F700" s="52"/>
      <c r="G700" s="53"/>
    </row>
    <row r="701" spans="1:7" x14ac:dyDescent="0.25">
      <c r="A701" s="51"/>
      <c r="B701" s="52"/>
      <c r="C701" s="52"/>
      <c r="D701" s="52"/>
      <c r="E701" s="52"/>
      <c r="F701" s="52"/>
      <c r="G701" s="53"/>
    </row>
    <row r="702" spans="1:7" x14ac:dyDescent="0.25">
      <c r="A702" s="51"/>
      <c r="B702" s="52"/>
      <c r="C702" s="52"/>
      <c r="D702" s="52"/>
      <c r="E702" s="52"/>
      <c r="F702" s="52"/>
      <c r="G702" s="53"/>
    </row>
    <row r="703" spans="1:7" x14ac:dyDescent="0.25">
      <c r="A703" s="51"/>
      <c r="B703" s="52"/>
      <c r="C703" s="52"/>
      <c r="D703" s="52"/>
      <c r="E703" s="52"/>
      <c r="F703" s="52"/>
      <c r="G703" s="53"/>
    </row>
    <row r="704" spans="1:7" x14ac:dyDescent="0.25">
      <c r="A704" s="51"/>
      <c r="B704" s="52"/>
      <c r="C704" s="52"/>
      <c r="D704" s="52"/>
      <c r="E704" s="52"/>
      <c r="F704" s="52"/>
      <c r="G704" s="53"/>
    </row>
    <row r="705" spans="1:7" x14ac:dyDescent="0.25">
      <c r="A705" s="51"/>
      <c r="B705" s="52"/>
      <c r="C705" s="52"/>
      <c r="D705" s="52"/>
      <c r="E705" s="52"/>
      <c r="F705" s="52"/>
      <c r="G705" s="53"/>
    </row>
    <row r="706" spans="1:7" x14ac:dyDescent="0.25">
      <c r="A706" s="51"/>
      <c r="B706" s="52"/>
      <c r="C706" s="52"/>
      <c r="D706" s="52"/>
      <c r="E706" s="52"/>
      <c r="F706" s="52"/>
      <c r="G706" s="53"/>
    </row>
    <row r="707" spans="1:7" x14ac:dyDescent="0.25">
      <c r="A707" s="51"/>
      <c r="B707" s="52"/>
      <c r="C707" s="52"/>
      <c r="D707" s="52"/>
      <c r="E707" s="52"/>
      <c r="F707" s="52"/>
      <c r="G707" s="53"/>
    </row>
    <row r="708" spans="1:7" x14ac:dyDescent="0.25">
      <c r="A708" s="51"/>
      <c r="B708" s="52"/>
      <c r="C708" s="52"/>
      <c r="D708" s="52"/>
      <c r="E708" s="52"/>
      <c r="F708" s="52"/>
      <c r="G708" s="53"/>
    </row>
    <row r="709" spans="1:7" x14ac:dyDescent="0.25">
      <c r="A709" s="51"/>
      <c r="B709" s="52"/>
      <c r="C709" s="52"/>
      <c r="D709" s="52"/>
      <c r="E709" s="52"/>
      <c r="F709" s="52"/>
      <c r="G709" s="53"/>
    </row>
    <row r="710" spans="1:7" x14ac:dyDescent="0.25">
      <c r="A710" s="51"/>
      <c r="B710" s="52"/>
      <c r="C710" s="52"/>
      <c r="D710" s="52"/>
      <c r="E710" s="52"/>
      <c r="F710" s="52"/>
      <c r="G710" s="53"/>
    </row>
    <row r="711" spans="1:7" x14ac:dyDescent="0.25">
      <c r="A711" s="51"/>
      <c r="B711" s="52"/>
      <c r="C711" s="52"/>
      <c r="D711" s="52"/>
      <c r="E711" s="52"/>
      <c r="F711" s="52"/>
      <c r="G711" s="53"/>
    </row>
    <row r="712" spans="1:7" x14ac:dyDescent="0.25">
      <c r="A712" s="51"/>
      <c r="B712" s="52"/>
      <c r="C712" s="52"/>
      <c r="D712" s="52"/>
      <c r="E712" s="52"/>
      <c r="F712" s="52"/>
      <c r="G712" s="53"/>
    </row>
    <row r="713" spans="1:7" x14ac:dyDescent="0.25">
      <c r="A713" s="51"/>
      <c r="B713" s="52"/>
      <c r="C713" s="52"/>
      <c r="D713" s="52"/>
      <c r="E713" s="52"/>
      <c r="F713" s="52"/>
      <c r="G713" s="53"/>
    </row>
    <row r="714" spans="1:7" x14ac:dyDescent="0.25">
      <c r="A714" s="51"/>
      <c r="B714" s="52"/>
      <c r="C714" s="52"/>
      <c r="D714" s="52"/>
      <c r="E714" s="52"/>
      <c r="F714" s="52"/>
      <c r="G714" s="53"/>
    </row>
    <row r="715" spans="1:7" x14ac:dyDescent="0.25">
      <c r="A715" s="51"/>
      <c r="B715" s="52"/>
      <c r="C715" s="52"/>
      <c r="D715" s="52"/>
      <c r="E715" s="52"/>
      <c r="F715" s="52"/>
      <c r="G715" s="53"/>
    </row>
    <row r="716" spans="1:7" x14ac:dyDescent="0.25">
      <c r="A716" s="51"/>
      <c r="B716" s="52"/>
      <c r="C716" s="52"/>
      <c r="D716" s="52"/>
      <c r="E716" s="52"/>
      <c r="F716" s="52"/>
      <c r="G716" s="53"/>
    </row>
    <row r="717" spans="1:7" x14ac:dyDescent="0.25">
      <c r="A717" s="51"/>
      <c r="B717" s="52"/>
      <c r="C717" s="52"/>
      <c r="D717" s="52"/>
      <c r="E717" s="52"/>
      <c r="F717" s="52"/>
      <c r="G717" s="53"/>
    </row>
    <row r="718" spans="1:7" x14ac:dyDescent="0.25">
      <c r="A718" s="51"/>
      <c r="B718" s="52"/>
      <c r="C718" s="52"/>
      <c r="D718" s="52"/>
      <c r="E718" s="52"/>
      <c r="F718" s="52"/>
      <c r="G718" s="53"/>
    </row>
    <row r="719" spans="1:7" x14ac:dyDescent="0.25">
      <c r="A719" s="51"/>
      <c r="B719" s="52"/>
      <c r="C719" s="52"/>
      <c r="D719" s="52"/>
      <c r="E719" s="52"/>
      <c r="F719" s="52"/>
      <c r="G719" s="53"/>
    </row>
    <row r="720" spans="1:7" x14ac:dyDescent="0.25">
      <c r="A720" s="51"/>
      <c r="B720" s="52"/>
      <c r="C720" s="52"/>
      <c r="D720" s="52"/>
      <c r="E720" s="52"/>
      <c r="F720" s="52"/>
      <c r="G720" s="53"/>
    </row>
    <row r="721" spans="1:7" x14ac:dyDescent="0.25">
      <c r="A721" s="51"/>
      <c r="B721" s="52"/>
      <c r="C721" s="52"/>
      <c r="D721" s="52"/>
      <c r="E721" s="52"/>
      <c r="F721" s="52"/>
      <c r="G721" s="53"/>
    </row>
    <row r="722" spans="1:7" x14ac:dyDescent="0.25">
      <c r="A722" s="51"/>
      <c r="B722" s="52"/>
      <c r="C722" s="52"/>
      <c r="D722" s="52"/>
      <c r="E722" s="52"/>
      <c r="F722" s="52"/>
      <c r="G722" s="53"/>
    </row>
    <row r="723" spans="1:7" x14ac:dyDescent="0.25">
      <c r="A723" s="51"/>
      <c r="B723" s="52"/>
      <c r="C723" s="52"/>
      <c r="D723" s="52"/>
      <c r="E723" s="52"/>
      <c r="F723" s="52"/>
      <c r="G723" s="53"/>
    </row>
    <row r="724" spans="1:7" x14ac:dyDescent="0.25">
      <c r="A724" s="51"/>
      <c r="B724" s="52"/>
      <c r="C724" s="52"/>
      <c r="D724" s="52"/>
      <c r="E724" s="52"/>
      <c r="F724" s="52"/>
      <c r="G724" s="53"/>
    </row>
    <row r="725" spans="1:7" x14ac:dyDescent="0.25">
      <c r="A725" s="51"/>
      <c r="B725" s="52"/>
      <c r="C725" s="52"/>
      <c r="D725" s="52"/>
      <c r="E725" s="52"/>
      <c r="F725" s="52"/>
      <c r="G725" s="53"/>
    </row>
    <row r="726" spans="1:7" x14ac:dyDescent="0.25">
      <c r="A726" s="51"/>
      <c r="B726" s="52"/>
      <c r="C726" s="52"/>
      <c r="D726" s="52"/>
      <c r="E726" s="52"/>
      <c r="F726" s="52"/>
      <c r="G726" s="53"/>
    </row>
    <row r="727" spans="1:7" x14ac:dyDescent="0.25">
      <c r="A727" s="51"/>
      <c r="B727" s="52"/>
      <c r="C727" s="52"/>
      <c r="D727" s="52"/>
      <c r="E727" s="52"/>
      <c r="F727" s="52"/>
      <c r="G727" s="53"/>
    </row>
    <row r="728" spans="1:7" x14ac:dyDescent="0.25">
      <c r="A728" s="51"/>
      <c r="B728" s="52"/>
      <c r="C728" s="52"/>
      <c r="D728" s="52"/>
      <c r="E728" s="52"/>
      <c r="F728" s="52"/>
      <c r="G728" s="53"/>
    </row>
    <row r="729" spans="1:7" x14ac:dyDescent="0.25">
      <c r="A729" s="51"/>
      <c r="B729" s="52"/>
      <c r="C729" s="52"/>
      <c r="D729" s="52"/>
      <c r="E729" s="52"/>
      <c r="F729" s="52"/>
      <c r="G729" s="53"/>
    </row>
    <row r="730" spans="1:7" x14ac:dyDescent="0.25">
      <c r="A730" s="51"/>
      <c r="B730" s="52"/>
      <c r="C730" s="52"/>
      <c r="D730" s="52"/>
      <c r="E730" s="52"/>
      <c r="F730" s="52"/>
      <c r="G730" s="53"/>
    </row>
    <row r="731" spans="1:7" x14ac:dyDescent="0.25">
      <c r="A731" s="51"/>
      <c r="B731" s="52"/>
      <c r="C731" s="52"/>
      <c r="D731" s="52"/>
      <c r="E731" s="52"/>
      <c r="F731" s="52"/>
      <c r="G731" s="53"/>
    </row>
    <row r="732" spans="1:7" x14ac:dyDescent="0.25">
      <c r="A732" s="51"/>
      <c r="B732" s="52"/>
      <c r="C732" s="52"/>
      <c r="D732" s="52"/>
      <c r="E732" s="52"/>
      <c r="F732" s="52"/>
      <c r="G732" s="53"/>
    </row>
    <row r="733" spans="1:7" x14ac:dyDescent="0.25">
      <c r="A733" s="51"/>
      <c r="B733" s="52"/>
      <c r="C733" s="52"/>
      <c r="D733" s="52"/>
      <c r="E733" s="52"/>
      <c r="F733" s="52"/>
      <c r="G733" s="53"/>
    </row>
    <row r="734" spans="1:7" x14ac:dyDescent="0.25">
      <c r="A734" s="51"/>
      <c r="B734" s="52"/>
      <c r="C734" s="52"/>
      <c r="D734" s="52"/>
      <c r="E734" s="52"/>
      <c r="F734" s="52"/>
      <c r="G734" s="53"/>
    </row>
    <row r="735" spans="1:7" x14ac:dyDescent="0.25">
      <c r="A735" s="51"/>
      <c r="B735" s="52"/>
      <c r="C735" s="52"/>
      <c r="D735" s="52"/>
      <c r="E735" s="52"/>
      <c r="F735" s="52"/>
      <c r="G735" s="53"/>
    </row>
    <row r="736" spans="1:7" x14ac:dyDescent="0.25">
      <c r="A736" s="51"/>
      <c r="B736" s="52"/>
      <c r="C736" s="52"/>
      <c r="D736" s="52"/>
      <c r="E736" s="52"/>
      <c r="F736" s="52"/>
      <c r="G736" s="53"/>
    </row>
    <row r="737" spans="1:7" x14ac:dyDescent="0.25">
      <c r="A737" s="51"/>
      <c r="B737" s="52"/>
      <c r="C737" s="52"/>
      <c r="D737" s="52"/>
      <c r="E737" s="52"/>
      <c r="F737" s="52"/>
      <c r="G737" s="53"/>
    </row>
    <row r="738" spans="1:7" x14ac:dyDescent="0.25">
      <c r="A738" s="51"/>
      <c r="B738" s="52"/>
      <c r="C738" s="52"/>
      <c r="D738" s="52"/>
      <c r="E738" s="52"/>
      <c r="F738" s="52"/>
      <c r="G738" s="53"/>
    </row>
    <row r="739" spans="1:7" x14ac:dyDescent="0.25">
      <c r="A739" s="51"/>
      <c r="B739" s="52"/>
      <c r="C739" s="52"/>
      <c r="D739" s="52"/>
      <c r="E739" s="52"/>
      <c r="F739" s="52"/>
      <c r="G739" s="53"/>
    </row>
    <row r="740" spans="1:7" x14ac:dyDescent="0.25">
      <c r="A740" s="51"/>
      <c r="B740" s="52"/>
      <c r="C740" s="52"/>
      <c r="D740" s="52"/>
      <c r="E740" s="52"/>
      <c r="F740" s="52"/>
      <c r="G740" s="53"/>
    </row>
    <row r="741" spans="1:7" x14ac:dyDescent="0.25">
      <c r="A741" s="51"/>
      <c r="B741" s="52"/>
      <c r="C741" s="52"/>
      <c r="D741" s="52"/>
      <c r="E741" s="52"/>
      <c r="F741" s="52"/>
      <c r="G741" s="53"/>
    </row>
    <row r="742" spans="1:7" x14ac:dyDescent="0.25">
      <c r="A742" s="51"/>
      <c r="B742" s="52"/>
      <c r="C742" s="52"/>
      <c r="D742" s="52"/>
      <c r="E742" s="52"/>
      <c r="F742" s="52"/>
      <c r="G742" s="53"/>
    </row>
    <row r="743" spans="1:7" x14ac:dyDescent="0.25">
      <c r="A743" s="51"/>
      <c r="B743" s="52"/>
      <c r="C743" s="52"/>
      <c r="D743" s="52"/>
      <c r="E743" s="52"/>
      <c r="F743" s="52"/>
      <c r="G743" s="53"/>
    </row>
    <row r="744" spans="1:7" x14ac:dyDescent="0.25">
      <c r="A744" s="51"/>
      <c r="B744" s="52"/>
      <c r="C744" s="52"/>
      <c r="D744" s="52"/>
      <c r="E744" s="52"/>
      <c r="F744" s="52"/>
      <c r="G744" s="53"/>
    </row>
    <row r="745" spans="1:7" x14ac:dyDescent="0.25">
      <c r="A745" s="51"/>
      <c r="B745" s="52"/>
      <c r="C745" s="52"/>
      <c r="D745" s="52"/>
      <c r="E745" s="52"/>
      <c r="F745" s="52"/>
      <c r="G745" s="53"/>
    </row>
    <row r="746" spans="1:7" x14ac:dyDescent="0.25">
      <c r="A746" s="51"/>
      <c r="B746" s="52"/>
      <c r="C746" s="52"/>
      <c r="D746" s="52"/>
      <c r="E746" s="52"/>
      <c r="F746" s="52"/>
      <c r="G746" s="53"/>
    </row>
    <row r="747" spans="1:7" x14ac:dyDescent="0.25">
      <c r="A747" s="51"/>
      <c r="B747" s="52"/>
      <c r="C747" s="52"/>
      <c r="D747" s="52"/>
      <c r="E747" s="52"/>
      <c r="F747" s="52"/>
      <c r="G747" s="53"/>
    </row>
    <row r="748" spans="1:7" x14ac:dyDescent="0.25">
      <c r="A748" s="51"/>
      <c r="B748" s="52"/>
      <c r="C748" s="52"/>
      <c r="D748" s="52"/>
      <c r="E748" s="52"/>
      <c r="F748" s="52"/>
      <c r="G748" s="53"/>
    </row>
    <row r="749" spans="1:7" x14ac:dyDescent="0.25">
      <c r="A749" s="51"/>
      <c r="B749" s="52"/>
      <c r="C749" s="52"/>
      <c r="D749" s="52"/>
      <c r="E749" s="52"/>
      <c r="F749" s="52"/>
      <c r="G749" s="53"/>
    </row>
    <row r="750" spans="1:7" x14ac:dyDescent="0.25">
      <c r="A750" s="51"/>
      <c r="B750" s="52"/>
      <c r="C750" s="52"/>
      <c r="D750" s="52"/>
      <c r="E750" s="52"/>
      <c r="F750" s="52"/>
      <c r="G750" s="53"/>
    </row>
    <row r="751" spans="1:7" x14ac:dyDescent="0.25">
      <c r="A751" s="51"/>
      <c r="B751" s="52"/>
      <c r="C751" s="52"/>
      <c r="D751" s="52"/>
      <c r="E751" s="52"/>
      <c r="F751" s="52"/>
      <c r="G751" s="53"/>
    </row>
    <row r="752" spans="1:7" x14ac:dyDescent="0.25">
      <c r="A752" s="51"/>
      <c r="B752" s="52"/>
      <c r="C752" s="52"/>
      <c r="D752" s="52"/>
      <c r="E752" s="52"/>
      <c r="F752" s="52"/>
      <c r="G752" s="53"/>
    </row>
    <row r="753" spans="1:7" x14ac:dyDescent="0.25">
      <c r="A753" s="51"/>
      <c r="B753" s="52"/>
      <c r="C753" s="52"/>
      <c r="D753" s="52"/>
      <c r="E753" s="52"/>
      <c r="F753" s="52"/>
      <c r="G753" s="53"/>
    </row>
    <row r="754" spans="1:7" x14ac:dyDescent="0.25">
      <c r="A754" s="51"/>
      <c r="B754" s="52"/>
      <c r="C754" s="52"/>
      <c r="D754" s="52"/>
      <c r="E754" s="52"/>
      <c r="F754" s="52"/>
      <c r="G754" s="53"/>
    </row>
    <row r="755" spans="1:7" x14ac:dyDescent="0.25">
      <c r="A755" s="51"/>
      <c r="B755" s="52"/>
      <c r="C755" s="52"/>
      <c r="D755" s="52"/>
      <c r="E755" s="52"/>
      <c r="F755" s="52"/>
      <c r="G755" s="53"/>
    </row>
    <row r="756" spans="1:7" x14ac:dyDescent="0.25">
      <c r="A756" s="51"/>
      <c r="B756" s="52"/>
      <c r="C756" s="52"/>
      <c r="D756" s="52"/>
      <c r="E756" s="52"/>
      <c r="F756" s="52"/>
      <c r="G756" s="53"/>
    </row>
    <row r="757" spans="1:7" x14ac:dyDescent="0.25">
      <c r="A757" s="51"/>
      <c r="B757" s="52"/>
      <c r="C757" s="52"/>
      <c r="D757" s="52"/>
      <c r="E757" s="52"/>
      <c r="F757" s="52"/>
      <c r="G757" s="53"/>
    </row>
    <row r="758" spans="1:7" x14ac:dyDescent="0.25">
      <c r="A758" s="51"/>
      <c r="B758" s="52"/>
      <c r="C758" s="52"/>
      <c r="D758" s="52"/>
      <c r="E758" s="52"/>
      <c r="F758" s="52"/>
      <c r="G758" s="53"/>
    </row>
    <row r="759" spans="1:7" x14ac:dyDescent="0.25">
      <c r="A759" s="51"/>
      <c r="B759" s="52"/>
      <c r="C759" s="52"/>
      <c r="D759" s="52"/>
      <c r="E759" s="52"/>
      <c r="F759" s="52"/>
      <c r="G759" s="53"/>
    </row>
    <row r="760" spans="1:7" x14ac:dyDescent="0.25">
      <c r="A760" s="51"/>
      <c r="B760" s="52"/>
      <c r="C760" s="52"/>
      <c r="D760" s="52"/>
      <c r="E760" s="52"/>
      <c r="F760" s="52"/>
      <c r="G760" s="53"/>
    </row>
    <row r="761" spans="1:7" x14ac:dyDescent="0.25">
      <c r="A761" s="51"/>
      <c r="B761" s="52"/>
      <c r="C761" s="52"/>
      <c r="D761" s="52"/>
      <c r="E761" s="52"/>
      <c r="F761" s="52"/>
      <c r="G761" s="53"/>
    </row>
    <row r="762" spans="1:7" x14ac:dyDescent="0.25">
      <c r="A762" s="51"/>
      <c r="B762" s="52"/>
      <c r="C762" s="52"/>
      <c r="D762" s="52"/>
      <c r="E762" s="52"/>
      <c r="F762" s="52"/>
      <c r="G762" s="53"/>
    </row>
    <row r="763" spans="1:7" x14ac:dyDescent="0.25">
      <c r="A763" s="51"/>
      <c r="B763" s="52"/>
      <c r="C763" s="52"/>
      <c r="D763" s="52"/>
      <c r="E763" s="52"/>
      <c r="F763" s="52"/>
      <c r="G763" s="53"/>
    </row>
    <row r="764" spans="1:7" x14ac:dyDescent="0.25">
      <c r="A764" s="51"/>
      <c r="B764" s="52"/>
      <c r="C764" s="52"/>
      <c r="D764" s="52"/>
      <c r="E764" s="52"/>
      <c r="F764" s="52"/>
      <c r="G764" s="53"/>
    </row>
    <row r="765" spans="1:7" x14ac:dyDescent="0.25">
      <c r="A765" s="51"/>
      <c r="B765" s="52"/>
      <c r="C765" s="52"/>
      <c r="D765" s="52"/>
      <c r="E765" s="52"/>
      <c r="F765" s="52"/>
      <c r="G765" s="53"/>
    </row>
    <row r="766" spans="1:7" x14ac:dyDescent="0.25">
      <c r="A766" s="51"/>
      <c r="B766" s="52"/>
      <c r="C766" s="52"/>
      <c r="D766" s="52"/>
      <c r="E766" s="52"/>
      <c r="F766" s="52"/>
      <c r="G766" s="53"/>
    </row>
    <row r="767" spans="1:7" x14ac:dyDescent="0.25">
      <c r="A767" s="51"/>
      <c r="B767" s="52"/>
      <c r="C767" s="52"/>
      <c r="D767" s="52"/>
      <c r="E767" s="52"/>
      <c r="F767" s="52"/>
      <c r="G767" s="53"/>
    </row>
    <row r="768" spans="1:7" x14ac:dyDescent="0.25">
      <c r="A768" s="51"/>
      <c r="B768" s="52"/>
      <c r="C768" s="52"/>
      <c r="D768" s="52"/>
      <c r="E768" s="52"/>
      <c r="F768" s="52"/>
      <c r="G768" s="53"/>
    </row>
    <row r="769" spans="1:7" x14ac:dyDescent="0.25">
      <c r="A769" s="51"/>
      <c r="B769" s="52"/>
      <c r="C769" s="52"/>
      <c r="D769" s="52"/>
      <c r="E769" s="52"/>
      <c r="F769" s="52"/>
      <c r="G769" s="53"/>
    </row>
    <row r="770" spans="1:7" x14ac:dyDescent="0.25">
      <c r="A770" s="51"/>
      <c r="B770" s="52"/>
      <c r="C770" s="52"/>
      <c r="D770" s="52"/>
      <c r="E770" s="52"/>
      <c r="F770" s="52"/>
      <c r="G770" s="53"/>
    </row>
    <row r="771" spans="1:7" x14ac:dyDescent="0.25">
      <c r="A771" s="51"/>
      <c r="B771" s="52"/>
      <c r="C771" s="52"/>
      <c r="D771" s="52"/>
      <c r="E771" s="52"/>
      <c r="F771" s="52"/>
      <c r="G771" s="53"/>
    </row>
    <row r="772" spans="1:7" x14ac:dyDescent="0.25">
      <c r="A772" s="51"/>
      <c r="B772" s="52"/>
      <c r="C772" s="52"/>
      <c r="D772" s="52"/>
      <c r="E772" s="52"/>
      <c r="F772" s="52"/>
      <c r="G772" s="53"/>
    </row>
    <row r="773" spans="1:7" x14ac:dyDescent="0.25">
      <c r="A773" s="51"/>
      <c r="B773" s="52"/>
      <c r="C773" s="52"/>
      <c r="D773" s="52"/>
      <c r="E773" s="52"/>
      <c r="F773" s="52"/>
      <c r="G773" s="53"/>
    </row>
    <row r="774" spans="1:7" x14ac:dyDescent="0.25">
      <c r="A774" s="51"/>
      <c r="B774" s="52"/>
      <c r="C774" s="52"/>
      <c r="D774" s="52"/>
      <c r="E774" s="52"/>
      <c r="F774" s="52"/>
      <c r="G774" s="53"/>
    </row>
    <row r="775" spans="1:7" x14ac:dyDescent="0.25">
      <c r="A775" s="51"/>
      <c r="B775" s="52"/>
      <c r="C775" s="52"/>
      <c r="D775" s="52"/>
      <c r="E775" s="52"/>
      <c r="F775" s="52"/>
      <c r="G775" s="53"/>
    </row>
    <row r="776" spans="1:7" x14ac:dyDescent="0.25">
      <c r="A776" s="51"/>
      <c r="B776" s="52"/>
      <c r="C776" s="52"/>
      <c r="D776" s="52"/>
      <c r="E776" s="52"/>
      <c r="F776" s="52"/>
      <c r="G776" s="53"/>
    </row>
    <row r="777" spans="1:7" x14ac:dyDescent="0.25">
      <c r="A777" s="51"/>
      <c r="B777" s="52"/>
      <c r="C777" s="52"/>
      <c r="D777" s="52"/>
      <c r="E777" s="52"/>
      <c r="F777" s="52"/>
      <c r="G777" s="53"/>
    </row>
    <row r="778" spans="1:7" x14ac:dyDescent="0.25">
      <c r="A778" s="51"/>
      <c r="B778" s="52"/>
      <c r="C778" s="52"/>
      <c r="D778" s="52"/>
      <c r="E778" s="52"/>
      <c r="F778" s="52"/>
      <c r="G778" s="53"/>
    </row>
    <row r="779" spans="1:7" x14ac:dyDescent="0.25">
      <c r="A779" s="51"/>
      <c r="B779" s="52"/>
      <c r="C779" s="52"/>
      <c r="D779" s="52"/>
      <c r="E779" s="52"/>
      <c r="F779" s="52"/>
      <c r="G779" s="53"/>
    </row>
    <row r="780" spans="1:7" x14ac:dyDescent="0.25">
      <c r="A780" s="51"/>
      <c r="B780" s="52"/>
      <c r="C780" s="52"/>
      <c r="D780" s="52"/>
      <c r="E780" s="52"/>
      <c r="F780" s="52"/>
      <c r="G780" s="53"/>
    </row>
    <row r="781" spans="1:7" x14ac:dyDescent="0.25">
      <c r="A781" s="51"/>
      <c r="B781" s="52"/>
      <c r="C781" s="52"/>
      <c r="D781" s="52"/>
      <c r="E781" s="52"/>
      <c r="F781" s="52"/>
      <c r="G781" s="53"/>
    </row>
    <row r="782" spans="1:7" x14ac:dyDescent="0.25">
      <c r="A782" s="51"/>
      <c r="B782" s="52"/>
      <c r="C782" s="52"/>
      <c r="D782" s="52"/>
      <c r="E782" s="52"/>
      <c r="F782" s="52"/>
      <c r="G782" s="53"/>
    </row>
    <row r="783" spans="1:7" x14ac:dyDescent="0.25">
      <c r="A783" s="51"/>
      <c r="B783" s="52"/>
      <c r="C783" s="52"/>
      <c r="D783" s="52"/>
      <c r="E783" s="52"/>
      <c r="F783" s="52"/>
      <c r="G783" s="53"/>
    </row>
    <row r="784" spans="1:7" x14ac:dyDescent="0.25">
      <c r="A784" s="51"/>
      <c r="B784" s="52"/>
      <c r="C784" s="52"/>
      <c r="D784" s="52"/>
      <c r="E784" s="52"/>
      <c r="F784" s="52"/>
      <c r="G784" s="53"/>
    </row>
    <row r="785" spans="1:7" x14ac:dyDescent="0.25">
      <c r="A785" s="51"/>
      <c r="B785" s="52"/>
      <c r="C785" s="52"/>
      <c r="D785" s="52"/>
      <c r="E785" s="52"/>
      <c r="F785" s="52"/>
      <c r="G785" s="53"/>
    </row>
    <row r="786" spans="1:7" x14ac:dyDescent="0.25">
      <c r="A786" s="51"/>
      <c r="B786" s="52"/>
      <c r="C786" s="52"/>
      <c r="D786" s="52"/>
      <c r="E786" s="52"/>
      <c r="F786" s="52"/>
      <c r="G786" s="53"/>
    </row>
    <row r="787" spans="1:7" x14ac:dyDescent="0.25">
      <c r="A787" s="51"/>
      <c r="B787" s="52"/>
      <c r="C787" s="52"/>
      <c r="D787" s="52"/>
      <c r="E787" s="52"/>
      <c r="F787" s="52"/>
      <c r="G787" s="53"/>
    </row>
    <row r="788" spans="1:7" x14ac:dyDescent="0.25">
      <c r="A788" s="51"/>
      <c r="B788" s="52"/>
      <c r="C788" s="52"/>
      <c r="D788" s="52"/>
      <c r="E788" s="52"/>
      <c r="F788" s="52"/>
      <c r="G788" s="53"/>
    </row>
    <row r="789" spans="1:7" x14ac:dyDescent="0.25">
      <c r="A789" s="51"/>
      <c r="B789" s="52"/>
      <c r="C789" s="52"/>
      <c r="D789" s="52"/>
      <c r="E789" s="52"/>
      <c r="F789" s="52"/>
      <c r="G789" s="53"/>
    </row>
    <row r="790" spans="1:7" x14ac:dyDescent="0.25">
      <c r="A790" s="51"/>
      <c r="B790" s="52"/>
      <c r="C790" s="52"/>
      <c r="D790" s="52"/>
      <c r="E790" s="52"/>
      <c r="F790" s="52"/>
      <c r="G790" s="53"/>
    </row>
    <row r="791" spans="1:7" x14ac:dyDescent="0.25">
      <c r="A791" s="51"/>
      <c r="B791" s="52"/>
      <c r="C791" s="52"/>
      <c r="D791" s="52"/>
      <c r="E791" s="52"/>
      <c r="F791" s="52"/>
      <c r="G791" s="53"/>
    </row>
    <row r="792" spans="1:7" x14ac:dyDescent="0.25">
      <c r="A792" s="51"/>
      <c r="B792" s="52"/>
      <c r="C792" s="52"/>
      <c r="D792" s="52"/>
      <c r="E792" s="52"/>
      <c r="F792" s="52"/>
      <c r="G792" s="53"/>
    </row>
    <row r="793" spans="1:7" x14ac:dyDescent="0.25">
      <c r="A793" s="51"/>
      <c r="B793" s="52"/>
      <c r="C793" s="52"/>
      <c r="D793" s="52"/>
      <c r="E793" s="52"/>
      <c r="F793" s="52"/>
      <c r="G793" s="53"/>
    </row>
    <row r="794" spans="1:7" x14ac:dyDescent="0.25">
      <c r="A794" s="51"/>
      <c r="B794" s="52"/>
      <c r="C794" s="52"/>
      <c r="D794" s="52"/>
      <c r="E794" s="52"/>
      <c r="F794" s="52"/>
      <c r="G794" s="53"/>
    </row>
    <row r="795" spans="1:7" x14ac:dyDescent="0.25">
      <c r="A795" s="51"/>
      <c r="B795" s="52"/>
      <c r="C795" s="52"/>
      <c r="D795" s="52"/>
      <c r="E795" s="52"/>
      <c r="F795" s="52"/>
      <c r="G795" s="53"/>
    </row>
    <row r="796" spans="1:7" x14ac:dyDescent="0.25">
      <c r="A796" s="51"/>
      <c r="B796" s="52"/>
      <c r="C796" s="52"/>
      <c r="D796" s="52"/>
      <c r="E796" s="52"/>
      <c r="F796" s="52"/>
      <c r="G796" s="53"/>
    </row>
    <row r="797" spans="1:7" x14ac:dyDescent="0.25">
      <c r="A797" s="51"/>
      <c r="B797" s="52"/>
      <c r="C797" s="52"/>
      <c r="D797" s="52"/>
      <c r="E797" s="52"/>
      <c r="F797" s="52"/>
      <c r="G797" s="53"/>
    </row>
    <row r="798" spans="1:7" x14ac:dyDescent="0.25">
      <c r="A798" s="51"/>
      <c r="B798" s="52"/>
      <c r="C798" s="52"/>
      <c r="D798" s="52"/>
      <c r="E798" s="52"/>
      <c r="F798" s="52"/>
      <c r="G798" s="53"/>
    </row>
    <row r="799" spans="1:7" x14ac:dyDescent="0.25">
      <c r="A799" s="51"/>
      <c r="B799" s="52"/>
      <c r="C799" s="52"/>
      <c r="D799" s="52"/>
      <c r="E799" s="52"/>
      <c r="F799" s="52"/>
      <c r="G799" s="53"/>
    </row>
    <row r="800" spans="1:7" x14ac:dyDescent="0.25">
      <c r="A800" s="51"/>
      <c r="B800" s="52"/>
      <c r="C800" s="52"/>
      <c r="D800" s="52"/>
      <c r="E800" s="52"/>
      <c r="F800" s="52"/>
      <c r="G800" s="53"/>
    </row>
    <row r="801" spans="1:7" x14ac:dyDescent="0.25">
      <c r="A801" s="51"/>
      <c r="B801" s="52"/>
      <c r="C801" s="52"/>
      <c r="D801" s="52"/>
      <c r="E801" s="52"/>
      <c r="F801" s="52"/>
      <c r="G801" s="53"/>
    </row>
    <row r="802" spans="1:7" x14ac:dyDescent="0.25">
      <c r="A802" s="51"/>
      <c r="B802" s="52"/>
      <c r="C802" s="52"/>
      <c r="D802" s="52"/>
      <c r="E802" s="52"/>
      <c r="F802" s="52"/>
      <c r="G802" s="53"/>
    </row>
    <row r="803" spans="1:7" x14ac:dyDescent="0.25">
      <c r="A803" s="51"/>
      <c r="B803" s="52"/>
      <c r="C803" s="52"/>
      <c r="D803" s="52"/>
      <c r="E803" s="52"/>
      <c r="F803" s="52"/>
      <c r="G803" s="53"/>
    </row>
    <row r="804" spans="1:7" x14ac:dyDescent="0.25">
      <c r="A804" s="51"/>
      <c r="B804" s="52"/>
      <c r="C804" s="52"/>
      <c r="D804" s="52"/>
      <c r="E804" s="52"/>
      <c r="F804" s="52"/>
      <c r="G804" s="53"/>
    </row>
    <row r="805" spans="1:7" x14ac:dyDescent="0.25">
      <c r="A805" s="51"/>
      <c r="B805" s="52"/>
      <c r="C805" s="52"/>
      <c r="D805" s="52"/>
      <c r="E805" s="52"/>
      <c r="F805" s="52"/>
      <c r="G805" s="53"/>
    </row>
    <row r="806" spans="1:7" x14ac:dyDescent="0.25">
      <c r="A806" s="51"/>
      <c r="B806" s="52"/>
      <c r="C806" s="52"/>
      <c r="D806" s="52"/>
      <c r="E806" s="52"/>
      <c r="F806" s="52"/>
      <c r="G806" s="53"/>
    </row>
    <row r="807" spans="1:7" x14ac:dyDescent="0.25">
      <c r="A807" s="51"/>
      <c r="B807" s="52"/>
      <c r="C807" s="52"/>
      <c r="D807" s="52"/>
      <c r="E807" s="52"/>
      <c r="F807" s="52"/>
      <c r="G807" s="53"/>
    </row>
    <row r="808" spans="1:7" x14ac:dyDescent="0.25">
      <c r="A808" s="51"/>
      <c r="B808" s="52"/>
      <c r="C808" s="52"/>
      <c r="D808" s="52"/>
      <c r="E808" s="52"/>
      <c r="F808" s="52"/>
      <c r="G808" s="53"/>
    </row>
    <row r="809" spans="1:7" x14ac:dyDescent="0.25">
      <c r="A809" s="51"/>
      <c r="B809" s="52"/>
      <c r="C809" s="52"/>
      <c r="D809" s="52"/>
      <c r="E809" s="52"/>
      <c r="F809" s="52"/>
      <c r="G809" s="53"/>
    </row>
    <row r="810" spans="1:7" x14ac:dyDescent="0.25">
      <c r="A810" s="51"/>
      <c r="B810" s="52"/>
      <c r="C810" s="52"/>
      <c r="D810" s="52"/>
      <c r="E810" s="52"/>
      <c r="F810" s="52"/>
      <c r="G810" s="53"/>
    </row>
    <row r="811" spans="1:7" x14ac:dyDescent="0.25">
      <c r="A811" s="51"/>
      <c r="B811" s="52"/>
      <c r="C811" s="52"/>
      <c r="D811" s="52"/>
      <c r="E811" s="52"/>
      <c r="F811" s="52"/>
      <c r="G811" s="53"/>
    </row>
    <row r="812" spans="1:7" x14ac:dyDescent="0.25">
      <c r="A812" s="51"/>
      <c r="B812" s="52"/>
      <c r="C812" s="52"/>
      <c r="D812" s="52"/>
      <c r="E812" s="52"/>
      <c r="F812" s="52"/>
      <c r="G812" s="53"/>
    </row>
    <row r="813" spans="1:7" x14ac:dyDescent="0.25">
      <c r="A813" s="51"/>
      <c r="B813" s="52"/>
      <c r="C813" s="52"/>
      <c r="D813" s="52"/>
      <c r="E813" s="52"/>
      <c r="F813" s="52"/>
      <c r="G813" s="53"/>
    </row>
    <row r="814" spans="1:7" x14ac:dyDescent="0.25">
      <c r="A814" s="51"/>
      <c r="B814" s="52"/>
      <c r="C814" s="52"/>
      <c r="D814" s="52"/>
      <c r="E814" s="52"/>
      <c r="F814" s="52"/>
      <c r="G814" s="53"/>
    </row>
    <row r="815" spans="1:7" x14ac:dyDescent="0.25">
      <c r="A815" s="51"/>
      <c r="B815" s="52"/>
      <c r="C815" s="52"/>
      <c r="D815" s="52"/>
      <c r="E815" s="52"/>
      <c r="F815" s="52"/>
      <c r="G815" s="53"/>
    </row>
    <row r="816" spans="1:7" x14ac:dyDescent="0.25">
      <c r="A816" s="51"/>
      <c r="B816" s="52"/>
      <c r="C816" s="52"/>
      <c r="D816" s="52"/>
      <c r="E816" s="52"/>
      <c r="F816" s="52"/>
      <c r="G816" s="53"/>
    </row>
    <row r="817" spans="1:7" x14ac:dyDescent="0.25">
      <c r="A817" s="51"/>
      <c r="B817" s="52"/>
      <c r="C817" s="52"/>
      <c r="D817" s="52"/>
      <c r="E817" s="52"/>
      <c r="F817" s="52"/>
      <c r="G817" s="53"/>
    </row>
    <row r="818" spans="1:7" x14ac:dyDescent="0.25">
      <c r="A818" s="51"/>
      <c r="B818" s="52"/>
      <c r="C818" s="52"/>
      <c r="D818" s="52"/>
      <c r="E818" s="52"/>
      <c r="F818" s="52"/>
      <c r="G818" s="53"/>
    </row>
    <row r="819" spans="1:7" x14ac:dyDescent="0.25">
      <c r="A819" s="51"/>
      <c r="B819" s="52"/>
      <c r="C819" s="52"/>
      <c r="D819" s="52"/>
      <c r="E819" s="52"/>
      <c r="F819" s="52"/>
      <c r="G819" s="53"/>
    </row>
    <row r="820" spans="1:7" x14ac:dyDescent="0.25">
      <c r="A820" s="51"/>
      <c r="B820" s="52"/>
      <c r="C820" s="52"/>
      <c r="D820" s="52"/>
      <c r="E820" s="52"/>
      <c r="F820" s="52"/>
      <c r="G820" s="53"/>
    </row>
    <row r="821" spans="1:7" x14ac:dyDescent="0.25">
      <c r="A821" s="51"/>
      <c r="B821" s="52"/>
      <c r="C821" s="52"/>
      <c r="D821" s="52"/>
      <c r="E821" s="52"/>
      <c r="F821" s="52"/>
      <c r="G821" s="53"/>
    </row>
    <row r="822" spans="1:7" x14ac:dyDescent="0.25">
      <c r="A822" s="51"/>
      <c r="B822" s="52"/>
      <c r="C822" s="52"/>
      <c r="D822" s="52"/>
      <c r="E822" s="52"/>
      <c r="F822" s="52"/>
      <c r="G822" s="53"/>
    </row>
    <row r="823" spans="1:7" x14ac:dyDescent="0.25">
      <c r="A823" s="51"/>
      <c r="B823" s="52"/>
      <c r="C823" s="52"/>
      <c r="D823" s="52"/>
      <c r="E823" s="52"/>
      <c r="F823" s="52"/>
      <c r="G823" s="53"/>
    </row>
    <row r="824" spans="1:7" x14ac:dyDescent="0.25">
      <c r="A824" s="51"/>
      <c r="B824" s="52"/>
      <c r="C824" s="52"/>
      <c r="D824" s="52"/>
      <c r="E824" s="52"/>
      <c r="F824" s="52"/>
      <c r="G824" s="53"/>
    </row>
    <row r="825" spans="1:7" x14ac:dyDescent="0.25">
      <c r="A825" s="51"/>
      <c r="B825" s="52"/>
      <c r="C825" s="52"/>
      <c r="D825" s="52"/>
      <c r="E825" s="52"/>
      <c r="F825" s="52"/>
      <c r="G825" s="53"/>
    </row>
    <row r="826" spans="1:7" x14ac:dyDescent="0.25">
      <c r="A826" s="51"/>
      <c r="B826" s="52"/>
      <c r="C826" s="52"/>
      <c r="D826" s="52"/>
      <c r="E826" s="52"/>
      <c r="F826" s="52"/>
      <c r="G826" s="53"/>
    </row>
    <row r="827" spans="1:7" x14ac:dyDescent="0.25">
      <c r="A827" s="51"/>
      <c r="B827" s="52"/>
      <c r="C827" s="52"/>
      <c r="D827" s="52"/>
      <c r="E827" s="52"/>
      <c r="F827" s="52"/>
      <c r="G827" s="53"/>
    </row>
    <row r="828" spans="1:7" x14ac:dyDescent="0.25">
      <c r="A828" s="51"/>
      <c r="B828" s="52"/>
      <c r="C828" s="52"/>
      <c r="D828" s="52"/>
      <c r="E828" s="52"/>
      <c r="F828" s="52"/>
      <c r="G828" s="53"/>
    </row>
    <row r="829" spans="1:7" x14ac:dyDescent="0.25">
      <c r="A829" s="51"/>
      <c r="B829" s="52"/>
      <c r="C829" s="52"/>
      <c r="D829" s="52"/>
      <c r="E829" s="52"/>
      <c r="F829" s="52"/>
      <c r="G829" s="53"/>
    </row>
    <row r="830" spans="1:7" x14ac:dyDescent="0.25">
      <c r="A830" s="51"/>
      <c r="B830" s="52"/>
      <c r="C830" s="52"/>
      <c r="D830" s="52"/>
      <c r="E830" s="52"/>
      <c r="F830" s="52"/>
      <c r="G830" s="53"/>
    </row>
    <row r="831" spans="1:7" x14ac:dyDescent="0.25">
      <c r="A831" s="51"/>
      <c r="B831" s="52"/>
      <c r="C831" s="52"/>
      <c r="D831" s="52"/>
      <c r="E831" s="52"/>
      <c r="F831" s="52"/>
      <c r="G831" s="53"/>
    </row>
    <row r="832" spans="1:7" x14ac:dyDescent="0.25">
      <c r="A832" s="51"/>
      <c r="B832" s="52"/>
      <c r="C832" s="52"/>
      <c r="D832" s="52"/>
      <c r="E832" s="52"/>
      <c r="F832" s="52"/>
      <c r="G832" s="53"/>
    </row>
    <row r="833" spans="1:7" x14ac:dyDescent="0.25">
      <c r="A833" s="51"/>
      <c r="B833" s="52"/>
      <c r="C833" s="52"/>
      <c r="D833" s="52"/>
      <c r="E833" s="52"/>
      <c r="F833" s="52"/>
      <c r="G833" s="53"/>
    </row>
    <row r="834" spans="1:7" x14ac:dyDescent="0.25">
      <c r="A834" s="51"/>
      <c r="B834" s="52"/>
      <c r="C834" s="52"/>
      <c r="D834" s="52"/>
      <c r="E834" s="52"/>
      <c r="F834" s="52"/>
      <c r="G834" s="53"/>
    </row>
    <row r="835" spans="1:7" x14ac:dyDescent="0.25">
      <c r="A835" s="51"/>
      <c r="B835" s="52"/>
      <c r="C835" s="52"/>
      <c r="D835" s="52"/>
      <c r="E835" s="52"/>
      <c r="F835" s="52"/>
      <c r="G835" s="53"/>
    </row>
    <row r="836" spans="1:7" x14ac:dyDescent="0.25">
      <c r="A836" s="51"/>
      <c r="B836" s="52"/>
      <c r="C836" s="52"/>
      <c r="D836" s="52"/>
      <c r="E836" s="52"/>
      <c r="F836" s="52"/>
      <c r="G836" s="53"/>
    </row>
    <row r="837" spans="1:7" x14ac:dyDescent="0.25">
      <c r="A837" s="51"/>
      <c r="B837" s="52"/>
      <c r="C837" s="52"/>
      <c r="D837" s="52"/>
      <c r="E837" s="52"/>
      <c r="F837" s="52"/>
      <c r="G837" s="53"/>
    </row>
    <row r="838" spans="1:7" x14ac:dyDescent="0.25">
      <c r="A838" s="51"/>
      <c r="B838" s="52"/>
      <c r="C838" s="52"/>
      <c r="D838" s="52"/>
      <c r="E838" s="52"/>
      <c r="F838" s="52"/>
      <c r="G838" s="53"/>
    </row>
    <row r="839" spans="1:7" x14ac:dyDescent="0.25">
      <c r="A839" s="51"/>
      <c r="B839" s="52"/>
      <c r="C839" s="52"/>
      <c r="D839" s="52"/>
      <c r="E839" s="52"/>
      <c r="F839" s="52"/>
      <c r="G839" s="53"/>
    </row>
    <row r="840" spans="1:7" x14ac:dyDescent="0.25">
      <c r="A840" s="51"/>
      <c r="B840" s="52"/>
      <c r="C840" s="52"/>
      <c r="D840" s="52"/>
      <c r="E840" s="52"/>
      <c r="F840" s="52"/>
      <c r="G840" s="53"/>
    </row>
    <row r="841" spans="1:7" x14ac:dyDescent="0.25">
      <c r="A841" s="51"/>
      <c r="B841" s="52"/>
      <c r="C841" s="52"/>
      <c r="D841" s="52"/>
      <c r="E841" s="52"/>
      <c r="F841" s="52"/>
      <c r="G841" s="53"/>
    </row>
    <row r="842" spans="1:7" x14ac:dyDescent="0.25">
      <c r="A842" s="51"/>
      <c r="B842" s="52"/>
      <c r="C842" s="52"/>
      <c r="D842" s="52"/>
      <c r="E842" s="52"/>
      <c r="F842" s="52"/>
      <c r="G842" s="53"/>
    </row>
    <row r="843" spans="1:7" x14ac:dyDescent="0.25">
      <c r="A843" s="51"/>
      <c r="B843" s="52"/>
      <c r="C843" s="52"/>
      <c r="D843" s="52"/>
      <c r="E843" s="52"/>
      <c r="F843" s="52"/>
      <c r="G843" s="53"/>
    </row>
    <row r="844" spans="1:7" x14ac:dyDescent="0.25">
      <c r="A844" s="51"/>
      <c r="B844" s="52"/>
      <c r="C844" s="52"/>
      <c r="D844" s="52"/>
      <c r="E844" s="52"/>
      <c r="F844" s="52"/>
      <c r="G844" s="53"/>
    </row>
    <row r="845" spans="1:7" x14ac:dyDescent="0.25">
      <c r="A845" s="51"/>
      <c r="B845" s="52"/>
      <c r="C845" s="52"/>
      <c r="D845" s="52"/>
      <c r="E845" s="52"/>
      <c r="F845" s="52"/>
      <c r="G845" s="53"/>
    </row>
    <row r="846" spans="1:7" x14ac:dyDescent="0.25">
      <c r="A846" s="51"/>
      <c r="B846" s="52"/>
      <c r="C846" s="52"/>
      <c r="D846" s="52"/>
      <c r="E846" s="52"/>
      <c r="F846" s="52"/>
      <c r="G846" s="53"/>
    </row>
    <row r="847" spans="1:7" x14ac:dyDescent="0.25">
      <c r="A847" s="51"/>
      <c r="B847" s="52"/>
      <c r="C847" s="52"/>
      <c r="D847" s="52"/>
      <c r="E847" s="52"/>
      <c r="F847" s="52"/>
      <c r="G847" s="53"/>
    </row>
    <row r="848" spans="1:7" x14ac:dyDescent="0.25">
      <c r="A848" s="51"/>
      <c r="B848" s="52"/>
      <c r="C848" s="52"/>
      <c r="D848" s="52"/>
      <c r="E848" s="52"/>
      <c r="F848" s="52"/>
      <c r="G848" s="53"/>
    </row>
    <row r="849" spans="1:7" x14ac:dyDescent="0.25">
      <c r="A849" s="51"/>
      <c r="B849" s="52"/>
      <c r="C849" s="52"/>
      <c r="D849" s="52"/>
      <c r="E849" s="52"/>
      <c r="F849" s="52"/>
      <c r="G849" s="53"/>
    </row>
    <row r="850" spans="1:7" x14ac:dyDescent="0.25">
      <c r="A850" s="51"/>
      <c r="B850" s="52"/>
      <c r="C850" s="52"/>
      <c r="D850" s="52"/>
      <c r="E850" s="52"/>
      <c r="F850" s="52"/>
      <c r="G850" s="53"/>
    </row>
    <row r="851" spans="1:7" x14ac:dyDescent="0.25">
      <c r="A851" s="51"/>
      <c r="B851" s="52"/>
      <c r="C851" s="52"/>
      <c r="D851" s="52"/>
      <c r="E851" s="52"/>
      <c r="F851" s="52"/>
      <c r="G851" s="53"/>
    </row>
    <row r="852" spans="1:7" x14ac:dyDescent="0.25">
      <c r="A852" s="51"/>
      <c r="B852" s="52"/>
      <c r="C852" s="52"/>
      <c r="D852" s="52"/>
      <c r="E852" s="52"/>
      <c r="F852" s="52"/>
      <c r="G852" s="53"/>
    </row>
    <row r="853" spans="1:7" x14ac:dyDescent="0.25">
      <c r="A853" s="51"/>
      <c r="B853" s="52"/>
      <c r="C853" s="52"/>
      <c r="D853" s="52"/>
      <c r="E853" s="52"/>
      <c r="F853" s="52"/>
      <c r="G853" s="53"/>
    </row>
    <row r="854" spans="1:7" x14ac:dyDescent="0.25">
      <c r="A854" s="51"/>
      <c r="B854" s="52"/>
      <c r="C854" s="52"/>
      <c r="D854" s="52"/>
      <c r="E854" s="52"/>
      <c r="F854" s="52"/>
      <c r="G854" s="53"/>
    </row>
    <row r="855" spans="1:7" x14ac:dyDescent="0.25">
      <c r="A855" s="51"/>
      <c r="B855" s="52"/>
      <c r="C855" s="52"/>
      <c r="D855" s="52"/>
      <c r="E855" s="52"/>
      <c r="F855" s="52"/>
      <c r="G855" s="53"/>
    </row>
    <row r="856" spans="1:7" x14ac:dyDescent="0.25">
      <c r="A856" s="51"/>
      <c r="B856" s="52"/>
      <c r="C856" s="52"/>
      <c r="D856" s="52"/>
      <c r="E856" s="52"/>
      <c r="F856" s="52"/>
      <c r="G856" s="53"/>
    </row>
    <row r="857" spans="1:7" x14ac:dyDescent="0.25">
      <c r="A857" s="51"/>
      <c r="B857" s="52"/>
      <c r="C857" s="52"/>
      <c r="D857" s="52"/>
      <c r="E857" s="52"/>
      <c r="F857" s="52"/>
      <c r="G857" s="53"/>
    </row>
    <row r="858" spans="1:7" x14ac:dyDescent="0.25">
      <c r="A858" s="51"/>
      <c r="B858" s="52"/>
      <c r="C858" s="52"/>
      <c r="D858" s="52"/>
      <c r="E858" s="52"/>
      <c r="F858" s="52"/>
      <c r="G858" s="53"/>
    </row>
    <row r="859" spans="1:7" x14ac:dyDescent="0.25">
      <c r="A859" s="51"/>
      <c r="B859" s="52"/>
      <c r="C859" s="52"/>
      <c r="D859" s="52"/>
      <c r="E859" s="52"/>
      <c r="F859" s="52"/>
      <c r="G859" s="53"/>
    </row>
    <row r="860" spans="1:7" x14ac:dyDescent="0.25">
      <c r="A860" s="51"/>
      <c r="B860" s="52"/>
      <c r="C860" s="52"/>
      <c r="D860" s="52"/>
      <c r="E860" s="52"/>
      <c r="F860" s="52"/>
      <c r="G860" s="53"/>
    </row>
    <row r="861" spans="1:7" x14ac:dyDescent="0.25">
      <c r="A861" s="51"/>
      <c r="B861" s="52"/>
      <c r="C861" s="52"/>
      <c r="D861" s="52"/>
      <c r="E861" s="52"/>
      <c r="F861" s="52"/>
      <c r="G861" s="53"/>
    </row>
    <row r="862" spans="1:7" x14ac:dyDescent="0.25">
      <c r="A862" s="51"/>
      <c r="B862" s="52"/>
      <c r="C862" s="52"/>
      <c r="D862" s="52"/>
      <c r="E862" s="52"/>
      <c r="F862" s="52"/>
      <c r="G862" s="53"/>
    </row>
    <row r="863" spans="1:7" x14ac:dyDescent="0.25">
      <c r="A863" s="51"/>
      <c r="B863" s="52"/>
      <c r="C863" s="52"/>
      <c r="D863" s="52"/>
      <c r="E863" s="52"/>
      <c r="F863" s="52"/>
      <c r="G863" s="53"/>
    </row>
    <row r="864" spans="1:7" x14ac:dyDescent="0.25">
      <c r="A864" s="51"/>
      <c r="B864" s="52"/>
      <c r="C864" s="52"/>
      <c r="D864" s="52"/>
      <c r="E864" s="52"/>
      <c r="F864" s="52"/>
      <c r="G864" s="53"/>
    </row>
    <row r="865" spans="1:7" x14ac:dyDescent="0.25">
      <c r="A865" s="51"/>
      <c r="B865" s="52"/>
      <c r="C865" s="52"/>
      <c r="D865" s="52"/>
      <c r="E865" s="52"/>
      <c r="F865" s="52"/>
      <c r="G865" s="53"/>
    </row>
    <row r="866" spans="1:7" x14ac:dyDescent="0.25">
      <c r="A866" s="51"/>
      <c r="B866" s="52"/>
      <c r="C866" s="52"/>
      <c r="D866" s="52"/>
      <c r="E866" s="52"/>
      <c r="F866" s="52"/>
      <c r="G866" s="53"/>
    </row>
    <row r="867" spans="1:7" x14ac:dyDescent="0.25">
      <c r="A867" s="51"/>
      <c r="B867" s="52"/>
      <c r="C867" s="52"/>
      <c r="D867" s="52"/>
      <c r="E867" s="52"/>
      <c r="F867" s="52"/>
      <c r="G867" s="53"/>
    </row>
    <row r="868" spans="1:7" x14ac:dyDescent="0.25">
      <c r="A868" s="51"/>
      <c r="B868" s="52"/>
      <c r="C868" s="52"/>
      <c r="D868" s="52"/>
      <c r="E868" s="52"/>
      <c r="F868" s="52"/>
      <c r="G868" s="53"/>
    </row>
    <row r="869" spans="1:7" x14ac:dyDescent="0.25">
      <c r="A869" s="51"/>
      <c r="B869" s="52"/>
      <c r="C869" s="52"/>
      <c r="D869" s="52"/>
      <c r="E869" s="52"/>
      <c r="F869" s="52"/>
      <c r="G869" s="53"/>
    </row>
    <row r="870" spans="1:7" x14ac:dyDescent="0.25">
      <c r="A870" s="51"/>
      <c r="B870" s="52"/>
      <c r="C870" s="52"/>
      <c r="D870" s="52"/>
      <c r="E870" s="52"/>
      <c r="F870" s="52"/>
      <c r="G870" s="53"/>
    </row>
    <row r="871" spans="1:7" x14ac:dyDescent="0.25">
      <c r="A871" s="51"/>
      <c r="B871" s="52"/>
      <c r="C871" s="52"/>
      <c r="D871" s="52"/>
      <c r="E871" s="52"/>
      <c r="F871" s="52"/>
      <c r="G871" s="53"/>
    </row>
    <row r="872" spans="1:7" x14ac:dyDescent="0.25">
      <c r="A872" s="51"/>
      <c r="B872" s="52"/>
      <c r="C872" s="52"/>
      <c r="D872" s="52"/>
      <c r="E872" s="52"/>
      <c r="F872" s="52"/>
      <c r="G872" s="53"/>
    </row>
    <row r="873" spans="1:7" x14ac:dyDescent="0.25">
      <c r="A873" s="51"/>
      <c r="B873" s="52"/>
      <c r="C873" s="52"/>
      <c r="D873" s="52"/>
      <c r="E873" s="52"/>
      <c r="F873" s="52"/>
      <c r="G873" s="53"/>
    </row>
    <row r="874" spans="1:7" x14ac:dyDescent="0.25">
      <c r="A874" s="51"/>
      <c r="B874" s="52"/>
      <c r="C874" s="52"/>
      <c r="D874" s="52"/>
      <c r="E874" s="52"/>
      <c r="F874" s="52"/>
      <c r="G874" s="53"/>
    </row>
    <row r="875" spans="1:7" x14ac:dyDescent="0.25">
      <c r="A875" s="51"/>
      <c r="B875" s="52"/>
      <c r="C875" s="52"/>
      <c r="D875" s="52"/>
      <c r="E875" s="52"/>
      <c r="F875" s="52"/>
      <c r="G875" s="53"/>
    </row>
    <row r="876" spans="1:7" x14ac:dyDescent="0.25">
      <c r="A876" s="51"/>
      <c r="B876" s="52"/>
      <c r="C876" s="52"/>
      <c r="D876" s="52"/>
      <c r="E876" s="52"/>
      <c r="F876" s="52"/>
      <c r="G876" s="53"/>
    </row>
    <row r="877" spans="1:7" x14ac:dyDescent="0.25">
      <c r="A877" s="51"/>
      <c r="B877" s="52"/>
      <c r="C877" s="52"/>
      <c r="D877" s="52"/>
      <c r="E877" s="52"/>
      <c r="F877" s="52"/>
      <c r="G877" s="53"/>
    </row>
    <row r="878" spans="1:7" x14ac:dyDescent="0.25">
      <c r="A878" s="51"/>
      <c r="B878" s="52"/>
      <c r="C878" s="52"/>
      <c r="D878" s="52"/>
      <c r="E878" s="52"/>
      <c r="F878" s="52"/>
      <c r="G878" s="53"/>
    </row>
    <row r="879" spans="1:7" x14ac:dyDescent="0.25">
      <c r="A879" s="51"/>
      <c r="B879" s="52"/>
      <c r="C879" s="52"/>
      <c r="D879" s="52"/>
      <c r="E879" s="52"/>
      <c r="F879" s="52"/>
      <c r="G879" s="53"/>
    </row>
    <row r="880" spans="1:7" x14ac:dyDescent="0.25">
      <c r="A880" s="51"/>
      <c r="B880" s="52"/>
      <c r="C880" s="52"/>
      <c r="D880" s="52"/>
      <c r="E880" s="52"/>
      <c r="F880" s="52"/>
      <c r="G880" s="53"/>
    </row>
    <row r="881" spans="1:7" x14ac:dyDescent="0.25">
      <c r="A881" s="51"/>
      <c r="B881" s="52"/>
      <c r="C881" s="52"/>
      <c r="D881" s="52"/>
      <c r="E881" s="52"/>
      <c r="F881" s="52"/>
      <c r="G881" s="53"/>
    </row>
    <row r="882" spans="1:7" x14ac:dyDescent="0.25">
      <c r="A882" s="51"/>
      <c r="B882" s="52"/>
      <c r="C882" s="52"/>
      <c r="D882" s="52"/>
      <c r="E882" s="52"/>
      <c r="F882" s="52"/>
      <c r="G882" s="53"/>
    </row>
    <row r="883" spans="1:7" x14ac:dyDescent="0.25">
      <c r="A883" s="51"/>
      <c r="B883" s="52"/>
      <c r="C883" s="52"/>
      <c r="D883" s="52"/>
      <c r="E883" s="52"/>
      <c r="F883" s="52"/>
      <c r="G883" s="53"/>
    </row>
    <row r="884" spans="1:7" x14ac:dyDescent="0.25">
      <c r="A884" s="51"/>
      <c r="B884" s="52"/>
      <c r="C884" s="52"/>
      <c r="D884" s="52"/>
      <c r="E884" s="52"/>
      <c r="F884" s="52"/>
      <c r="G884" s="53"/>
    </row>
    <row r="885" spans="1:7" x14ac:dyDescent="0.25">
      <c r="A885" s="51"/>
      <c r="B885" s="52"/>
      <c r="C885" s="52"/>
      <c r="D885" s="52"/>
      <c r="E885" s="52"/>
      <c r="F885" s="52"/>
      <c r="G885" s="53"/>
    </row>
    <row r="886" spans="1:7" x14ac:dyDescent="0.25">
      <c r="A886" s="51"/>
      <c r="B886" s="52"/>
      <c r="C886" s="52"/>
      <c r="D886" s="52"/>
      <c r="E886" s="52"/>
      <c r="F886" s="52"/>
      <c r="G886" s="53"/>
    </row>
    <row r="887" spans="1:7" x14ac:dyDescent="0.25">
      <c r="A887" s="51"/>
      <c r="B887" s="52"/>
      <c r="C887" s="52"/>
      <c r="D887" s="52"/>
      <c r="E887" s="52"/>
      <c r="F887" s="52"/>
      <c r="G887" s="53"/>
    </row>
    <row r="888" spans="1:7" x14ac:dyDescent="0.25">
      <c r="A888" s="51"/>
      <c r="B888" s="52"/>
      <c r="C888" s="52"/>
      <c r="D888" s="52"/>
      <c r="E888" s="52"/>
      <c r="F888" s="52"/>
      <c r="G888" s="53"/>
    </row>
    <row r="889" spans="1:7" x14ac:dyDescent="0.25">
      <c r="A889" s="51"/>
      <c r="B889" s="52"/>
      <c r="C889" s="52"/>
      <c r="D889" s="52"/>
      <c r="E889" s="52"/>
      <c r="F889" s="52"/>
      <c r="G889" s="53"/>
    </row>
    <row r="890" spans="1:7" x14ac:dyDescent="0.25">
      <c r="A890" s="51"/>
      <c r="B890" s="52"/>
      <c r="C890" s="52"/>
      <c r="D890" s="52"/>
      <c r="E890" s="52"/>
      <c r="F890" s="52"/>
      <c r="G890" s="53"/>
    </row>
    <row r="891" spans="1:7" x14ac:dyDescent="0.25">
      <c r="A891" s="51"/>
      <c r="B891" s="52"/>
      <c r="C891" s="52"/>
      <c r="D891" s="52"/>
      <c r="E891" s="52"/>
      <c r="F891" s="52"/>
      <c r="G891" s="53"/>
    </row>
    <row r="892" spans="1:7" x14ac:dyDescent="0.25">
      <c r="A892" s="51"/>
      <c r="B892" s="52"/>
      <c r="C892" s="52"/>
      <c r="D892" s="52"/>
      <c r="E892" s="52"/>
      <c r="F892" s="52"/>
      <c r="G892" s="53"/>
    </row>
    <row r="893" spans="1:7" x14ac:dyDescent="0.25">
      <c r="A893" s="51"/>
      <c r="B893" s="52"/>
      <c r="C893" s="52"/>
      <c r="D893" s="52"/>
      <c r="E893" s="52"/>
      <c r="F893" s="52"/>
      <c r="G893" s="53"/>
    </row>
    <row r="894" spans="1:7" x14ac:dyDescent="0.25">
      <c r="A894" s="51"/>
      <c r="B894" s="52"/>
      <c r="C894" s="52"/>
      <c r="D894" s="52"/>
      <c r="E894" s="52"/>
      <c r="F894" s="52"/>
      <c r="G894" s="53"/>
    </row>
    <row r="895" spans="1:7" x14ac:dyDescent="0.25">
      <c r="A895" s="51"/>
      <c r="B895" s="52"/>
      <c r="C895" s="52"/>
      <c r="D895" s="52"/>
      <c r="E895" s="52"/>
      <c r="F895" s="52"/>
      <c r="G895" s="53"/>
    </row>
    <row r="896" spans="1:7" x14ac:dyDescent="0.25">
      <c r="A896" s="51"/>
      <c r="B896" s="52"/>
      <c r="C896" s="52"/>
      <c r="D896" s="52"/>
      <c r="E896" s="52"/>
      <c r="F896" s="52"/>
      <c r="G896" s="53"/>
    </row>
    <row r="897" spans="1:7" x14ac:dyDescent="0.25">
      <c r="A897" s="51"/>
      <c r="B897" s="52"/>
      <c r="C897" s="52"/>
      <c r="D897" s="52"/>
      <c r="E897" s="52"/>
      <c r="F897" s="52"/>
      <c r="G897" s="53"/>
    </row>
    <row r="898" spans="1:7" x14ac:dyDescent="0.25">
      <c r="A898" s="51"/>
      <c r="B898" s="52"/>
      <c r="C898" s="52"/>
      <c r="D898" s="52"/>
      <c r="E898" s="52"/>
      <c r="F898" s="52"/>
      <c r="G898" s="53"/>
    </row>
    <row r="899" spans="1:7" x14ac:dyDescent="0.25">
      <c r="A899" s="51"/>
      <c r="B899" s="52"/>
      <c r="C899" s="52"/>
      <c r="D899" s="52"/>
      <c r="E899" s="52"/>
      <c r="F899" s="52"/>
      <c r="G899" s="53"/>
    </row>
    <row r="900" spans="1:7" x14ac:dyDescent="0.25">
      <c r="A900" s="51"/>
      <c r="B900" s="52"/>
      <c r="C900" s="52"/>
      <c r="D900" s="52"/>
      <c r="E900" s="52"/>
      <c r="F900" s="52"/>
      <c r="G900" s="53"/>
    </row>
    <row r="901" spans="1:7" x14ac:dyDescent="0.25">
      <c r="A901" s="51"/>
      <c r="B901" s="52"/>
      <c r="C901" s="52"/>
      <c r="D901" s="52"/>
      <c r="E901" s="52"/>
      <c r="F901" s="52"/>
      <c r="G901" s="53"/>
    </row>
    <row r="902" spans="1:7" x14ac:dyDescent="0.25">
      <c r="A902" s="51"/>
      <c r="B902" s="52"/>
      <c r="C902" s="52"/>
      <c r="D902" s="52"/>
      <c r="E902" s="52"/>
      <c r="F902" s="52"/>
      <c r="G902" s="53"/>
    </row>
    <row r="903" spans="1:7" x14ac:dyDescent="0.25">
      <c r="A903" s="51"/>
      <c r="B903" s="52"/>
      <c r="C903" s="52"/>
      <c r="D903" s="52"/>
      <c r="E903" s="52"/>
      <c r="F903" s="52"/>
      <c r="G903" s="53"/>
    </row>
    <row r="904" spans="1:7" x14ac:dyDescent="0.25">
      <c r="A904" s="51"/>
      <c r="B904" s="52"/>
      <c r="C904" s="52"/>
      <c r="D904" s="52"/>
      <c r="E904" s="52"/>
      <c r="F904" s="52"/>
      <c r="G904" s="53"/>
    </row>
    <row r="905" spans="1:7" x14ac:dyDescent="0.25">
      <c r="A905" s="51"/>
      <c r="B905" s="52"/>
      <c r="C905" s="52"/>
      <c r="D905" s="52"/>
      <c r="E905" s="52"/>
      <c r="F905" s="52"/>
      <c r="G905" s="53"/>
    </row>
    <row r="906" spans="1:7" x14ac:dyDescent="0.25">
      <c r="A906" s="51"/>
      <c r="B906" s="52"/>
      <c r="C906" s="52"/>
      <c r="D906" s="52"/>
      <c r="E906" s="52"/>
      <c r="F906" s="52"/>
      <c r="G906" s="53"/>
    </row>
    <row r="907" spans="1:7" x14ac:dyDescent="0.25">
      <c r="A907" s="51"/>
      <c r="B907" s="52"/>
      <c r="C907" s="52"/>
      <c r="D907" s="52"/>
      <c r="E907" s="52"/>
      <c r="F907" s="52"/>
      <c r="G907" s="53"/>
    </row>
    <row r="908" spans="1:7" x14ac:dyDescent="0.25">
      <c r="A908" s="51"/>
      <c r="B908" s="52"/>
      <c r="C908" s="52"/>
      <c r="D908" s="52"/>
      <c r="E908" s="52"/>
      <c r="F908" s="52"/>
      <c r="G908" s="53"/>
    </row>
    <row r="909" spans="1:7" x14ac:dyDescent="0.25">
      <c r="A909" s="51"/>
      <c r="B909" s="52"/>
      <c r="C909" s="52"/>
      <c r="D909" s="52"/>
      <c r="E909" s="52"/>
      <c r="F909" s="52"/>
      <c r="G909" s="53"/>
    </row>
    <row r="910" spans="1:7" x14ac:dyDescent="0.25">
      <c r="A910" s="51"/>
      <c r="B910" s="52"/>
      <c r="C910" s="52"/>
      <c r="D910" s="52"/>
      <c r="E910" s="52"/>
      <c r="F910" s="52"/>
      <c r="G910" s="53"/>
    </row>
    <row r="911" spans="1:7" x14ac:dyDescent="0.25">
      <c r="A911" s="51"/>
      <c r="B911" s="52"/>
      <c r="C911" s="52"/>
      <c r="D911" s="52"/>
      <c r="E911" s="52"/>
      <c r="F911" s="52"/>
      <c r="G911" s="53"/>
    </row>
    <row r="912" spans="1:7" x14ac:dyDescent="0.25">
      <c r="A912" s="51"/>
      <c r="B912" s="52"/>
      <c r="C912" s="52"/>
      <c r="D912" s="52"/>
      <c r="E912" s="52"/>
      <c r="F912" s="52"/>
      <c r="G912" s="53"/>
    </row>
    <row r="913" spans="1:7" x14ac:dyDescent="0.25">
      <c r="A913" s="51"/>
      <c r="B913" s="52"/>
      <c r="C913" s="52"/>
      <c r="D913" s="52"/>
      <c r="E913" s="52"/>
      <c r="F913" s="52"/>
      <c r="G913" s="53"/>
    </row>
    <row r="914" spans="1:7" x14ac:dyDescent="0.25">
      <c r="A914" s="51"/>
      <c r="B914" s="52"/>
      <c r="C914" s="52"/>
      <c r="D914" s="52"/>
      <c r="E914" s="52"/>
      <c r="F914" s="52"/>
      <c r="G914" s="53"/>
    </row>
    <row r="915" spans="1:7" x14ac:dyDescent="0.25">
      <c r="A915" s="51"/>
      <c r="B915" s="52"/>
      <c r="C915" s="52"/>
      <c r="D915" s="52"/>
      <c r="E915" s="52"/>
      <c r="F915" s="52"/>
      <c r="G915" s="53"/>
    </row>
    <row r="916" spans="1:7" x14ac:dyDescent="0.25">
      <c r="A916" s="51"/>
      <c r="B916" s="52"/>
      <c r="C916" s="52"/>
      <c r="D916" s="52"/>
      <c r="E916" s="52"/>
      <c r="F916" s="52"/>
      <c r="G916" s="53"/>
    </row>
    <row r="917" spans="1:7" x14ac:dyDescent="0.25">
      <c r="A917" s="51"/>
      <c r="B917" s="52"/>
      <c r="C917" s="52"/>
      <c r="D917" s="52"/>
      <c r="E917" s="52"/>
      <c r="F917" s="52"/>
      <c r="G917" s="53"/>
    </row>
    <row r="918" spans="1:7" x14ac:dyDescent="0.25">
      <c r="A918" s="51"/>
      <c r="B918" s="52"/>
      <c r="C918" s="52"/>
      <c r="D918" s="52"/>
      <c r="E918" s="52"/>
      <c r="F918" s="52"/>
      <c r="G918" s="53"/>
    </row>
    <row r="919" spans="1:7" x14ac:dyDescent="0.25">
      <c r="A919" s="51"/>
      <c r="B919" s="52"/>
      <c r="C919" s="52"/>
      <c r="D919" s="52"/>
      <c r="E919" s="52"/>
      <c r="F919" s="52"/>
      <c r="G919" s="53"/>
    </row>
    <row r="920" spans="1:7" x14ac:dyDescent="0.25">
      <c r="A920" s="51"/>
      <c r="B920" s="52"/>
      <c r="C920" s="52"/>
      <c r="D920" s="52"/>
      <c r="E920" s="52"/>
      <c r="F920" s="52"/>
      <c r="G920" s="53"/>
    </row>
    <row r="921" spans="1:7" x14ac:dyDescent="0.25">
      <c r="A921" s="51"/>
      <c r="B921" s="52"/>
      <c r="C921" s="52"/>
      <c r="D921" s="52"/>
      <c r="E921" s="52"/>
      <c r="F921" s="52"/>
      <c r="G921" s="53"/>
    </row>
    <row r="922" spans="1:7" x14ac:dyDescent="0.25">
      <c r="A922" s="51"/>
      <c r="B922" s="52"/>
      <c r="C922" s="52"/>
      <c r="D922" s="52"/>
      <c r="E922" s="52"/>
      <c r="F922" s="52"/>
      <c r="G922" s="53"/>
    </row>
    <row r="923" spans="1:7" x14ac:dyDescent="0.25">
      <c r="A923" s="51"/>
      <c r="B923" s="52"/>
      <c r="C923" s="52"/>
      <c r="D923" s="52"/>
      <c r="E923" s="52"/>
      <c r="F923" s="52"/>
      <c r="G923" s="53"/>
    </row>
    <row r="924" spans="1:7" x14ac:dyDescent="0.25">
      <c r="A924" s="51"/>
      <c r="B924" s="52"/>
      <c r="C924" s="52"/>
      <c r="D924" s="52"/>
      <c r="E924" s="52"/>
      <c r="F924" s="52"/>
      <c r="G924" s="53"/>
    </row>
    <row r="925" spans="1:7" x14ac:dyDescent="0.25">
      <c r="A925" s="51"/>
      <c r="B925" s="52"/>
      <c r="C925" s="52"/>
      <c r="D925" s="52"/>
      <c r="E925" s="52"/>
      <c r="F925" s="52"/>
      <c r="G925" s="53"/>
    </row>
    <row r="926" spans="1:7" x14ac:dyDescent="0.25">
      <c r="A926" s="51"/>
      <c r="B926" s="52"/>
      <c r="C926" s="52"/>
      <c r="D926" s="52"/>
      <c r="E926" s="52"/>
      <c r="F926" s="52"/>
      <c r="G926" s="53"/>
    </row>
    <row r="927" spans="1:7" x14ac:dyDescent="0.25">
      <c r="A927" s="51"/>
      <c r="B927" s="52"/>
      <c r="C927" s="52"/>
      <c r="D927" s="52"/>
      <c r="E927" s="52"/>
      <c r="F927" s="52"/>
      <c r="G927" s="53"/>
    </row>
    <row r="928" spans="1:7" x14ac:dyDescent="0.25">
      <c r="A928" s="51"/>
      <c r="B928" s="52"/>
      <c r="C928" s="52"/>
      <c r="D928" s="52"/>
      <c r="E928" s="52"/>
      <c r="F928" s="52"/>
      <c r="G928" s="53"/>
    </row>
    <row r="929" spans="1:7" x14ac:dyDescent="0.25">
      <c r="A929" s="51"/>
      <c r="B929" s="52"/>
      <c r="C929" s="52"/>
      <c r="D929" s="52"/>
      <c r="E929" s="52"/>
      <c r="F929" s="52"/>
      <c r="G929" s="53"/>
    </row>
    <row r="930" spans="1:7" x14ac:dyDescent="0.25">
      <c r="A930" s="51"/>
      <c r="B930" s="52"/>
      <c r="C930" s="52"/>
      <c r="D930" s="52"/>
      <c r="E930" s="52"/>
      <c r="F930" s="52"/>
      <c r="G930" s="53"/>
    </row>
    <row r="931" spans="1:7" x14ac:dyDescent="0.25">
      <c r="A931" s="51"/>
      <c r="B931" s="52"/>
      <c r="C931" s="52"/>
      <c r="D931" s="52"/>
      <c r="E931" s="52"/>
      <c r="F931" s="52"/>
      <c r="G931" s="53"/>
    </row>
    <row r="932" spans="1:7" x14ac:dyDescent="0.25">
      <c r="A932" s="51"/>
      <c r="B932" s="52"/>
      <c r="C932" s="52"/>
      <c r="D932" s="52"/>
      <c r="E932" s="52"/>
      <c r="F932" s="52"/>
      <c r="G932" s="53"/>
    </row>
    <row r="933" spans="1:7" x14ac:dyDescent="0.25">
      <c r="A933" s="51"/>
      <c r="B933" s="52"/>
      <c r="C933" s="52"/>
      <c r="D933" s="52"/>
      <c r="E933" s="52"/>
      <c r="F933" s="52"/>
      <c r="G933" s="53"/>
    </row>
    <row r="934" spans="1:7" x14ac:dyDescent="0.25">
      <c r="A934" s="51"/>
      <c r="B934" s="52"/>
      <c r="C934" s="52"/>
      <c r="D934" s="52"/>
      <c r="E934" s="52"/>
      <c r="F934" s="52"/>
      <c r="G934" s="53"/>
    </row>
    <row r="935" spans="1:7" x14ac:dyDescent="0.25">
      <c r="A935" s="51"/>
      <c r="B935" s="52"/>
      <c r="C935" s="52"/>
      <c r="D935" s="52"/>
      <c r="E935" s="52"/>
      <c r="F935" s="52"/>
      <c r="G935" s="53"/>
    </row>
    <row r="936" spans="1:7" x14ac:dyDescent="0.25">
      <c r="A936" s="51"/>
      <c r="B936" s="52"/>
      <c r="C936" s="52"/>
      <c r="D936" s="52"/>
      <c r="E936" s="52"/>
      <c r="F936" s="52"/>
      <c r="G936" s="53"/>
    </row>
    <row r="937" spans="1:7" x14ac:dyDescent="0.25">
      <c r="A937" s="51"/>
      <c r="B937" s="52"/>
      <c r="C937" s="52"/>
      <c r="D937" s="52"/>
      <c r="E937" s="52"/>
      <c r="F937" s="52"/>
      <c r="G937" s="53"/>
    </row>
    <row r="938" spans="1:7" x14ac:dyDescent="0.25">
      <c r="A938" s="51"/>
      <c r="B938" s="52"/>
      <c r="C938" s="52"/>
      <c r="D938" s="52"/>
      <c r="E938" s="52"/>
      <c r="F938" s="52"/>
      <c r="G938" s="53"/>
    </row>
    <row r="939" spans="1:7" x14ac:dyDescent="0.25">
      <c r="A939" s="51"/>
      <c r="B939" s="52"/>
      <c r="C939" s="52"/>
      <c r="D939" s="52"/>
      <c r="E939" s="52"/>
      <c r="F939" s="52"/>
      <c r="G939" s="53"/>
    </row>
    <row r="940" spans="1:7" x14ac:dyDescent="0.25">
      <c r="A940" s="51"/>
      <c r="B940" s="52"/>
      <c r="C940" s="52"/>
      <c r="D940" s="52"/>
      <c r="E940" s="52"/>
      <c r="F940" s="52"/>
      <c r="G940" s="53"/>
    </row>
    <row r="941" spans="1:7" x14ac:dyDescent="0.25">
      <c r="A941" s="51"/>
      <c r="B941" s="52"/>
      <c r="C941" s="52"/>
      <c r="D941" s="52"/>
      <c r="E941" s="52"/>
      <c r="F941" s="52"/>
      <c r="G941" s="53"/>
    </row>
    <row r="942" spans="1:7" x14ac:dyDescent="0.25">
      <c r="A942" s="51"/>
      <c r="B942" s="52"/>
      <c r="C942" s="52"/>
      <c r="D942" s="52"/>
      <c r="E942" s="52"/>
      <c r="F942" s="52"/>
      <c r="G942" s="53"/>
    </row>
    <row r="943" spans="1:7" x14ac:dyDescent="0.25">
      <c r="A943" s="51"/>
      <c r="B943" s="52"/>
      <c r="C943" s="52"/>
      <c r="D943" s="52"/>
      <c r="E943" s="52"/>
      <c r="F943" s="52"/>
      <c r="G943" s="53"/>
    </row>
    <row r="944" spans="1:7" x14ac:dyDescent="0.25">
      <c r="A944" s="51"/>
      <c r="B944" s="52"/>
      <c r="C944" s="52"/>
      <c r="D944" s="52"/>
      <c r="E944" s="52"/>
      <c r="F944" s="52"/>
      <c r="G944" s="53"/>
    </row>
    <row r="945" spans="1:7" x14ac:dyDescent="0.25">
      <c r="A945" s="51"/>
      <c r="B945" s="52"/>
      <c r="C945" s="52"/>
      <c r="D945" s="52"/>
      <c r="E945" s="52"/>
      <c r="F945" s="52"/>
      <c r="G945" s="53"/>
    </row>
    <row r="946" spans="1:7" x14ac:dyDescent="0.25">
      <c r="A946" s="51"/>
      <c r="B946" s="52"/>
      <c r="C946" s="52"/>
      <c r="D946" s="52"/>
      <c r="E946" s="52"/>
      <c r="F946" s="52"/>
      <c r="G946" s="53"/>
    </row>
    <row r="947" spans="1:7" x14ac:dyDescent="0.25">
      <c r="A947" s="51"/>
      <c r="B947" s="52"/>
      <c r="C947" s="52"/>
      <c r="D947" s="52"/>
      <c r="E947" s="52"/>
      <c r="F947" s="52"/>
      <c r="G947" s="53"/>
    </row>
    <row r="948" spans="1:7" x14ac:dyDescent="0.25">
      <c r="A948" s="51"/>
      <c r="B948" s="52"/>
      <c r="C948" s="52"/>
      <c r="D948" s="52"/>
      <c r="E948" s="52"/>
      <c r="F948" s="52"/>
      <c r="G948" s="53"/>
    </row>
    <row r="949" spans="1:7" x14ac:dyDescent="0.25">
      <c r="A949" s="51"/>
      <c r="B949" s="52"/>
      <c r="C949" s="52"/>
      <c r="D949" s="52"/>
      <c r="E949" s="52"/>
      <c r="F949" s="52"/>
      <c r="G949" s="53"/>
    </row>
    <row r="950" spans="1:7" x14ac:dyDescent="0.25">
      <c r="A950" s="51"/>
      <c r="B950" s="52"/>
      <c r="C950" s="52"/>
      <c r="D950" s="52"/>
      <c r="E950" s="52"/>
      <c r="F950" s="52"/>
      <c r="G950" s="53"/>
    </row>
    <row r="951" spans="1:7" x14ac:dyDescent="0.25">
      <c r="A951" s="51"/>
      <c r="B951" s="52"/>
      <c r="C951" s="52"/>
      <c r="D951" s="52"/>
      <c r="E951" s="52"/>
      <c r="F951" s="52"/>
      <c r="G951" s="53"/>
    </row>
    <row r="952" spans="1:7" x14ac:dyDescent="0.25">
      <c r="A952" s="51"/>
      <c r="B952" s="52"/>
      <c r="C952" s="52"/>
      <c r="D952" s="52"/>
      <c r="E952" s="52"/>
      <c r="F952" s="52"/>
      <c r="G952" s="53"/>
    </row>
    <row r="953" spans="1:7" x14ac:dyDescent="0.25">
      <c r="A953" s="51"/>
      <c r="B953" s="52"/>
      <c r="C953" s="52"/>
      <c r="D953" s="52"/>
      <c r="E953" s="52"/>
      <c r="F953" s="52"/>
      <c r="G953" s="53"/>
    </row>
    <row r="954" spans="1:7" x14ac:dyDescent="0.25">
      <c r="A954" s="51"/>
      <c r="B954" s="52"/>
      <c r="C954" s="52"/>
      <c r="D954" s="52"/>
      <c r="E954" s="52"/>
      <c r="F954" s="52"/>
      <c r="G954" s="53"/>
    </row>
    <row r="955" spans="1:7" x14ac:dyDescent="0.25">
      <c r="A955" s="51"/>
      <c r="B955" s="52"/>
      <c r="C955" s="52"/>
      <c r="D955" s="52"/>
      <c r="E955" s="52"/>
      <c r="F955" s="52"/>
      <c r="G955" s="53"/>
    </row>
    <row r="956" spans="1:7" x14ac:dyDescent="0.25">
      <c r="A956" s="51"/>
      <c r="B956" s="52"/>
      <c r="C956" s="52"/>
      <c r="D956" s="52"/>
      <c r="E956" s="52"/>
      <c r="F956" s="52"/>
      <c r="G956" s="53"/>
    </row>
    <row r="957" spans="1:7" x14ac:dyDescent="0.25">
      <c r="A957" s="51"/>
      <c r="B957" s="52"/>
      <c r="C957" s="52"/>
      <c r="D957" s="52"/>
      <c r="E957" s="52"/>
      <c r="F957" s="52"/>
      <c r="G957" s="53"/>
    </row>
    <row r="958" spans="1:7" x14ac:dyDescent="0.25">
      <c r="A958" s="51"/>
      <c r="B958" s="52"/>
      <c r="C958" s="52"/>
      <c r="D958" s="52"/>
      <c r="E958" s="52"/>
      <c r="F958" s="52"/>
      <c r="G958" s="53"/>
    </row>
    <row r="959" spans="1:7" x14ac:dyDescent="0.25">
      <c r="A959" s="51"/>
      <c r="B959" s="52"/>
      <c r="C959" s="52"/>
      <c r="D959" s="52"/>
      <c r="E959" s="52"/>
      <c r="F959" s="52"/>
      <c r="G959" s="53"/>
    </row>
    <row r="960" spans="1:7" x14ac:dyDescent="0.25">
      <c r="A960" s="51"/>
      <c r="B960" s="52"/>
      <c r="C960" s="52"/>
      <c r="D960" s="52"/>
      <c r="E960" s="52"/>
      <c r="F960" s="52"/>
      <c r="G960" s="53"/>
    </row>
    <row r="961" spans="1:7" x14ac:dyDescent="0.25">
      <c r="A961" s="51"/>
      <c r="B961" s="52"/>
      <c r="C961" s="52"/>
      <c r="D961" s="52"/>
      <c r="E961" s="52"/>
      <c r="F961" s="52"/>
      <c r="G961" s="53"/>
    </row>
    <row r="962" spans="1:7" x14ac:dyDescent="0.25">
      <c r="A962" s="51"/>
      <c r="B962" s="52"/>
      <c r="C962" s="52"/>
      <c r="D962" s="52"/>
      <c r="E962" s="52"/>
      <c r="F962" s="52"/>
      <c r="G962" s="53"/>
    </row>
    <row r="963" spans="1:7" x14ac:dyDescent="0.25">
      <c r="A963" s="51"/>
      <c r="B963" s="52"/>
      <c r="C963" s="52"/>
      <c r="D963" s="52"/>
      <c r="E963" s="52"/>
      <c r="F963" s="52"/>
      <c r="G963" s="53"/>
    </row>
    <row r="964" spans="1:7" x14ac:dyDescent="0.25">
      <c r="A964" s="51"/>
      <c r="B964" s="52"/>
      <c r="C964" s="52"/>
      <c r="D964" s="52"/>
      <c r="E964" s="52"/>
      <c r="F964" s="52"/>
      <c r="G964" s="53"/>
    </row>
    <row r="965" spans="1:7" x14ac:dyDescent="0.25">
      <c r="A965" s="51"/>
      <c r="B965" s="52"/>
      <c r="C965" s="52"/>
      <c r="D965" s="52"/>
      <c r="E965" s="52"/>
      <c r="F965" s="52"/>
      <c r="G965" s="53"/>
    </row>
    <row r="966" spans="1:7" x14ac:dyDescent="0.25">
      <c r="A966" s="51"/>
      <c r="B966" s="52"/>
      <c r="C966" s="52"/>
      <c r="D966" s="52"/>
      <c r="E966" s="52"/>
      <c r="F966" s="52"/>
      <c r="G966" s="53"/>
    </row>
    <row r="967" spans="1:7" x14ac:dyDescent="0.25">
      <c r="A967" s="51"/>
      <c r="B967" s="52"/>
      <c r="C967" s="52"/>
      <c r="D967" s="52"/>
      <c r="E967" s="52"/>
      <c r="F967" s="52"/>
      <c r="G967" s="53"/>
    </row>
    <row r="968" spans="1:7" x14ac:dyDescent="0.25">
      <c r="A968" s="51"/>
      <c r="B968" s="52"/>
      <c r="C968" s="52"/>
      <c r="D968" s="52"/>
      <c r="E968" s="52"/>
      <c r="F968" s="52"/>
      <c r="G968" s="53"/>
    </row>
    <row r="969" spans="1:7" x14ac:dyDescent="0.25">
      <c r="A969" s="51"/>
      <c r="B969" s="52"/>
      <c r="C969" s="52"/>
      <c r="D969" s="52"/>
      <c r="E969" s="52"/>
      <c r="F969" s="52"/>
      <c r="G969" s="53"/>
    </row>
    <row r="970" spans="1:7" x14ac:dyDescent="0.25">
      <c r="A970" s="51"/>
      <c r="B970" s="52"/>
      <c r="C970" s="52"/>
      <c r="D970" s="52"/>
      <c r="E970" s="52"/>
      <c r="F970" s="52"/>
      <c r="G970" s="53"/>
    </row>
    <row r="971" spans="1:7" x14ac:dyDescent="0.25">
      <c r="A971" s="51"/>
      <c r="B971" s="52"/>
      <c r="C971" s="52"/>
      <c r="D971" s="52"/>
      <c r="E971" s="52"/>
      <c r="F971" s="52"/>
      <c r="G971" s="53"/>
    </row>
    <row r="972" spans="1:7" x14ac:dyDescent="0.25">
      <c r="A972" s="51"/>
      <c r="B972" s="52"/>
      <c r="C972" s="52"/>
      <c r="D972" s="52"/>
      <c r="E972" s="52"/>
      <c r="F972" s="52"/>
      <c r="G972" s="53"/>
    </row>
    <row r="973" spans="1:7" x14ac:dyDescent="0.25">
      <c r="A973" s="51"/>
      <c r="B973" s="52"/>
      <c r="C973" s="52"/>
      <c r="D973" s="52"/>
      <c r="E973" s="52"/>
      <c r="F973" s="52"/>
      <c r="G973" s="53"/>
    </row>
    <row r="974" spans="1:7" x14ac:dyDescent="0.25">
      <c r="A974" s="51"/>
      <c r="B974" s="52"/>
      <c r="C974" s="52"/>
      <c r="D974" s="52"/>
      <c r="E974" s="52"/>
      <c r="F974" s="52"/>
      <c r="G974" s="53"/>
    </row>
    <row r="975" spans="1:7" x14ac:dyDescent="0.25">
      <c r="A975" s="51"/>
      <c r="B975" s="52"/>
      <c r="C975" s="52"/>
      <c r="D975" s="52"/>
      <c r="E975" s="52"/>
      <c r="F975" s="52"/>
      <c r="G975" s="53"/>
    </row>
    <row r="976" spans="1:7" x14ac:dyDescent="0.25">
      <c r="A976" s="51"/>
      <c r="B976" s="52"/>
      <c r="C976" s="52"/>
      <c r="D976" s="52"/>
      <c r="E976" s="52"/>
      <c r="F976" s="52"/>
      <c r="G976" s="53"/>
    </row>
    <row r="977" spans="1:7" x14ac:dyDescent="0.25">
      <c r="A977" s="51"/>
      <c r="B977" s="52"/>
      <c r="C977" s="52"/>
      <c r="D977" s="52"/>
      <c r="E977" s="52"/>
      <c r="F977" s="52"/>
      <c r="G977" s="53"/>
    </row>
    <row r="978" spans="1:7" x14ac:dyDescent="0.25">
      <c r="A978" s="51"/>
      <c r="B978" s="52"/>
      <c r="C978" s="52"/>
      <c r="D978" s="52"/>
      <c r="E978" s="52"/>
      <c r="F978" s="52"/>
      <c r="G978" s="53"/>
    </row>
    <row r="979" spans="1:7" x14ac:dyDescent="0.25">
      <c r="A979" s="51"/>
      <c r="B979" s="52"/>
      <c r="C979" s="52"/>
      <c r="D979" s="52"/>
      <c r="E979" s="52"/>
      <c r="F979" s="52"/>
      <c r="G979" s="53"/>
    </row>
    <row r="980" spans="1:7" x14ac:dyDescent="0.25">
      <c r="A980" s="51"/>
      <c r="B980" s="52"/>
      <c r="C980" s="52"/>
      <c r="D980" s="52"/>
      <c r="E980" s="52"/>
      <c r="F980" s="52"/>
      <c r="G980" s="53"/>
    </row>
    <row r="981" spans="1:7" x14ac:dyDescent="0.25">
      <c r="A981" s="51"/>
      <c r="B981" s="52"/>
      <c r="C981" s="52"/>
      <c r="D981" s="52"/>
      <c r="E981" s="52"/>
      <c r="F981" s="52"/>
      <c r="G981" s="53"/>
    </row>
    <row r="982" spans="1:7" x14ac:dyDescent="0.25">
      <c r="A982" s="51"/>
      <c r="B982" s="52"/>
      <c r="C982" s="52"/>
      <c r="D982" s="52"/>
      <c r="E982" s="52"/>
      <c r="F982" s="52"/>
      <c r="G982" s="53"/>
    </row>
    <row r="983" spans="1:7" x14ac:dyDescent="0.25">
      <c r="A983" s="51"/>
      <c r="B983" s="52"/>
      <c r="C983" s="52"/>
      <c r="D983" s="52"/>
      <c r="E983" s="52"/>
      <c r="F983" s="52"/>
      <c r="G983" s="53"/>
    </row>
    <row r="984" spans="1:7" x14ac:dyDescent="0.25">
      <c r="A984" s="51"/>
      <c r="B984" s="52"/>
      <c r="C984" s="52"/>
      <c r="D984" s="52"/>
      <c r="E984" s="52"/>
      <c r="F984" s="52"/>
      <c r="G984" s="53"/>
    </row>
    <row r="985" spans="1:7" x14ac:dyDescent="0.25">
      <c r="A985" s="51"/>
      <c r="B985" s="52"/>
      <c r="C985" s="52"/>
      <c r="D985" s="52"/>
      <c r="E985" s="52"/>
      <c r="F985" s="52"/>
      <c r="G985" s="53"/>
    </row>
    <row r="986" spans="1:7" x14ac:dyDescent="0.25">
      <c r="A986" s="51"/>
      <c r="B986" s="52"/>
      <c r="C986" s="52"/>
      <c r="D986" s="52"/>
      <c r="E986" s="52"/>
      <c r="F986" s="52"/>
      <c r="G986" s="53"/>
    </row>
    <row r="987" spans="1:7" x14ac:dyDescent="0.25">
      <c r="A987" s="51"/>
      <c r="B987" s="52"/>
      <c r="C987" s="52"/>
      <c r="D987" s="52"/>
      <c r="E987" s="52"/>
      <c r="F987" s="52"/>
      <c r="G987" s="53"/>
    </row>
    <row r="988" spans="1:7" x14ac:dyDescent="0.25">
      <c r="A988" s="51"/>
      <c r="B988" s="52"/>
      <c r="C988" s="52"/>
      <c r="D988" s="52"/>
      <c r="E988" s="52"/>
      <c r="F988" s="52"/>
      <c r="G988" s="53"/>
    </row>
    <row r="989" spans="1:7" x14ac:dyDescent="0.25">
      <c r="A989" s="51"/>
      <c r="B989" s="52"/>
      <c r="C989" s="52"/>
      <c r="D989" s="52"/>
      <c r="E989" s="52"/>
      <c r="F989" s="52"/>
      <c r="G989" s="53"/>
    </row>
    <row r="990" spans="1:7" x14ac:dyDescent="0.25">
      <c r="A990" s="51"/>
      <c r="B990" s="52"/>
      <c r="C990" s="52"/>
      <c r="D990" s="52"/>
      <c r="E990" s="52"/>
      <c r="F990" s="52"/>
      <c r="G990" s="53"/>
    </row>
    <row r="991" spans="1:7" x14ac:dyDescent="0.25">
      <c r="A991" s="51"/>
      <c r="B991" s="52"/>
      <c r="C991" s="52"/>
      <c r="D991" s="52"/>
      <c r="E991" s="52"/>
      <c r="F991" s="52"/>
      <c r="G991" s="53"/>
    </row>
    <row r="992" spans="1:7" x14ac:dyDescent="0.25">
      <c r="A992" s="51"/>
      <c r="B992" s="52"/>
      <c r="C992" s="52"/>
      <c r="D992" s="52"/>
      <c r="E992" s="52"/>
      <c r="F992" s="52"/>
      <c r="G992" s="53"/>
    </row>
    <row r="993" spans="1:7" x14ac:dyDescent="0.25">
      <c r="A993" s="51"/>
      <c r="B993" s="52"/>
      <c r="C993" s="52"/>
      <c r="D993" s="52"/>
      <c r="E993" s="52"/>
      <c r="F993" s="52"/>
      <c r="G993" s="53"/>
    </row>
    <row r="994" spans="1:7" x14ac:dyDescent="0.25">
      <c r="A994" s="51"/>
      <c r="B994" s="52"/>
      <c r="C994" s="52"/>
      <c r="D994" s="52"/>
      <c r="E994" s="52"/>
      <c r="F994" s="52"/>
      <c r="G994" s="53"/>
    </row>
    <row r="995" spans="1:7" x14ac:dyDescent="0.25">
      <c r="A995" s="51"/>
      <c r="B995" s="52"/>
      <c r="C995" s="52"/>
      <c r="D995" s="52"/>
      <c r="E995" s="52"/>
      <c r="F995" s="52"/>
      <c r="G995" s="53"/>
    </row>
    <row r="996" spans="1:7" x14ac:dyDescent="0.25">
      <c r="A996" s="51"/>
      <c r="B996" s="52"/>
      <c r="C996" s="52"/>
      <c r="D996" s="52"/>
      <c r="E996" s="52"/>
      <c r="F996" s="52"/>
      <c r="G996" s="53"/>
    </row>
    <row r="997" spans="1:7" x14ac:dyDescent="0.25">
      <c r="A997" s="51"/>
      <c r="B997" s="52"/>
      <c r="C997" s="52"/>
      <c r="D997" s="52"/>
      <c r="E997" s="52"/>
      <c r="F997" s="52"/>
      <c r="G997" s="53"/>
    </row>
    <row r="998" spans="1:7" x14ac:dyDescent="0.25">
      <c r="A998" s="51"/>
      <c r="B998" s="52"/>
      <c r="C998" s="52"/>
      <c r="D998" s="52"/>
      <c r="E998" s="52"/>
      <c r="F998" s="52"/>
      <c r="G998" s="53"/>
    </row>
    <row r="999" spans="1:7" x14ac:dyDescent="0.25">
      <c r="A999" s="51"/>
      <c r="B999" s="52"/>
      <c r="C999" s="52"/>
      <c r="D999" s="52"/>
      <c r="E999" s="52"/>
      <c r="F999" s="52"/>
      <c r="G999" s="53"/>
    </row>
    <row r="1000" spans="1:7" x14ac:dyDescent="0.25">
      <c r="A1000" s="51"/>
      <c r="B1000" s="52"/>
      <c r="C1000" s="52"/>
      <c r="D1000" s="52"/>
      <c r="E1000" s="52"/>
      <c r="F1000" s="52"/>
      <c r="G1000" s="53"/>
    </row>
    <row r="1001" spans="1:7" x14ac:dyDescent="0.25">
      <c r="A1001" s="51"/>
      <c r="B1001" s="52"/>
      <c r="C1001" s="52"/>
      <c r="D1001" s="52"/>
      <c r="E1001" s="52"/>
      <c r="F1001" s="52"/>
      <c r="G1001" s="53"/>
    </row>
    <row r="1002" spans="1:7" x14ac:dyDescent="0.25">
      <c r="A1002" s="51"/>
      <c r="B1002" s="52"/>
      <c r="C1002" s="52"/>
      <c r="D1002" s="52"/>
      <c r="E1002" s="52"/>
      <c r="F1002" s="52"/>
      <c r="G1002" s="53"/>
    </row>
    <row r="1003" spans="1:7" x14ac:dyDescent="0.25">
      <c r="A1003" s="51"/>
      <c r="B1003" s="52"/>
      <c r="C1003" s="52"/>
      <c r="D1003" s="52"/>
      <c r="E1003" s="52"/>
      <c r="F1003" s="52"/>
      <c r="G1003" s="53"/>
    </row>
    <row r="1004" spans="1:7" x14ac:dyDescent="0.25">
      <c r="A1004" s="51"/>
      <c r="B1004" s="52"/>
      <c r="C1004" s="52"/>
      <c r="D1004" s="52"/>
      <c r="E1004" s="52"/>
      <c r="F1004" s="52"/>
      <c r="G1004" s="53"/>
    </row>
    <row r="1005" spans="1:7" x14ac:dyDescent="0.25">
      <c r="A1005" s="51"/>
      <c r="B1005" s="52"/>
      <c r="C1005" s="52"/>
      <c r="D1005" s="52"/>
      <c r="E1005" s="52"/>
      <c r="F1005" s="52"/>
      <c r="G1005" s="53"/>
    </row>
    <row r="1006" spans="1:7" x14ac:dyDescent="0.25">
      <c r="A1006" s="51"/>
      <c r="B1006" s="52"/>
      <c r="C1006" s="52"/>
      <c r="D1006" s="52"/>
      <c r="E1006" s="52"/>
      <c r="F1006" s="52"/>
      <c r="G1006" s="53"/>
    </row>
    <row r="1007" spans="1:7" x14ac:dyDescent="0.25">
      <c r="A1007" s="51"/>
      <c r="B1007" s="52"/>
      <c r="C1007" s="52"/>
      <c r="D1007" s="52"/>
      <c r="E1007" s="52"/>
      <c r="F1007" s="52"/>
      <c r="G1007" s="53"/>
    </row>
    <row r="1008" spans="1:7" x14ac:dyDescent="0.25">
      <c r="A1008" s="51"/>
      <c r="B1008" s="52"/>
      <c r="C1008" s="52"/>
      <c r="D1008" s="52"/>
      <c r="E1008" s="52"/>
      <c r="F1008" s="52"/>
      <c r="G1008" s="53"/>
    </row>
    <row r="1009" spans="1:7" x14ac:dyDescent="0.25">
      <c r="A1009" s="51"/>
      <c r="B1009" s="52"/>
      <c r="C1009" s="52"/>
      <c r="D1009" s="52"/>
      <c r="E1009" s="52"/>
      <c r="F1009" s="52"/>
      <c r="G1009" s="53"/>
    </row>
    <row r="1010" spans="1:7" x14ac:dyDescent="0.25">
      <c r="A1010" s="51"/>
      <c r="B1010" s="52"/>
      <c r="C1010" s="52"/>
      <c r="D1010" s="52"/>
      <c r="E1010" s="52"/>
      <c r="F1010" s="52"/>
      <c r="G1010" s="53"/>
    </row>
    <row r="1011" spans="1:7" x14ac:dyDescent="0.25">
      <c r="A1011" s="51"/>
      <c r="B1011" s="52"/>
      <c r="C1011" s="52"/>
      <c r="D1011" s="52"/>
      <c r="E1011" s="52"/>
      <c r="F1011" s="52"/>
      <c r="G1011" s="53"/>
    </row>
    <row r="1012" spans="1:7" x14ac:dyDescent="0.25">
      <c r="A1012" s="51"/>
      <c r="B1012" s="52"/>
      <c r="C1012" s="52"/>
      <c r="D1012" s="52"/>
      <c r="E1012" s="52"/>
      <c r="F1012" s="52"/>
      <c r="G1012" s="53"/>
    </row>
    <row r="1013" spans="1:7" x14ac:dyDescent="0.25">
      <c r="A1013" s="51"/>
      <c r="B1013" s="52"/>
      <c r="C1013" s="52"/>
      <c r="D1013" s="52"/>
      <c r="E1013" s="52"/>
      <c r="F1013" s="52"/>
      <c r="G1013" s="53"/>
    </row>
    <row r="1014" spans="1:7" x14ac:dyDescent="0.25">
      <c r="A1014" s="51"/>
      <c r="B1014" s="52"/>
      <c r="C1014" s="52"/>
      <c r="D1014" s="52"/>
      <c r="E1014" s="52"/>
      <c r="F1014" s="52"/>
      <c r="G1014" s="53"/>
    </row>
    <row r="1015" spans="1:7" x14ac:dyDescent="0.25">
      <c r="A1015" s="51"/>
      <c r="B1015" s="52"/>
      <c r="C1015" s="52"/>
      <c r="D1015" s="52"/>
      <c r="E1015" s="52"/>
      <c r="F1015" s="52"/>
      <c r="G1015" s="53"/>
    </row>
    <row r="1016" spans="1:7" x14ac:dyDescent="0.25">
      <c r="A1016" s="51"/>
      <c r="B1016" s="52"/>
      <c r="C1016" s="52"/>
      <c r="D1016" s="52"/>
      <c r="E1016" s="52"/>
      <c r="F1016" s="52"/>
      <c r="G1016" s="53"/>
    </row>
    <row r="1017" spans="1:7" x14ac:dyDescent="0.25">
      <c r="A1017" s="51"/>
      <c r="B1017" s="52"/>
      <c r="C1017" s="52"/>
      <c r="D1017" s="52"/>
      <c r="E1017" s="52"/>
      <c r="F1017" s="52"/>
      <c r="G1017" s="53"/>
    </row>
    <row r="1018" spans="1:7" x14ac:dyDescent="0.25">
      <c r="A1018" s="51"/>
      <c r="B1018" s="52"/>
      <c r="C1018" s="52"/>
      <c r="D1018" s="52"/>
      <c r="E1018" s="52"/>
      <c r="F1018" s="52"/>
      <c r="G1018" s="53"/>
    </row>
    <row r="1019" spans="1:7" x14ac:dyDescent="0.25">
      <c r="A1019" s="51"/>
      <c r="B1019" s="52"/>
      <c r="C1019" s="52"/>
      <c r="D1019" s="52"/>
      <c r="E1019" s="52"/>
      <c r="F1019" s="52"/>
      <c r="G1019" s="53"/>
    </row>
    <row r="1020" spans="1:7" x14ac:dyDescent="0.25">
      <c r="A1020" s="51"/>
      <c r="B1020" s="52"/>
      <c r="C1020" s="52"/>
      <c r="D1020" s="52"/>
      <c r="E1020" s="52"/>
      <c r="F1020" s="52"/>
      <c r="G1020" s="53"/>
    </row>
    <row r="1021" spans="1:7" x14ac:dyDescent="0.25">
      <c r="A1021" s="51"/>
      <c r="B1021" s="52"/>
      <c r="C1021" s="52"/>
      <c r="D1021" s="52"/>
      <c r="E1021" s="52"/>
      <c r="F1021" s="52"/>
      <c r="G1021" s="53"/>
    </row>
    <row r="1022" spans="1:7" x14ac:dyDescent="0.25">
      <c r="A1022" s="51"/>
      <c r="B1022" s="52"/>
      <c r="C1022" s="52"/>
      <c r="D1022" s="52"/>
      <c r="E1022" s="52"/>
      <c r="F1022" s="52"/>
      <c r="G1022" s="53"/>
    </row>
    <row r="1023" spans="1:7" x14ac:dyDescent="0.25">
      <c r="A1023" s="51"/>
      <c r="B1023" s="52"/>
      <c r="C1023" s="52"/>
      <c r="D1023" s="52"/>
      <c r="E1023" s="52"/>
      <c r="F1023" s="52"/>
      <c r="G1023" s="53"/>
    </row>
    <row r="1024" spans="1:7" x14ac:dyDescent="0.25">
      <c r="A1024" s="51"/>
      <c r="B1024" s="52"/>
      <c r="C1024" s="52"/>
      <c r="D1024" s="52"/>
      <c r="E1024" s="52"/>
      <c r="F1024" s="52"/>
      <c r="G1024" s="53"/>
    </row>
    <row r="1025" spans="1:7" x14ac:dyDescent="0.25">
      <c r="A1025" s="51"/>
      <c r="B1025" s="52"/>
      <c r="C1025" s="52"/>
      <c r="D1025" s="52"/>
      <c r="E1025" s="52"/>
      <c r="F1025" s="52"/>
      <c r="G1025" s="53"/>
    </row>
    <row r="1026" spans="1:7" x14ac:dyDescent="0.25">
      <c r="A1026" s="51"/>
      <c r="B1026" s="52"/>
      <c r="C1026" s="52"/>
      <c r="D1026" s="52"/>
      <c r="E1026" s="52"/>
      <c r="F1026" s="52"/>
      <c r="G1026" s="53"/>
    </row>
    <row r="1027" spans="1:7" x14ac:dyDescent="0.25">
      <c r="A1027" s="51"/>
      <c r="B1027" s="52"/>
      <c r="C1027" s="52"/>
      <c r="D1027" s="52"/>
      <c r="E1027" s="52"/>
      <c r="F1027" s="52"/>
      <c r="G1027" s="53"/>
    </row>
    <row r="1028" spans="1:7" x14ac:dyDescent="0.25">
      <c r="A1028" s="51"/>
      <c r="B1028" s="52"/>
      <c r="C1028" s="52"/>
      <c r="D1028" s="52"/>
      <c r="E1028" s="52"/>
      <c r="F1028" s="52"/>
      <c r="G1028" s="53"/>
    </row>
    <row r="1029" spans="1:7" x14ac:dyDescent="0.25">
      <c r="A1029" s="51"/>
      <c r="B1029" s="52"/>
      <c r="C1029" s="52"/>
      <c r="D1029" s="52"/>
      <c r="E1029" s="52"/>
      <c r="F1029" s="52"/>
      <c r="G1029" s="53"/>
    </row>
    <row r="1030" spans="1:7" x14ac:dyDescent="0.25">
      <c r="A1030" s="51"/>
      <c r="B1030" s="52"/>
      <c r="C1030" s="52"/>
      <c r="D1030" s="52"/>
      <c r="E1030" s="52"/>
      <c r="F1030" s="52"/>
      <c r="G1030" s="53"/>
    </row>
    <row r="1031" spans="1:7" x14ac:dyDescent="0.25">
      <c r="A1031" s="51"/>
      <c r="B1031" s="52"/>
      <c r="C1031" s="52"/>
      <c r="D1031" s="52"/>
      <c r="E1031" s="52"/>
      <c r="F1031" s="52"/>
      <c r="G1031" s="53"/>
    </row>
    <row r="1032" spans="1:7" x14ac:dyDescent="0.25">
      <c r="A1032" s="51"/>
      <c r="B1032" s="52"/>
      <c r="C1032" s="52"/>
      <c r="D1032" s="52"/>
      <c r="E1032" s="52"/>
      <c r="F1032" s="52"/>
      <c r="G1032" s="53"/>
    </row>
    <row r="1033" spans="1:7" x14ac:dyDescent="0.25">
      <c r="A1033" s="51"/>
      <c r="B1033" s="52"/>
      <c r="C1033" s="52"/>
      <c r="D1033" s="52"/>
      <c r="E1033" s="52"/>
      <c r="F1033" s="52"/>
      <c r="G1033" s="53"/>
    </row>
    <row r="1034" spans="1:7" x14ac:dyDescent="0.25">
      <c r="A1034" s="51"/>
      <c r="B1034" s="52"/>
      <c r="C1034" s="52"/>
      <c r="D1034" s="52"/>
      <c r="E1034" s="52"/>
      <c r="F1034" s="52"/>
      <c r="G1034" s="53"/>
    </row>
    <row r="1035" spans="1:7" x14ac:dyDescent="0.25">
      <c r="A1035" s="51"/>
      <c r="B1035" s="52"/>
      <c r="C1035" s="52"/>
      <c r="D1035" s="52"/>
      <c r="E1035" s="52"/>
      <c r="F1035" s="52"/>
      <c r="G1035" s="53"/>
    </row>
    <row r="1036" spans="1:7" x14ac:dyDescent="0.25">
      <c r="A1036" s="51"/>
      <c r="B1036" s="52"/>
      <c r="C1036" s="52"/>
      <c r="D1036" s="52"/>
      <c r="E1036" s="52"/>
      <c r="F1036" s="52"/>
      <c r="G1036" s="53"/>
    </row>
    <row r="1037" spans="1:7" x14ac:dyDescent="0.25">
      <c r="A1037" s="51"/>
      <c r="B1037" s="52"/>
      <c r="C1037" s="52"/>
      <c r="D1037" s="52"/>
      <c r="E1037" s="52"/>
      <c r="F1037" s="52"/>
      <c r="G1037" s="53"/>
    </row>
    <row r="1038" spans="1:7" x14ac:dyDescent="0.25">
      <c r="A1038" s="51"/>
      <c r="B1038" s="52"/>
      <c r="C1038" s="52"/>
      <c r="D1038" s="52"/>
      <c r="E1038" s="52"/>
      <c r="F1038" s="52"/>
      <c r="G1038" s="53"/>
    </row>
    <row r="1039" spans="1:7" x14ac:dyDescent="0.25">
      <c r="A1039" s="51"/>
      <c r="B1039" s="52"/>
      <c r="C1039" s="52"/>
      <c r="D1039" s="52"/>
      <c r="E1039" s="52"/>
      <c r="F1039" s="52"/>
      <c r="G1039" s="53"/>
    </row>
    <row r="1040" spans="1:7" x14ac:dyDescent="0.25">
      <c r="A1040" s="51"/>
      <c r="B1040" s="52"/>
      <c r="C1040" s="52"/>
      <c r="D1040" s="52"/>
      <c r="E1040" s="52"/>
      <c r="F1040" s="52"/>
      <c r="G1040" s="53"/>
    </row>
    <row r="1041" spans="1:7" x14ac:dyDescent="0.25">
      <c r="A1041" s="51"/>
      <c r="B1041" s="52"/>
      <c r="C1041" s="52"/>
      <c r="D1041" s="52"/>
      <c r="E1041" s="52"/>
      <c r="F1041" s="52"/>
      <c r="G1041" s="53"/>
    </row>
    <row r="1042" spans="1:7" x14ac:dyDescent="0.25">
      <c r="A1042" s="51"/>
      <c r="B1042" s="52"/>
      <c r="C1042" s="52"/>
      <c r="D1042" s="52"/>
      <c r="E1042" s="52"/>
      <c r="F1042" s="52"/>
      <c r="G1042" s="53"/>
    </row>
    <row r="1043" spans="1:7" x14ac:dyDescent="0.25">
      <c r="A1043" s="51"/>
      <c r="B1043" s="52"/>
      <c r="C1043" s="52"/>
      <c r="D1043" s="52"/>
      <c r="E1043" s="52"/>
      <c r="F1043" s="52"/>
      <c r="G1043" s="53"/>
    </row>
    <row r="1044" spans="1:7" x14ac:dyDescent="0.25">
      <c r="A1044" s="51"/>
      <c r="B1044" s="52"/>
      <c r="C1044" s="52"/>
      <c r="D1044" s="52"/>
      <c r="E1044" s="52"/>
      <c r="F1044" s="52"/>
      <c r="G1044" s="53"/>
    </row>
    <row r="1045" spans="1:7" x14ac:dyDescent="0.25">
      <c r="A1045" s="51"/>
      <c r="B1045" s="52"/>
      <c r="C1045" s="52"/>
      <c r="D1045" s="52"/>
      <c r="E1045" s="52"/>
      <c r="F1045" s="52"/>
      <c r="G1045" s="53"/>
    </row>
    <row r="1046" spans="1:7" x14ac:dyDescent="0.25">
      <c r="A1046" s="51"/>
      <c r="B1046" s="52"/>
      <c r="C1046" s="52"/>
      <c r="D1046" s="52"/>
      <c r="E1046" s="52"/>
      <c r="F1046" s="52"/>
      <c r="G1046" s="53"/>
    </row>
    <row r="1047" spans="1:7" x14ac:dyDescent="0.25">
      <c r="A1047" s="51"/>
      <c r="B1047" s="52"/>
      <c r="C1047" s="52"/>
      <c r="D1047" s="52"/>
      <c r="E1047" s="52"/>
      <c r="F1047" s="52"/>
      <c r="G1047" s="53"/>
    </row>
    <row r="1048" spans="1:7" x14ac:dyDescent="0.25">
      <c r="A1048" s="51"/>
      <c r="B1048" s="52"/>
      <c r="C1048" s="52"/>
      <c r="D1048" s="52"/>
      <c r="E1048" s="52"/>
      <c r="F1048" s="52"/>
      <c r="G1048" s="53"/>
    </row>
    <row r="1049" spans="1:7" x14ac:dyDescent="0.25">
      <c r="A1049" s="51"/>
      <c r="B1049" s="52"/>
      <c r="C1049" s="52"/>
      <c r="D1049" s="52"/>
      <c r="E1049" s="52"/>
      <c r="F1049" s="52"/>
      <c r="G1049" s="53"/>
    </row>
    <row r="1050" spans="1:7" x14ac:dyDescent="0.25">
      <c r="A1050" s="51"/>
      <c r="B1050" s="52"/>
      <c r="C1050" s="52"/>
      <c r="D1050" s="52"/>
      <c r="E1050" s="52"/>
      <c r="F1050" s="52"/>
      <c r="G1050" s="53"/>
    </row>
    <row r="1051" spans="1:7" x14ac:dyDescent="0.25">
      <c r="A1051" s="51"/>
      <c r="B1051" s="52"/>
      <c r="C1051" s="52"/>
      <c r="D1051" s="52"/>
      <c r="E1051" s="52"/>
      <c r="F1051" s="52"/>
      <c r="G1051" s="53"/>
    </row>
    <row r="1052" spans="1:7" x14ac:dyDescent="0.25">
      <c r="A1052" s="51"/>
      <c r="B1052" s="52"/>
      <c r="C1052" s="52"/>
      <c r="D1052" s="52"/>
      <c r="E1052" s="52"/>
      <c r="F1052" s="52"/>
      <c r="G1052" s="53"/>
    </row>
    <row r="1053" spans="1:7" x14ac:dyDescent="0.25">
      <c r="A1053" s="51"/>
      <c r="B1053" s="52"/>
      <c r="C1053" s="52"/>
      <c r="D1053" s="52"/>
      <c r="E1053" s="52"/>
      <c r="F1053" s="52"/>
      <c r="G1053" s="53"/>
    </row>
    <row r="1054" spans="1:7" x14ac:dyDescent="0.25">
      <c r="A1054" s="51"/>
      <c r="B1054" s="52"/>
      <c r="C1054" s="52"/>
      <c r="D1054" s="52"/>
      <c r="E1054" s="52"/>
      <c r="F1054" s="52"/>
      <c r="G1054" s="53"/>
    </row>
    <row r="1055" spans="1:7" x14ac:dyDescent="0.25">
      <c r="A1055" s="51"/>
      <c r="B1055" s="52"/>
      <c r="C1055" s="52"/>
      <c r="D1055" s="52"/>
      <c r="E1055" s="52"/>
      <c r="F1055" s="52"/>
      <c r="G1055" s="53"/>
    </row>
    <row r="1056" spans="1:7" x14ac:dyDescent="0.25">
      <c r="A1056" s="51"/>
      <c r="B1056" s="52"/>
      <c r="C1056" s="52"/>
      <c r="D1056" s="52"/>
      <c r="E1056" s="52"/>
      <c r="F1056" s="52"/>
      <c r="G1056" s="53"/>
    </row>
    <row r="1057" spans="1:7" x14ac:dyDescent="0.25">
      <c r="A1057" s="51"/>
      <c r="B1057" s="52"/>
      <c r="C1057" s="52"/>
      <c r="D1057" s="52"/>
      <c r="E1057" s="52"/>
      <c r="F1057" s="52"/>
      <c r="G1057" s="53"/>
    </row>
    <row r="1058" spans="1:7" x14ac:dyDescent="0.25">
      <c r="A1058" s="51"/>
      <c r="B1058" s="52"/>
      <c r="C1058" s="52"/>
      <c r="D1058" s="52"/>
      <c r="E1058" s="52"/>
      <c r="F1058" s="52"/>
      <c r="G1058" s="53"/>
    </row>
    <row r="1059" spans="1:7" x14ac:dyDescent="0.25">
      <c r="A1059" s="51"/>
      <c r="B1059" s="52"/>
      <c r="C1059" s="52"/>
      <c r="D1059" s="52"/>
      <c r="E1059" s="52"/>
      <c r="F1059" s="52"/>
      <c r="G1059" s="53"/>
    </row>
    <row r="1060" spans="1:7" x14ac:dyDescent="0.25">
      <c r="A1060" s="51"/>
      <c r="B1060" s="52"/>
      <c r="C1060" s="52"/>
      <c r="D1060" s="52"/>
      <c r="E1060" s="52"/>
      <c r="F1060" s="52"/>
      <c r="G1060" s="53"/>
    </row>
    <row r="1061" spans="1:7" x14ac:dyDescent="0.25">
      <c r="A1061" s="51"/>
      <c r="B1061" s="52"/>
      <c r="C1061" s="52"/>
      <c r="D1061" s="52"/>
      <c r="E1061" s="52"/>
      <c r="F1061" s="52"/>
      <c r="G1061" s="53"/>
    </row>
    <row r="1062" spans="1:7" x14ac:dyDescent="0.25">
      <c r="A1062" s="51"/>
      <c r="B1062" s="52"/>
      <c r="C1062" s="52"/>
      <c r="D1062" s="52"/>
      <c r="E1062" s="52"/>
      <c r="F1062" s="52"/>
      <c r="G1062" s="53"/>
    </row>
    <row r="1063" spans="1:7" x14ac:dyDescent="0.25">
      <c r="A1063" s="51"/>
      <c r="B1063" s="52"/>
      <c r="C1063" s="52"/>
      <c r="D1063" s="52"/>
      <c r="E1063" s="52"/>
      <c r="F1063" s="52"/>
      <c r="G1063" s="53"/>
    </row>
    <row r="1064" spans="1:7" x14ac:dyDescent="0.25">
      <c r="A1064" s="51"/>
      <c r="B1064" s="52"/>
      <c r="C1064" s="52"/>
      <c r="D1064" s="52"/>
      <c r="E1064" s="52"/>
      <c r="F1064" s="52"/>
      <c r="G1064" s="53"/>
    </row>
    <row r="1065" spans="1:7" x14ac:dyDescent="0.25">
      <c r="A1065" s="51"/>
      <c r="B1065" s="52"/>
      <c r="C1065" s="52"/>
      <c r="D1065" s="52"/>
      <c r="E1065" s="52"/>
      <c r="F1065" s="52"/>
      <c r="G1065" s="53"/>
    </row>
    <row r="1066" spans="1:7" x14ac:dyDescent="0.25">
      <c r="A1066" s="51"/>
      <c r="B1066" s="52"/>
      <c r="C1066" s="52"/>
      <c r="D1066" s="52"/>
      <c r="E1066" s="52"/>
      <c r="F1066" s="52"/>
      <c r="G1066" s="53"/>
    </row>
    <row r="1067" spans="1:7" x14ac:dyDescent="0.25">
      <c r="A1067" s="51"/>
      <c r="B1067" s="52"/>
      <c r="C1067" s="52"/>
      <c r="D1067" s="52"/>
      <c r="E1067" s="52"/>
      <c r="F1067" s="52"/>
      <c r="G1067" s="53"/>
    </row>
    <row r="1068" spans="1:7" x14ac:dyDescent="0.25">
      <c r="A1068" s="51"/>
      <c r="B1068" s="52"/>
      <c r="C1068" s="52"/>
      <c r="D1068" s="52"/>
      <c r="E1068" s="52"/>
      <c r="F1068" s="52"/>
      <c r="G1068" s="53"/>
    </row>
    <row r="1069" spans="1:7" x14ac:dyDescent="0.25">
      <c r="A1069" s="51"/>
      <c r="B1069" s="52"/>
      <c r="C1069" s="52"/>
      <c r="D1069" s="52"/>
      <c r="E1069" s="52"/>
      <c r="F1069" s="52"/>
      <c r="G1069" s="53"/>
    </row>
    <row r="1070" spans="1:7" x14ac:dyDescent="0.25">
      <c r="A1070" s="51"/>
      <c r="B1070" s="52"/>
      <c r="C1070" s="52"/>
      <c r="D1070" s="52"/>
      <c r="E1070" s="52"/>
      <c r="F1070" s="52"/>
      <c r="G1070" s="53"/>
    </row>
    <row r="1071" spans="1:7" x14ac:dyDescent="0.25">
      <c r="A1071" s="51"/>
      <c r="B1071" s="52"/>
      <c r="C1071" s="52"/>
      <c r="D1071" s="52"/>
      <c r="E1071" s="52"/>
      <c r="F1071" s="52"/>
      <c r="G1071" s="53"/>
    </row>
    <row r="1072" spans="1:7" x14ac:dyDescent="0.25">
      <c r="A1072" s="51"/>
      <c r="B1072" s="52"/>
      <c r="C1072" s="52"/>
      <c r="D1072" s="52"/>
      <c r="E1072" s="52"/>
      <c r="F1072" s="52"/>
      <c r="G1072" s="53"/>
    </row>
    <row r="1073" spans="1:7" x14ac:dyDescent="0.25">
      <c r="A1073" s="51"/>
      <c r="B1073" s="52"/>
      <c r="C1073" s="52"/>
      <c r="D1073" s="52"/>
      <c r="E1073" s="52"/>
      <c r="F1073" s="52"/>
      <c r="G1073" s="53"/>
    </row>
    <row r="1074" spans="1:7" x14ac:dyDescent="0.25">
      <c r="A1074" s="51"/>
      <c r="B1074" s="52"/>
      <c r="C1074" s="52"/>
      <c r="D1074" s="52"/>
      <c r="E1074" s="52"/>
      <c r="F1074" s="52"/>
      <c r="G1074" s="53"/>
    </row>
    <row r="1075" spans="1:7" x14ac:dyDescent="0.25">
      <c r="A1075" s="51"/>
      <c r="B1075" s="52"/>
      <c r="C1075" s="52"/>
      <c r="D1075" s="52"/>
      <c r="E1075" s="52"/>
      <c r="F1075" s="52"/>
      <c r="G1075" s="53"/>
    </row>
    <row r="1076" spans="1:7" x14ac:dyDescent="0.25">
      <c r="A1076" s="51"/>
      <c r="B1076" s="52"/>
      <c r="C1076" s="52"/>
      <c r="D1076" s="52"/>
      <c r="E1076" s="52"/>
      <c r="F1076" s="52"/>
      <c r="G1076" s="53"/>
    </row>
    <row r="1077" spans="1:7" x14ac:dyDescent="0.25">
      <c r="A1077" s="51"/>
      <c r="B1077" s="52"/>
      <c r="C1077" s="52"/>
      <c r="D1077" s="52"/>
      <c r="E1077" s="52"/>
      <c r="F1077" s="52"/>
      <c r="G1077" s="53"/>
    </row>
    <row r="1078" spans="1:7" x14ac:dyDescent="0.25">
      <c r="A1078" s="51"/>
      <c r="B1078" s="52"/>
      <c r="C1078" s="52"/>
      <c r="D1078" s="52"/>
      <c r="E1078" s="52"/>
      <c r="F1078" s="52"/>
      <c r="G1078" s="53"/>
    </row>
    <row r="1079" spans="1:7" x14ac:dyDescent="0.25">
      <c r="A1079" s="51"/>
      <c r="B1079" s="52"/>
      <c r="C1079" s="52"/>
      <c r="D1079" s="52"/>
      <c r="E1079" s="52"/>
      <c r="F1079" s="52"/>
      <c r="G1079" s="53"/>
    </row>
    <row r="1080" spans="1:7" x14ac:dyDescent="0.25">
      <c r="A1080" s="51"/>
      <c r="B1080" s="52"/>
      <c r="C1080" s="52"/>
      <c r="D1080" s="52"/>
      <c r="E1080" s="52"/>
      <c r="F1080" s="52"/>
      <c r="G1080" s="53"/>
    </row>
    <row r="1081" spans="1:7" x14ac:dyDescent="0.25">
      <c r="A1081" s="51"/>
      <c r="B1081" s="52"/>
      <c r="C1081" s="52"/>
      <c r="D1081" s="52"/>
      <c r="E1081" s="52"/>
      <c r="F1081" s="52"/>
      <c r="G1081" s="53"/>
    </row>
    <row r="1082" spans="1:7" x14ac:dyDescent="0.25">
      <c r="A1082" s="51"/>
      <c r="B1082" s="52"/>
      <c r="C1082" s="52"/>
      <c r="D1082" s="52"/>
      <c r="E1082" s="52"/>
      <c r="F1082" s="52"/>
      <c r="G1082" s="53"/>
    </row>
    <row r="1083" spans="1:7" x14ac:dyDescent="0.25">
      <c r="A1083" s="51"/>
      <c r="B1083" s="52"/>
      <c r="C1083" s="52"/>
      <c r="D1083" s="52"/>
      <c r="E1083" s="52"/>
      <c r="F1083" s="52"/>
      <c r="G1083" s="53"/>
    </row>
    <row r="1084" spans="1:7" x14ac:dyDescent="0.25">
      <c r="A1084" s="51"/>
      <c r="B1084" s="52"/>
      <c r="C1084" s="52"/>
      <c r="D1084" s="52"/>
      <c r="E1084" s="52"/>
      <c r="F1084" s="52"/>
      <c r="G1084" s="53"/>
    </row>
    <row r="1085" spans="1:7" x14ac:dyDescent="0.25">
      <c r="A1085" s="51"/>
      <c r="B1085" s="52"/>
      <c r="C1085" s="52"/>
      <c r="D1085" s="52"/>
      <c r="E1085" s="52"/>
      <c r="F1085" s="52"/>
      <c r="G1085" s="53"/>
    </row>
    <row r="1086" spans="1:7" x14ac:dyDescent="0.25">
      <c r="A1086" s="51"/>
      <c r="B1086" s="52"/>
      <c r="C1086" s="52"/>
      <c r="D1086" s="52"/>
      <c r="E1086" s="52"/>
      <c r="F1086" s="52"/>
      <c r="G1086" s="53"/>
    </row>
    <row r="1087" spans="1:7" x14ac:dyDescent="0.25">
      <c r="A1087" s="51"/>
      <c r="B1087" s="52"/>
      <c r="C1087" s="52"/>
      <c r="D1087" s="52"/>
      <c r="E1087" s="52"/>
      <c r="F1087" s="52"/>
      <c r="G1087" s="53"/>
    </row>
    <row r="1088" spans="1:7" x14ac:dyDescent="0.25">
      <c r="A1088" s="51"/>
      <c r="B1088" s="52"/>
      <c r="C1088" s="52"/>
      <c r="D1088" s="52"/>
      <c r="E1088" s="52"/>
      <c r="F1088" s="52"/>
      <c r="G1088" s="53"/>
    </row>
    <row r="1089" spans="1:7" x14ac:dyDescent="0.25">
      <c r="A1089" s="51"/>
      <c r="B1089" s="52"/>
      <c r="C1089" s="52"/>
      <c r="D1089" s="52"/>
      <c r="E1089" s="52"/>
      <c r="F1089" s="52"/>
      <c r="G1089" s="53"/>
    </row>
    <row r="1090" spans="1:7" x14ac:dyDescent="0.25">
      <c r="A1090" s="51"/>
      <c r="B1090" s="52"/>
      <c r="C1090" s="52"/>
      <c r="D1090" s="52"/>
      <c r="E1090" s="52"/>
      <c r="F1090" s="52"/>
      <c r="G1090" s="53"/>
    </row>
    <row r="1091" spans="1:7" x14ac:dyDescent="0.25">
      <c r="A1091" s="51"/>
      <c r="B1091" s="52"/>
      <c r="C1091" s="52"/>
      <c r="D1091" s="52"/>
      <c r="E1091" s="52"/>
      <c r="F1091" s="52"/>
      <c r="G1091" s="53"/>
    </row>
    <row r="1092" spans="1:7" x14ac:dyDescent="0.25">
      <c r="A1092" s="51"/>
      <c r="B1092" s="52"/>
      <c r="C1092" s="52"/>
      <c r="D1092" s="52"/>
      <c r="E1092" s="52"/>
      <c r="F1092" s="52"/>
      <c r="G1092" s="53"/>
    </row>
    <row r="1093" spans="1:7" x14ac:dyDescent="0.25">
      <c r="A1093" s="51"/>
      <c r="B1093" s="52"/>
      <c r="C1093" s="52"/>
      <c r="D1093" s="52"/>
      <c r="E1093" s="52"/>
      <c r="F1093" s="52"/>
      <c r="G1093" s="53"/>
    </row>
    <row r="1094" spans="1:7" x14ac:dyDescent="0.25">
      <c r="A1094" s="51"/>
      <c r="B1094" s="52"/>
      <c r="C1094" s="52"/>
      <c r="D1094" s="52"/>
      <c r="E1094" s="52"/>
      <c r="F1094" s="52"/>
      <c r="G1094" s="53"/>
    </row>
    <row r="1095" spans="1:7" x14ac:dyDescent="0.25">
      <c r="A1095" s="51"/>
      <c r="B1095" s="52"/>
      <c r="C1095" s="52"/>
      <c r="D1095" s="52"/>
      <c r="E1095" s="52"/>
      <c r="F1095" s="52"/>
      <c r="G1095" s="53"/>
    </row>
    <row r="1096" spans="1:7" x14ac:dyDescent="0.25">
      <c r="A1096" s="51"/>
      <c r="B1096" s="52"/>
      <c r="C1096" s="52"/>
      <c r="D1096" s="52"/>
      <c r="E1096" s="52"/>
      <c r="F1096" s="52"/>
      <c r="G1096" s="53"/>
    </row>
    <row r="1097" spans="1:7" x14ac:dyDescent="0.25">
      <c r="A1097" s="51"/>
      <c r="B1097" s="52"/>
      <c r="C1097" s="52"/>
      <c r="D1097" s="52"/>
      <c r="E1097" s="52"/>
      <c r="F1097" s="52"/>
      <c r="G1097" s="53"/>
    </row>
    <row r="1098" spans="1:7" x14ac:dyDescent="0.25">
      <c r="A1098" s="51"/>
      <c r="B1098" s="52"/>
      <c r="C1098" s="52"/>
      <c r="D1098" s="52"/>
      <c r="E1098" s="52"/>
      <c r="F1098" s="52"/>
      <c r="G1098" s="53"/>
    </row>
    <row r="1099" spans="1:7" x14ac:dyDescent="0.25">
      <c r="A1099" s="51"/>
      <c r="B1099" s="52"/>
      <c r="C1099" s="52"/>
      <c r="D1099" s="52"/>
      <c r="E1099" s="52"/>
      <c r="F1099" s="52"/>
      <c r="G1099" s="53"/>
    </row>
    <row r="1100" spans="1:7" x14ac:dyDescent="0.25">
      <c r="A1100" s="51"/>
      <c r="B1100" s="52"/>
      <c r="C1100" s="52"/>
      <c r="D1100" s="52"/>
      <c r="E1100" s="52"/>
      <c r="F1100" s="52"/>
      <c r="G1100" s="53"/>
    </row>
    <row r="1101" spans="1:7" x14ac:dyDescent="0.25">
      <c r="A1101" s="51"/>
      <c r="B1101" s="52"/>
      <c r="C1101" s="52"/>
      <c r="D1101" s="52"/>
      <c r="E1101" s="52"/>
      <c r="F1101" s="52"/>
      <c r="G1101" s="53"/>
    </row>
    <row r="1102" spans="1:7" x14ac:dyDescent="0.25">
      <c r="A1102" s="51"/>
      <c r="B1102" s="52"/>
      <c r="C1102" s="52"/>
      <c r="D1102" s="52"/>
      <c r="E1102" s="52"/>
      <c r="F1102" s="52"/>
      <c r="G1102" s="53"/>
    </row>
    <row r="1103" spans="1:7" x14ac:dyDescent="0.25">
      <c r="A1103" s="51"/>
      <c r="B1103" s="52"/>
      <c r="C1103" s="52"/>
      <c r="D1103" s="52"/>
      <c r="E1103" s="52"/>
      <c r="F1103" s="52"/>
      <c r="G1103" s="53"/>
    </row>
    <row r="1104" spans="1:7" x14ac:dyDescent="0.25">
      <c r="A1104" s="51"/>
      <c r="B1104" s="52"/>
      <c r="C1104" s="52"/>
      <c r="D1104" s="52"/>
      <c r="E1104" s="52"/>
      <c r="F1104" s="52"/>
      <c r="G1104" s="53"/>
    </row>
    <row r="1105" spans="1:7" x14ac:dyDescent="0.25">
      <c r="A1105" s="51"/>
      <c r="B1105" s="52"/>
      <c r="C1105" s="52"/>
      <c r="D1105" s="52"/>
      <c r="E1105" s="52"/>
      <c r="F1105" s="52"/>
      <c r="G1105" s="53"/>
    </row>
    <row r="1106" spans="1:7" x14ac:dyDescent="0.25">
      <c r="A1106" s="51"/>
      <c r="B1106" s="52"/>
      <c r="C1106" s="52"/>
      <c r="D1106" s="52"/>
      <c r="E1106" s="52"/>
      <c r="F1106" s="52"/>
      <c r="G1106" s="53"/>
    </row>
    <row r="1107" spans="1:7" x14ac:dyDescent="0.25">
      <c r="A1107" s="51"/>
      <c r="B1107" s="52"/>
      <c r="C1107" s="52"/>
      <c r="D1107" s="52"/>
      <c r="E1107" s="52"/>
      <c r="F1107" s="52"/>
      <c r="G1107" s="53"/>
    </row>
    <row r="1108" spans="1:7" x14ac:dyDescent="0.25">
      <c r="A1108" s="51"/>
      <c r="B1108" s="52"/>
      <c r="C1108" s="52"/>
      <c r="D1108" s="52"/>
      <c r="E1108" s="52"/>
      <c r="F1108" s="52"/>
      <c r="G1108" s="53"/>
    </row>
    <row r="1109" spans="1:7" x14ac:dyDescent="0.25">
      <c r="A1109" s="51"/>
      <c r="B1109" s="52"/>
      <c r="C1109" s="52"/>
      <c r="D1109" s="52"/>
      <c r="E1109" s="52"/>
      <c r="F1109" s="52"/>
      <c r="G1109" s="53"/>
    </row>
    <row r="1110" spans="1:7" x14ac:dyDescent="0.25">
      <c r="A1110" s="51"/>
      <c r="B1110" s="52"/>
      <c r="C1110" s="52"/>
      <c r="D1110" s="52"/>
      <c r="E1110" s="52"/>
      <c r="F1110" s="52"/>
      <c r="G1110" s="53"/>
    </row>
    <row r="1111" spans="1:7" x14ac:dyDescent="0.25">
      <c r="A1111" s="51"/>
      <c r="B1111" s="52"/>
      <c r="C1111" s="52"/>
      <c r="D1111" s="52"/>
      <c r="E1111" s="52"/>
      <c r="F1111" s="52"/>
      <c r="G1111" s="53"/>
    </row>
    <row r="1112" spans="1:7" x14ac:dyDescent="0.25">
      <c r="A1112" s="51"/>
      <c r="B1112" s="52"/>
      <c r="C1112" s="52"/>
      <c r="D1112" s="52"/>
      <c r="E1112" s="52"/>
      <c r="F1112" s="52"/>
      <c r="G1112" s="53"/>
    </row>
    <row r="1113" spans="1:7" x14ac:dyDescent="0.25">
      <c r="A1113" s="51"/>
      <c r="B1113" s="52"/>
      <c r="C1113" s="52"/>
      <c r="D1113" s="52"/>
      <c r="E1113" s="52"/>
      <c r="F1113" s="52"/>
      <c r="G1113" s="53"/>
    </row>
    <row r="1114" spans="1:7" x14ac:dyDescent="0.25">
      <c r="A1114" s="51"/>
      <c r="B1114" s="52"/>
      <c r="C1114" s="52"/>
      <c r="D1114" s="52"/>
      <c r="E1114" s="52"/>
      <c r="F1114" s="52"/>
      <c r="G1114" s="53"/>
    </row>
    <row r="1115" spans="1:7" x14ac:dyDescent="0.25">
      <c r="A1115" s="51"/>
      <c r="B1115" s="52"/>
      <c r="C1115" s="52"/>
      <c r="D1115" s="52"/>
      <c r="E1115" s="52"/>
      <c r="F1115" s="52"/>
      <c r="G1115" s="53"/>
    </row>
    <row r="1116" spans="1:7" x14ac:dyDescent="0.25">
      <c r="A1116" s="51"/>
      <c r="B1116" s="52"/>
      <c r="C1116" s="52"/>
      <c r="D1116" s="52"/>
      <c r="E1116" s="52"/>
      <c r="F1116" s="52"/>
      <c r="G1116" s="53"/>
    </row>
    <row r="1117" spans="1:7" x14ac:dyDescent="0.25">
      <c r="A1117" s="51"/>
      <c r="B1117" s="52"/>
      <c r="C1117" s="52"/>
      <c r="D1117" s="52"/>
      <c r="E1117" s="52"/>
      <c r="F1117" s="52"/>
      <c r="G1117" s="53"/>
    </row>
    <row r="1118" spans="1:7" x14ac:dyDescent="0.25">
      <c r="A1118" s="51"/>
      <c r="B1118" s="52"/>
      <c r="C1118" s="52"/>
      <c r="D1118" s="52"/>
      <c r="E1118" s="52"/>
      <c r="F1118" s="52"/>
      <c r="G1118" s="53"/>
    </row>
    <row r="1119" spans="1:7" x14ac:dyDescent="0.25">
      <c r="A1119" s="51"/>
      <c r="B1119" s="52"/>
      <c r="C1119" s="52"/>
      <c r="D1119" s="52"/>
      <c r="E1119" s="52"/>
      <c r="F1119" s="52"/>
      <c r="G1119" s="53"/>
    </row>
    <row r="1120" spans="1:7" x14ac:dyDescent="0.25">
      <c r="A1120" s="51"/>
      <c r="B1120" s="52"/>
      <c r="C1120" s="52"/>
      <c r="D1120" s="52"/>
      <c r="E1120" s="52"/>
      <c r="F1120" s="52"/>
      <c r="G1120" s="53"/>
    </row>
    <row r="1121" spans="1:7" x14ac:dyDescent="0.25">
      <c r="A1121" s="51"/>
      <c r="B1121" s="52"/>
      <c r="C1121" s="52"/>
      <c r="D1121" s="52"/>
      <c r="E1121" s="52"/>
      <c r="F1121" s="52"/>
      <c r="G1121" s="53"/>
    </row>
    <row r="1122" spans="1:7" x14ac:dyDescent="0.25">
      <c r="A1122" s="51"/>
      <c r="B1122" s="52"/>
      <c r="C1122" s="52"/>
      <c r="D1122" s="52"/>
      <c r="E1122" s="52"/>
      <c r="F1122" s="52"/>
      <c r="G1122" s="53"/>
    </row>
    <row r="1123" spans="1:7" x14ac:dyDescent="0.25">
      <c r="A1123" s="51"/>
      <c r="B1123" s="52"/>
      <c r="C1123" s="52"/>
      <c r="D1123" s="52"/>
      <c r="E1123" s="52"/>
      <c r="F1123" s="52"/>
      <c r="G1123" s="53"/>
    </row>
    <row r="1124" spans="1:7" x14ac:dyDescent="0.25">
      <c r="A1124" s="51"/>
      <c r="B1124" s="52"/>
      <c r="C1124" s="52"/>
      <c r="D1124" s="52"/>
      <c r="E1124" s="52"/>
      <c r="F1124" s="52"/>
      <c r="G1124" s="53"/>
    </row>
    <row r="1125" spans="1:7" x14ac:dyDescent="0.25">
      <c r="A1125" s="51"/>
      <c r="B1125" s="52"/>
      <c r="C1125" s="52"/>
      <c r="D1125" s="52"/>
      <c r="E1125" s="52"/>
      <c r="F1125" s="52"/>
      <c r="G1125" s="53"/>
    </row>
    <row r="1126" spans="1:7" x14ac:dyDescent="0.25">
      <c r="A1126" s="51"/>
      <c r="B1126" s="52"/>
      <c r="C1126" s="52"/>
      <c r="D1126" s="52"/>
      <c r="E1126" s="52"/>
      <c r="F1126" s="52"/>
      <c r="G1126" s="53"/>
    </row>
    <row r="1127" spans="1:7" x14ac:dyDescent="0.25">
      <c r="A1127" s="51"/>
      <c r="B1127" s="52"/>
      <c r="C1127" s="52"/>
      <c r="D1127" s="52"/>
      <c r="E1127" s="52"/>
      <c r="F1127" s="52"/>
      <c r="G1127" s="53"/>
    </row>
    <row r="1128" spans="1:7" x14ac:dyDescent="0.25">
      <c r="A1128" s="51"/>
      <c r="B1128" s="52"/>
      <c r="C1128" s="52"/>
      <c r="D1128" s="52"/>
      <c r="E1128" s="52"/>
      <c r="F1128" s="52"/>
      <c r="G1128" s="53"/>
    </row>
    <row r="1129" spans="1:7" x14ac:dyDescent="0.25">
      <c r="A1129" s="51"/>
      <c r="B1129" s="52"/>
      <c r="C1129" s="52"/>
      <c r="D1129" s="52"/>
      <c r="E1129" s="52"/>
      <c r="F1129" s="52"/>
      <c r="G1129" s="53"/>
    </row>
    <row r="1130" spans="1:7" x14ac:dyDescent="0.25">
      <c r="A1130" s="51"/>
      <c r="B1130" s="52"/>
      <c r="C1130" s="52"/>
      <c r="D1130" s="52"/>
      <c r="E1130" s="52"/>
      <c r="F1130" s="52"/>
      <c r="G1130" s="53"/>
    </row>
    <row r="1131" spans="1:7" x14ac:dyDescent="0.25">
      <c r="A1131" s="51"/>
      <c r="B1131" s="52"/>
      <c r="C1131" s="52"/>
      <c r="D1131" s="52"/>
      <c r="E1131" s="52"/>
      <c r="F1131" s="52"/>
      <c r="G1131" s="53"/>
    </row>
    <row r="1132" spans="1:7" x14ac:dyDescent="0.25">
      <c r="A1132" s="51"/>
      <c r="B1132" s="52"/>
      <c r="C1132" s="52"/>
      <c r="D1132" s="52"/>
      <c r="E1132" s="52"/>
      <c r="F1132" s="52"/>
      <c r="G1132" s="53"/>
    </row>
    <row r="1133" spans="1:7" x14ac:dyDescent="0.25">
      <c r="A1133" s="51"/>
      <c r="B1133" s="52"/>
      <c r="C1133" s="52"/>
      <c r="D1133" s="52"/>
      <c r="E1133" s="52"/>
      <c r="F1133" s="52"/>
      <c r="G1133" s="53"/>
    </row>
    <row r="1134" spans="1:7" x14ac:dyDescent="0.25">
      <c r="A1134" s="51"/>
      <c r="B1134" s="52"/>
      <c r="C1134" s="52"/>
      <c r="D1134" s="52"/>
      <c r="E1134" s="52"/>
      <c r="F1134" s="52"/>
      <c r="G1134" s="53"/>
    </row>
    <row r="1135" spans="1:7" x14ac:dyDescent="0.25">
      <c r="A1135" s="51"/>
      <c r="B1135" s="52"/>
      <c r="C1135" s="52"/>
      <c r="D1135" s="52"/>
      <c r="E1135" s="52"/>
      <c r="F1135" s="52"/>
      <c r="G1135" s="53"/>
    </row>
    <row r="1136" spans="1:7" x14ac:dyDescent="0.25">
      <c r="A1136" s="51"/>
      <c r="B1136" s="52"/>
      <c r="C1136" s="52"/>
      <c r="D1136" s="52"/>
      <c r="E1136" s="52"/>
      <c r="F1136" s="52"/>
      <c r="G1136" s="53"/>
    </row>
    <row r="1137" spans="1:7" x14ac:dyDescent="0.25">
      <c r="A1137" s="51"/>
      <c r="B1137" s="52"/>
      <c r="C1137" s="52"/>
      <c r="D1137" s="52"/>
      <c r="E1137" s="52"/>
      <c r="F1137" s="52"/>
      <c r="G1137" s="53"/>
    </row>
    <row r="1138" spans="1:7" x14ac:dyDescent="0.25">
      <c r="A1138" s="51"/>
      <c r="B1138" s="52"/>
      <c r="C1138" s="52"/>
      <c r="D1138" s="52"/>
      <c r="E1138" s="52"/>
      <c r="F1138" s="52"/>
      <c r="G1138" s="53"/>
    </row>
    <row r="1139" spans="1:7" x14ac:dyDescent="0.25">
      <c r="A1139" s="51"/>
      <c r="B1139" s="52"/>
      <c r="C1139" s="52"/>
      <c r="D1139" s="52"/>
      <c r="E1139" s="52"/>
      <c r="F1139" s="52"/>
      <c r="G1139" s="53"/>
    </row>
    <row r="1140" spans="1:7" x14ac:dyDescent="0.25">
      <c r="A1140" s="51"/>
      <c r="B1140" s="52"/>
      <c r="C1140" s="52"/>
      <c r="D1140" s="52"/>
      <c r="E1140" s="52"/>
      <c r="F1140" s="52"/>
      <c r="G1140" s="53"/>
    </row>
    <row r="1141" spans="1:7" x14ac:dyDescent="0.25">
      <c r="A1141" s="51"/>
      <c r="B1141" s="52"/>
      <c r="C1141" s="52"/>
      <c r="D1141" s="52"/>
      <c r="E1141" s="52"/>
      <c r="F1141" s="52"/>
      <c r="G1141" s="53"/>
    </row>
    <row r="1142" spans="1:7" x14ac:dyDescent="0.25">
      <c r="A1142" s="51"/>
      <c r="B1142" s="52"/>
      <c r="C1142" s="52"/>
      <c r="D1142" s="52"/>
      <c r="E1142" s="52"/>
      <c r="F1142" s="52"/>
      <c r="G1142" s="53"/>
    </row>
    <row r="1143" spans="1:7" x14ac:dyDescent="0.25">
      <c r="A1143" s="51"/>
      <c r="B1143" s="52"/>
      <c r="C1143" s="52"/>
      <c r="D1143" s="52"/>
      <c r="E1143" s="52"/>
      <c r="F1143" s="52"/>
      <c r="G1143" s="53"/>
    </row>
    <row r="1144" spans="1:7" x14ac:dyDescent="0.25">
      <c r="A1144" s="51"/>
      <c r="B1144" s="52"/>
      <c r="C1144" s="52"/>
      <c r="D1144" s="52"/>
      <c r="E1144" s="52"/>
      <c r="F1144" s="52"/>
      <c r="G1144" s="53"/>
    </row>
    <row r="1145" spans="1:7" x14ac:dyDescent="0.25">
      <c r="A1145" s="51"/>
      <c r="B1145" s="52"/>
      <c r="C1145" s="52"/>
      <c r="D1145" s="52"/>
      <c r="E1145" s="52"/>
      <c r="F1145" s="52"/>
      <c r="G1145" s="53"/>
    </row>
    <row r="1146" spans="1:7" x14ac:dyDescent="0.25">
      <c r="A1146" s="51"/>
      <c r="B1146" s="52"/>
      <c r="C1146" s="52"/>
      <c r="D1146" s="52"/>
      <c r="E1146" s="52"/>
      <c r="F1146" s="52"/>
      <c r="G1146" s="53"/>
    </row>
    <row r="1147" spans="1:7" x14ac:dyDescent="0.25">
      <c r="A1147" s="51"/>
      <c r="B1147" s="52"/>
      <c r="C1147" s="52"/>
      <c r="D1147" s="52"/>
      <c r="E1147" s="52"/>
      <c r="F1147" s="52"/>
      <c r="G1147" s="53"/>
    </row>
    <row r="1148" spans="1:7" x14ac:dyDescent="0.25">
      <c r="A1148" s="51"/>
      <c r="B1148" s="52"/>
      <c r="C1148" s="52"/>
      <c r="D1148" s="52"/>
      <c r="E1148" s="52"/>
      <c r="F1148" s="52"/>
      <c r="G1148" s="53"/>
    </row>
    <row r="1149" spans="1:7" x14ac:dyDescent="0.25">
      <c r="A1149" s="51"/>
      <c r="B1149" s="52"/>
      <c r="C1149" s="52"/>
      <c r="D1149" s="52"/>
      <c r="E1149" s="52"/>
      <c r="F1149" s="52"/>
      <c r="G1149" s="53"/>
    </row>
    <row r="1150" spans="1:7" x14ac:dyDescent="0.25">
      <c r="A1150" s="51"/>
      <c r="B1150" s="52"/>
      <c r="C1150" s="52"/>
      <c r="D1150" s="52"/>
      <c r="E1150" s="52"/>
      <c r="F1150" s="52"/>
      <c r="G1150" s="53"/>
    </row>
    <row r="1151" spans="1:7" x14ac:dyDescent="0.25">
      <c r="A1151" s="51"/>
      <c r="B1151" s="52"/>
      <c r="C1151" s="52"/>
      <c r="D1151" s="52"/>
      <c r="E1151" s="52"/>
      <c r="F1151" s="52"/>
      <c r="G1151" s="53"/>
    </row>
    <row r="1152" spans="1:7" x14ac:dyDescent="0.25">
      <c r="A1152" s="51"/>
      <c r="B1152" s="52"/>
      <c r="C1152" s="52"/>
      <c r="D1152" s="52"/>
      <c r="E1152" s="52"/>
      <c r="F1152" s="52"/>
      <c r="G1152" s="53"/>
    </row>
    <row r="1153" spans="1:7" x14ac:dyDescent="0.25">
      <c r="A1153" s="51"/>
      <c r="B1153" s="52"/>
      <c r="C1153" s="52"/>
      <c r="D1153" s="52"/>
      <c r="E1153" s="52"/>
      <c r="F1153" s="52"/>
      <c r="G1153" s="53"/>
    </row>
    <row r="1154" spans="1:7" x14ac:dyDescent="0.25">
      <c r="A1154" s="51"/>
      <c r="B1154" s="52"/>
      <c r="C1154" s="52"/>
      <c r="D1154" s="52"/>
      <c r="E1154" s="52"/>
      <c r="F1154" s="52"/>
      <c r="G1154" s="53"/>
    </row>
    <row r="1155" spans="1:7" x14ac:dyDescent="0.25">
      <c r="A1155" s="51"/>
      <c r="B1155" s="52"/>
      <c r="C1155" s="52"/>
      <c r="D1155" s="52"/>
      <c r="E1155" s="52"/>
      <c r="F1155" s="52"/>
      <c r="G1155" s="53"/>
    </row>
    <row r="1156" spans="1:7" x14ac:dyDescent="0.25">
      <c r="A1156" s="51"/>
      <c r="B1156" s="52"/>
      <c r="C1156" s="52"/>
      <c r="D1156" s="52"/>
      <c r="E1156" s="52"/>
      <c r="F1156" s="52"/>
      <c r="G1156" s="53"/>
    </row>
    <row r="1157" spans="1:7" x14ac:dyDescent="0.25">
      <c r="A1157" s="51"/>
      <c r="B1157" s="52"/>
      <c r="C1157" s="52"/>
      <c r="D1157" s="52"/>
      <c r="E1157" s="52"/>
      <c r="F1157" s="52"/>
      <c r="G1157" s="53"/>
    </row>
    <row r="1158" spans="1:7" x14ac:dyDescent="0.25">
      <c r="A1158" s="51"/>
      <c r="B1158" s="52"/>
      <c r="C1158" s="52"/>
      <c r="D1158" s="52"/>
      <c r="E1158" s="52"/>
      <c r="F1158" s="52"/>
      <c r="G1158" s="53"/>
    </row>
    <row r="1159" spans="1:7" x14ac:dyDescent="0.25">
      <c r="A1159" s="51"/>
      <c r="B1159" s="52"/>
      <c r="C1159" s="52"/>
      <c r="D1159" s="52"/>
      <c r="E1159" s="52"/>
      <c r="F1159" s="52"/>
      <c r="G1159" s="53"/>
    </row>
    <row r="1160" spans="1:7" x14ac:dyDescent="0.25">
      <c r="A1160" s="51"/>
      <c r="B1160" s="52"/>
      <c r="C1160" s="52"/>
      <c r="D1160" s="52"/>
      <c r="E1160" s="52"/>
      <c r="F1160" s="52"/>
      <c r="G1160" s="53"/>
    </row>
    <row r="1161" spans="1:7" x14ac:dyDescent="0.25">
      <c r="A1161" s="51"/>
      <c r="B1161" s="52"/>
      <c r="C1161" s="52"/>
      <c r="D1161" s="52"/>
      <c r="E1161" s="52"/>
      <c r="F1161" s="52"/>
      <c r="G1161" s="53"/>
    </row>
    <row r="1162" spans="1:7" x14ac:dyDescent="0.25">
      <c r="A1162" s="51"/>
      <c r="B1162" s="52"/>
      <c r="C1162" s="52"/>
      <c r="D1162" s="52"/>
      <c r="E1162" s="52"/>
      <c r="F1162" s="52"/>
      <c r="G1162" s="53"/>
    </row>
    <row r="1163" spans="1:7" x14ac:dyDescent="0.25">
      <c r="A1163" s="51"/>
      <c r="B1163" s="52"/>
      <c r="C1163" s="52"/>
      <c r="D1163" s="52"/>
      <c r="E1163" s="52"/>
      <c r="F1163" s="52"/>
      <c r="G1163" s="53"/>
    </row>
    <row r="1164" spans="1:7" x14ac:dyDescent="0.25">
      <c r="A1164" s="51"/>
      <c r="B1164" s="52"/>
      <c r="C1164" s="52"/>
      <c r="D1164" s="52"/>
      <c r="E1164" s="52"/>
      <c r="F1164" s="52"/>
      <c r="G1164" s="53"/>
    </row>
    <row r="1165" spans="1:7" x14ac:dyDescent="0.25">
      <c r="A1165" s="51"/>
      <c r="B1165" s="52"/>
      <c r="C1165" s="52"/>
      <c r="D1165" s="52"/>
      <c r="E1165" s="52"/>
      <c r="F1165" s="52"/>
      <c r="G1165" s="53"/>
    </row>
    <row r="1166" spans="1:7" x14ac:dyDescent="0.25">
      <c r="A1166" s="51"/>
      <c r="B1166" s="52"/>
      <c r="C1166" s="52"/>
      <c r="D1166" s="52"/>
      <c r="E1166" s="52"/>
      <c r="F1166" s="52"/>
      <c r="G1166" s="53"/>
    </row>
    <row r="1167" spans="1:7" x14ac:dyDescent="0.25">
      <c r="A1167" s="51"/>
      <c r="B1167" s="52"/>
      <c r="C1167" s="52"/>
      <c r="D1167" s="52"/>
      <c r="E1167" s="52"/>
      <c r="F1167" s="52"/>
      <c r="G1167" s="53"/>
    </row>
    <row r="1168" spans="1:7" x14ac:dyDescent="0.25">
      <c r="A1168" s="51"/>
      <c r="B1168" s="52"/>
      <c r="C1168" s="52"/>
      <c r="D1168" s="52"/>
      <c r="E1168" s="52"/>
      <c r="F1168" s="52"/>
      <c r="G1168" s="53"/>
    </row>
    <row r="1169" spans="1:7" x14ac:dyDescent="0.25">
      <c r="A1169" s="51"/>
      <c r="B1169" s="52"/>
      <c r="C1169" s="52"/>
      <c r="D1169" s="52"/>
      <c r="E1169" s="52"/>
      <c r="F1169" s="52"/>
      <c r="G1169" s="53"/>
    </row>
    <row r="1170" spans="1:7" x14ac:dyDescent="0.25">
      <c r="A1170" s="51"/>
      <c r="B1170" s="52"/>
      <c r="C1170" s="52"/>
      <c r="D1170" s="52"/>
      <c r="E1170" s="52"/>
      <c r="F1170" s="52"/>
      <c r="G1170" s="53"/>
    </row>
    <row r="1171" spans="1:7" x14ac:dyDescent="0.25">
      <c r="A1171" s="51"/>
      <c r="B1171" s="52"/>
      <c r="C1171" s="52"/>
      <c r="D1171" s="52"/>
      <c r="E1171" s="52"/>
      <c r="F1171" s="52"/>
      <c r="G1171" s="53"/>
    </row>
    <row r="1172" spans="1:7" x14ac:dyDescent="0.25">
      <c r="A1172" s="51"/>
      <c r="B1172" s="52"/>
      <c r="C1172" s="52"/>
      <c r="D1172" s="52"/>
      <c r="E1172" s="52"/>
      <c r="F1172" s="52"/>
      <c r="G1172" s="53"/>
    </row>
    <row r="1173" spans="1:7" x14ac:dyDescent="0.25">
      <c r="A1173" s="51"/>
      <c r="B1173" s="52"/>
      <c r="C1173" s="52"/>
      <c r="D1173" s="52"/>
      <c r="E1173" s="52"/>
      <c r="F1173" s="52"/>
      <c r="G1173" s="53"/>
    </row>
    <row r="1174" spans="1:7" x14ac:dyDescent="0.25">
      <c r="A1174" s="51"/>
      <c r="B1174" s="52"/>
      <c r="C1174" s="52"/>
      <c r="D1174" s="52"/>
      <c r="E1174" s="52"/>
      <c r="F1174" s="52"/>
      <c r="G1174" s="53"/>
    </row>
    <row r="1175" spans="1:7" x14ac:dyDescent="0.25">
      <c r="A1175" s="51"/>
      <c r="B1175" s="52"/>
      <c r="C1175" s="52"/>
      <c r="D1175" s="52"/>
      <c r="E1175" s="52"/>
      <c r="F1175" s="52"/>
      <c r="G1175" s="53"/>
    </row>
    <row r="1176" spans="1:7" x14ac:dyDescent="0.25">
      <c r="A1176" s="51"/>
      <c r="B1176" s="52"/>
      <c r="C1176" s="52"/>
      <c r="D1176" s="52"/>
      <c r="E1176" s="52"/>
      <c r="F1176" s="52"/>
      <c r="G1176" s="53"/>
    </row>
    <row r="1177" spans="1:7" x14ac:dyDescent="0.25">
      <c r="A1177" s="51"/>
      <c r="B1177" s="52"/>
      <c r="C1177" s="52"/>
      <c r="D1177" s="52"/>
      <c r="E1177" s="52"/>
      <c r="F1177" s="52"/>
      <c r="G1177" s="53"/>
    </row>
    <row r="1178" spans="1:7" x14ac:dyDescent="0.25">
      <c r="A1178" s="51"/>
      <c r="B1178" s="52"/>
      <c r="C1178" s="52"/>
      <c r="D1178" s="52"/>
      <c r="E1178" s="52"/>
      <c r="F1178" s="52"/>
      <c r="G1178" s="53"/>
    </row>
    <row r="1179" spans="1:7" x14ac:dyDescent="0.25">
      <c r="A1179" s="51"/>
      <c r="B1179" s="52"/>
      <c r="C1179" s="52"/>
      <c r="D1179" s="52"/>
      <c r="E1179" s="52"/>
      <c r="F1179" s="52"/>
      <c r="G1179" s="53"/>
    </row>
    <row r="1180" spans="1:7" x14ac:dyDescent="0.25">
      <c r="A1180" s="51"/>
      <c r="B1180" s="52"/>
      <c r="C1180" s="52"/>
      <c r="D1180" s="52"/>
      <c r="E1180" s="52"/>
      <c r="F1180" s="52"/>
      <c r="G1180" s="53"/>
    </row>
    <row r="1181" spans="1:7" x14ac:dyDescent="0.25">
      <c r="A1181" s="51"/>
      <c r="B1181" s="52"/>
      <c r="C1181" s="52"/>
      <c r="D1181" s="52"/>
      <c r="E1181" s="52"/>
      <c r="F1181" s="52"/>
      <c r="G1181" s="53"/>
    </row>
    <row r="1182" spans="1:7" x14ac:dyDescent="0.25">
      <c r="A1182" s="51"/>
      <c r="B1182" s="52"/>
      <c r="C1182" s="52"/>
      <c r="D1182" s="52"/>
      <c r="E1182" s="52"/>
      <c r="F1182" s="52"/>
      <c r="G1182" s="53"/>
    </row>
    <row r="1183" spans="1:7" x14ac:dyDescent="0.25">
      <c r="A1183" s="51"/>
      <c r="B1183" s="52"/>
      <c r="C1183" s="52"/>
      <c r="D1183" s="52"/>
      <c r="E1183" s="52"/>
      <c r="F1183" s="52"/>
      <c r="G1183" s="53"/>
    </row>
    <row r="1184" spans="1:7" x14ac:dyDescent="0.25">
      <c r="A1184" s="51"/>
      <c r="B1184" s="52"/>
      <c r="C1184" s="52"/>
      <c r="D1184" s="52"/>
      <c r="E1184" s="52"/>
      <c r="F1184" s="52"/>
      <c r="G1184" s="53"/>
    </row>
    <row r="1185" spans="1:7" x14ac:dyDescent="0.25">
      <c r="A1185" s="51"/>
      <c r="B1185" s="52"/>
      <c r="C1185" s="52"/>
      <c r="D1185" s="52"/>
      <c r="E1185" s="52"/>
      <c r="F1185" s="52"/>
      <c r="G1185" s="53"/>
    </row>
    <row r="1186" spans="1:7" x14ac:dyDescent="0.25">
      <c r="A1186" s="51"/>
      <c r="B1186" s="52"/>
      <c r="C1186" s="52"/>
      <c r="D1186" s="52"/>
      <c r="E1186" s="52"/>
      <c r="F1186" s="52"/>
      <c r="G1186" s="53"/>
    </row>
    <row r="1187" spans="1:7" x14ac:dyDescent="0.25">
      <c r="A1187" s="51"/>
      <c r="B1187" s="52"/>
      <c r="C1187" s="52"/>
      <c r="D1187" s="52"/>
      <c r="E1187" s="52"/>
      <c r="F1187" s="52"/>
      <c r="G1187" s="53"/>
    </row>
    <row r="1188" spans="1:7" x14ac:dyDescent="0.25">
      <c r="A1188" s="51"/>
      <c r="B1188" s="52"/>
      <c r="C1188" s="52"/>
      <c r="D1188" s="52"/>
      <c r="E1188" s="52"/>
      <c r="F1188" s="52"/>
      <c r="G1188" s="53"/>
    </row>
    <row r="1189" spans="1:7" x14ac:dyDescent="0.25">
      <c r="A1189" s="51"/>
      <c r="B1189" s="52"/>
      <c r="C1189" s="52"/>
      <c r="D1189" s="52"/>
      <c r="E1189" s="52"/>
      <c r="F1189" s="52"/>
      <c r="G1189" s="53"/>
    </row>
    <row r="1190" spans="1:7" x14ac:dyDescent="0.25">
      <c r="A1190" s="51"/>
      <c r="B1190" s="52"/>
      <c r="C1190" s="52"/>
      <c r="D1190" s="52"/>
      <c r="E1190" s="52"/>
      <c r="F1190" s="52"/>
      <c r="G1190" s="53"/>
    </row>
    <row r="1191" spans="1:7" x14ac:dyDescent="0.25">
      <c r="A1191" s="51"/>
      <c r="B1191" s="52"/>
      <c r="C1191" s="52"/>
      <c r="D1191" s="52"/>
      <c r="E1191" s="52"/>
      <c r="F1191" s="52"/>
      <c r="G1191" s="53"/>
    </row>
    <row r="1192" spans="1:7" x14ac:dyDescent="0.25">
      <c r="A1192" s="51"/>
      <c r="B1192" s="52"/>
      <c r="C1192" s="52"/>
      <c r="D1192" s="52"/>
      <c r="E1192" s="52"/>
      <c r="F1192" s="52"/>
      <c r="G1192" s="53"/>
    </row>
    <row r="1193" spans="1:7" x14ac:dyDescent="0.25">
      <c r="A1193" s="51"/>
      <c r="B1193" s="52"/>
      <c r="C1193" s="52"/>
      <c r="D1193" s="52"/>
      <c r="E1193" s="52"/>
      <c r="F1193" s="52"/>
      <c r="G1193" s="53"/>
    </row>
    <row r="1194" spans="1:7" x14ac:dyDescent="0.25">
      <c r="A1194" s="51"/>
      <c r="B1194" s="52"/>
      <c r="C1194" s="52"/>
      <c r="D1194" s="52"/>
      <c r="E1194" s="52"/>
      <c r="F1194" s="52"/>
      <c r="G1194" s="53"/>
    </row>
    <row r="1195" spans="1:7" x14ac:dyDescent="0.25">
      <c r="A1195" s="51"/>
      <c r="B1195" s="52"/>
      <c r="C1195" s="52"/>
      <c r="D1195" s="52"/>
      <c r="E1195" s="52"/>
      <c r="F1195" s="52"/>
      <c r="G1195" s="53"/>
    </row>
    <row r="1196" spans="1:7" x14ac:dyDescent="0.25">
      <c r="A1196" s="51"/>
      <c r="B1196" s="52"/>
      <c r="C1196" s="52"/>
      <c r="D1196" s="52"/>
      <c r="E1196" s="52"/>
      <c r="F1196" s="52"/>
      <c r="G1196" s="53"/>
    </row>
    <row r="1197" spans="1:7" x14ac:dyDescent="0.25">
      <c r="A1197" s="51"/>
      <c r="B1197" s="52"/>
      <c r="C1197" s="52"/>
      <c r="D1197" s="52"/>
      <c r="E1197" s="52"/>
      <c r="F1197" s="52"/>
      <c r="G1197" s="53"/>
    </row>
    <row r="1198" spans="1:7" x14ac:dyDescent="0.25">
      <c r="A1198" s="51"/>
      <c r="B1198" s="52"/>
      <c r="C1198" s="52"/>
      <c r="D1198" s="52"/>
      <c r="E1198" s="52"/>
      <c r="F1198" s="52"/>
      <c r="G1198" s="53"/>
    </row>
    <row r="1199" spans="1:7" x14ac:dyDescent="0.25">
      <c r="A1199" s="51"/>
      <c r="B1199" s="52"/>
      <c r="C1199" s="52"/>
      <c r="D1199" s="52"/>
      <c r="E1199" s="52"/>
      <c r="F1199" s="52"/>
      <c r="G1199" s="53"/>
    </row>
    <row r="1200" spans="1:7" x14ac:dyDescent="0.25">
      <c r="A1200" s="51"/>
      <c r="B1200" s="52"/>
      <c r="C1200" s="52"/>
      <c r="D1200" s="52"/>
      <c r="E1200" s="52"/>
      <c r="F1200" s="52"/>
      <c r="G1200" s="53"/>
    </row>
    <row r="1201" spans="1:7" x14ac:dyDescent="0.25">
      <c r="A1201" s="51"/>
      <c r="B1201" s="52"/>
      <c r="C1201" s="52"/>
      <c r="D1201" s="52"/>
      <c r="E1201" s="52"/>
      <c r="F1201" s="52"/>
      <c r="G1201" s="53"/>
    </row>
    <row r="1202" spans="1:7" x14ac:dyDescent="0.25">
      <c r="A1202" s="51"/>
      <c r="B1202" s="52"/>
      <c r="C1202" s="52"/>
      <c r="D1202" s="52"/>
      <c r="E1202" s="52"/>
      <c r="F1202" s="52"/>
      <c r="G1202" s="53"/>
    </row>
    <row r="1203" spans="1:7" x14ac:dyDescent="0.25">
      <c r="A1203" s="51"/>
      <c r="B1203" s="52"/>
      <c r="C1203" s="52"/>
      <c r="D1203" s="52"/>
      <c r="E1203" s="52"/>
      <c r="F1203" s="52"/>
      <c r="G1203" s="53"/>
    </row>
    <row r="1204" spans="1:7" x14ac:dyDescent="0.25">
      <c r="A1204" s="51"/>
      <c r="B1204" s="52"/>
      <c r="C1204" s="52"/>
      <c r="D1204" s="52"/>
      <c r="E1204" s="52"/>
      <c r="F1204" s="52"/>
      <c r="G1204" s="53"/>
    </row>
    <row r="1205" spans="1:7" x14ac:dyDescent="0.25">
      <c r="A1205" s="51"/>
      <c r="B1205" s="52"/>
      <c r="C1205" s="52"/>
      <c r="D1205" s="52"/>
      <c r="E1205" s="52"/>
      <c r="F1205" s="52"/>
      <c r="G1205" s="53"/>
    </row>
    <row r="1206" spans="1:7" x14ac:dyDescent="0.25">
      <c r="A1206" s="51"/>
      <c r="B1206" s="52"/>
      <c r="C1206" s="52"/>
      <c r="D1206" s="52"/>
      <c r="E1206" s="52"/>
      <c r="F1206" s="52"/>
      <c r="G1206" s="53"/>
    </row>
    <row r="1207" spans="1:7" x14ac:dyDescent="0.25">
      <c r="A1207" s="51"/>
      <c r="B1207" s="52"/>
      <c r="C1207" s="52"/>
      <c r="D1207" s="52"/>
      <c r="E1207" s="52"/>
      <c r="F1207" s="52"/>
      <c r="G1207" s="53"/>
    </row>
    <row r="1208" spans="1:7" x14ac:dyDescent="0.25">
      <c r="A1208" s="51"/>
      <c r="B1208" s="52"/>
      <c r="C1208" s="52"/>
      <c r="D1208" s="52"/>
      <c r="E1208" s="52"/>
      <c r="F1208" s="52"/>
      <c r="G1208" s="53"/>
    </row>
    <row r="1209" spans="1:7" x14ac:dyDescent="0.25">
      <c r="A1209" s="51"/>
      <c r="B1209" s="52"/>
      <c r="C1209" s="52"/>
      <c r="D1209" s="52"/>
      <c r="E1209" s="52"/>
      <c r="F1209" s="52"/>
      <c r="G1209" s="53"/>
    </row>
    <row r="1210" spans="1:7" x14ac:dyDescent="0.25">
      <c r="A1210" s="51"/>
      <c r="B1210" s="52"/>
      <c r="C1210" s="52"/>
      <c r="D1210" s="52"/>
      <c r="E1210" s="52"/>
      <c r="F1210" s="52"/>
      <c r="G1210" s="53"/>
    </row>
    <row r="1211" spans="1:7" x14ac:dyDescent="0.25">
      <c r="A1211" s="51"/>
      <c r="B1211" s="52"/>
      <c r="C1211" s="52"/>
      <c r="D1211" s="52"/>
      <c r="E1211" s="52"/>
      <c r="F1211" s="52"/>
      <c r="G1211" s="53"/>
    </row>
    <row r="1212" spans="1:7" x14ac:dyDescent="0.25">
      <c r="A1212" s="51"/>
      <c r="B1212" s="52"/>
      <c r="C1212" s="52"/>
      <c r="D1212" s="52"/>
      <c r="E1212" s="52"/>
      <c r="F1212" s="52"/>
      <c r="G1212" s="53"/>
    </row>
    <row r="1213" spans="1:7" x14ac:dyDescent="0.25">
      <c r="A1213" s="51"/>
      <c r="B1213" s="52"/>
      <c r="C1213" s="52"/>
      <c r="D1213" s="52"/>
      <c r="E1213" s="52"/>
      <c r="F1213" s="52"/>
      <c r="G1213" s="53"/>
    </row>
    <row r="1214" spans="1:7" x14ac:dyDescent="0.25">
      <c r="A1214" s="51"/>
      <c r="B1214" s="52"/>
      <c r="C1214" s="52"/>
      <c r="D1214" s="52"/>
      <c r="E1214" s="52"/>
      <c r="F1214" s="52"/>
      <c r="G1214" s="53"/>
    </row>
    <row r="1215" spans="1:7" x14ac:dyDescent="0.25">
      <c r="A1215" s="51"/>
      <c r="B1215" s="52"/>
      <c r="C1215" s="52"/>
      <c r="D1215" s="52"/>
      <c r="E1215" s="52"/>
      <c r="F1215" s="52"/>
      <c r="G1215" s="53"/>
    </row>
    <row r="1216" spans="1:7" x14ac:dyDescent="0.25">
      <c r="A1216" s="51"/>
      <c r="B1216" s="52"/>
      <c r="C1216" s="52"/>
      <c r="D1216" s="52"/>
      <c r="E1216" s="52"/>
      <c r="F1216" s="52"/>
      <c r="G1216" s="53"/>
    </row>
    <row r="1217" spans="1:7" x14ac:dyDescent="0.25">
      <c r="A1217" s="51"/>
      <c r="B1217" s="52"/>
      <c r="C1217" s="52"/>
      <c r="D1217" s="52"/>
      <c r="E1217" s="52"/>
      <c r="F1217" s="52"/>
      <c r="G1217" s="53"/>
    </row>
    <row r="1218" spans="1:7" x14ac:dyDescent="0.25">
      <c r="A1218" s="51"/>
      <c r="B1218" s="52"/>
      <c r="C1218" s="52"/>
      <c r="D1218" s="52"/>
      <c r="E1218" s="52"/>
      <c r="F1218" s="52"/>
      <c r="G1218" s="53"/>
    </row>
    <row r="1219" spans="1:7" x14ac:dyDescent="0.25">
      <c r="A1219" s="51"/>
      <c r="B1219" s="52"/>
      <c r="C1219" s="52"/>
      <c r="D1219" s="52"/>
      <c r="E1219" s="52"/>
      <c r="F1219" s="52"/>
      <c r="G1219" s="53"/>
    </row>
    <row r="1220" spans="1:7" x14ac:dyDescent="0.25">
      <c r="A1220" s="51"/>
      <c r="B1220" s="52"/>
      <c r="C1220" s="52"/>
      <c r="D1220" s="52"/>
      <c r="E1220" s="52"/>
      <c r="F1220" s="52"/>
      <c r="G1220" s="53"/>
    </row>
    <row r="1221" spans="1:7" x14ac:dyDescent="0.25">
      <c r="A1221" s="51"/>
      <c r="B1221" s="52"/>
      <c r="C1221" s="52"/>
      <c r="D1221" s="52"/>
      <c r="E1221" s="52"/>
      <c r="F1221" s="52"/>
      <c r="G1221" s="53"/>
    </row>
    <row r="1222" spans="1:7" x14ac:dyDescent="0.25">
      <c r="A1222" s="51"/>
      <c r="B1222" s="52"/>
      <c r="C1222" s="52"/>
      <c r="D1222" s="52"/>
      <c r="E1222" s="52"/>
      <c r="F1222" s="52"/>
      <c r="G1222" s="53"/>
    </row>
    <row r="1223" spans="1:7" x14ac:dyDescent="0.25">
      <c r="A1223" s="51"/>
      <c r="B1223" s="52"/>
      <c r="C1223" s="52"/>
      <c r="D1223" s="52"/>
      <c r="E1223" s="52"/>
      <c r="F1223" s="52"/>
      <c r="G1223" s="53"/>
    </row>
    <row r="1224" spans="1:7" x14ac:dyDescent="0.25">
      <c r="A1224" s="51"/>
      <c r="B1224" s="52"/>
      <c r="C1224" s="52"/>
      <c r="D1224" s="52"/>
      <c r="E1224" s="52"/>
      <c r="F1224" s="52"/>
      <c r="G1224" s="53"/>
    </row>
    <row r="1225" spans="1:7" x14ac:dyDescent="0.25">
      <c r="A1225" s="51"/>
      <c r="B1225" s="52"/>
      <c r="C1225" s="52"/>
      <c r="D1225" s="52"/>
      <c r="E1225" s="52"/>
      <c r="F1225" s="52"/>
      <c r="G1225" s="53"/>
    </row>
    <row r="1226" spans="1:7" x14ac:dyDescent="0.25">
      <c r="A1226" s="51"/>
      <c r="B1226" s="52"/>
      <c r="C1226" s="52"/>
      <c r="D1226" s="52"/>
      <c r="E1226" s="52"/>
      <c r="F1226" s="52"/>
      <c r="G1226" s="53"/>
    </row>
    <row r="1227" spans="1:7" x14ac:dyDescent="0.25">
      <c r="A1227" s="51"/>
      <c r="B1227" s="52"/>
      <c r="C1227" s="52"/>
      <c r="D1227" s="52"/>
      <c r="E1227" s="52"/>
      <c r="F1227" s="52"/>
      <c r="G1227" s="53"/>
    </row>
    <row r="1228" spans="1:7" x14ac:dyDescent="0.25">
      <c r="A1228" s="51"/>
      <c r="B1228" s="52"/>
      <c r="C1228" s="52"/>
      <c r="D1228" s="52"/>
      <c r="E1228" s="52"/>
      <c r="F1228" s="52"/>
      <c r="G1228" s="53"/>
    </row>
    <row r="1229" spans="1:7" x14ac:dyDescent="0.25">
      <c r="A1229" s="51"/>
      <c r="B1229" s="52"/>
      <c r="C1229" s="52"/>
      <c r="D1229" s="52"/>
      <c r="E1229" s="52"/>
      <c r="F1229" s="52"/>
      <c r="G1229" s="53"/>
    </row>
    <row r="1230" spans="1:7" x14ac:dyDescent="0.25">
      <c r="A1230" s="51"/>
      <c r="B1230" s="52"/>
      <c r="C1230" s="52"/>
      <c r="D1230" s="52"/>
      <c r="E1230" s="52"/>
      <c r="F1230" s="52"/>
      <c r="G1230" s="53"/>
    </row>
    <row r="1231" spans="1:7" x14ac:dyDescent="0.25">
      <c r="A1231" s="51"/>
      <c r="B1231" s="52"/>
      <c r="C1231" s="52"/>
      <c r="D1231" s="52"/>
      <c r="E1231" s="52"/>
      <c r="F1231" s="52"/>
      <c r="G1231" s="53"/>
    </row>
    <row r="1232" spans="1:7" x14ac:dyDescent="0.25">
      <c r="A1232" s="51"/>
      <c r="B1232" s="52"/>
      <c r="C1232" s="52"/>
      <c r="D1232" s="52"/>
      <c r="E1232" s="52"/>
      <c r="F1232" s="52"/>
      <c r="G1232" s="53"/>
    </row>
    <row r="1233" spans="1:7" x14ac:dyDescent="0.25">
      <c r="A1233" s="51"/>
      <c r="B1233" s="52"/>
      <c r="C1233" s="52"/>
      <c r="D1233" s="52"/>
      <c r="E1233" s="52"/>
      <c r="F1233" s="52"/>
      <c r="G1233" s="53"/>
    </row>
    <row r="1234" spans="1:7" x14ac:dyDescent="0.25">
      <c r="A1234" s="51"/>
      <c r="B1234" s="52"/>
      <c r="C1234" s="52"/>
      <c r="D1234" s="52"/>
      <c r="E1234" s="52"/>
      <c r="F1234" s="52"/>
      <c r="G1234" s="53"/>
    </row>
    <row r="1235" spans="1:7" x14ac:dyDescent="0.25">
      <c r="A1235" s="51"/>
      <c r="B1235" s="52"/>
      <c r="C1235" s="52"/>
      <c r="D1235" s="52"/>
      <c r="E1235" s="52"/>
      <c r="F1235" s="52"/>
      <c r="G1235" s="53"/>
    </row>
    <row r="1236" spans="1:7" x14ac:dyDescent="0.25">
      <c r="A1236" s="51"/>
      <c r="B1236" s="52"/>
      <c r="C1236" s="52"/>
      <c r="D1236" s="52"/>
      <c r="E1236" s="52"/>
      <c r="F1236" s="52"/>
      <c r="G1236" s="53"/>
    </row>
    <row r="1237" spans="1:7" x14ac:dyDescent="0.25">
      <c r="A1237" s="51"/>
      <c r="B1237" s="52"/>
      <c r="C1237" s="52"/>
      <c r="D1237" s="52"/>
      <c r="E1237" s="52"/>
      <c r="F1237" s="52"/>
      <c r="G1237" s="53"/>
    </row>
    <row r="1238" spans="1:7" x14ac:dyDescent="0.25">
      <c r="A1238" s="51"/>
      <c r="B1238" s="52"/>
      <c r="C1238" s="52"/>
      <c r="D1238" s="52"/>
      <c r="E1238" s="52"/>
      <c r="F1238" s="52"/>
      <c r="G1238" s="53"/>
    </row>
    <row r="1239" spans="1:7" x14ac:dyDescent="0.25">
      <c r="A1239" s="51"/>
      <c r="B1239" s="52"/>
      <c r="C1239" s="52"/>
      <c r="D1239" s="52"/>
      <c r="E1239" s="52"/>
      <c r="F1239" s="52"/>
      <c r="G1239" s="53"/>
    </row>
    <row r="1240" spans="1:7" x14ac:dyDescent="0.25">
      <c r="A1240" s="51"/>
      <c r="B1240" s="52"/>
      <c r="C1240" s="52"/>
      <c r="D1240" s="52"/>
      <c r="E1240" s="52"/>
      <c r="F1240" s="52"/>
      <c r="G1240" s="53"/>
    </row>
    <row r="1241" spans="1:7" x14ac:dyDescent="0.25">
      <c r="A1241" s="51"/>
      <c r="B1241" s="52"/>
      <c r="C1241" s="52"/>
      <c r="D1241" s="52"/>
      <c r="E1241" s="52"/>
      <c r="F1241" s="52"/>
      <c r="G1241" s="53"/>
    </row>
    <row r="1242" spans="1:7" x14ac:dyDescent="0.25">
      <c r="A1242" s="51"/>
      <c r="B1242" s="52"/>
      <c r="C1242" s="52"/>
      <c r="D1242" s="52"/>
      <c r="E1242" s="52"/>
      <c r="F1242" s="52"/>
      <c r="G1242" s="53"/>
    </row>
    <row r="1243" spans="1:7" x14ac:dyDescent="0.25">
      <c r="A1243" s="51"/>
      <c r="B1243" s="52"/>
      <c r="C1243" s="52"/>
      <c r="D1243" s="52"/>
      <c r="E1243" s="52"/>
      <c r="F1243" s="52"/>
      <c r="G1243" s="53"/>
    </row>
    <row r="1244" spans="1:7" x14ac:dyDescent="0.25">
      <c r="A1244" s="51"/>
      <c r="B1244" s="52"/>
      <c r="C1244" s="52"/>
      <c r="D1244" s="52"/>
      <c r="E1244" s="52"/>
      <c r="F1244" s="52"/>
      <c r="G1244" s="53"/>
    </row>
    <row r="1245" spans="1:7" x14ac:dyDescent="0.25">
      <c r="A1245" s="51"/>
      <c r="B1245" s="52"/>
      <c r="C1245" s="52"/>
      <c r="D1245" s="52"/>
      <c r="E1245" s="52"/>
      <c r="F1245" s="52"/>
      <c r="G1245" s="53"/>
    </row>
    <row r="1246" spans="1:7" x14ac:dyDescent="0.25">
      <c r="A1246" s="51"/>
      <c r="B1246" s="52"/>
      <c r="C1246" s="52"/>
      <c r="D1246" s="52"/>
      <c r="E1246" s="52"/>
      <c r="F1246" s="52"/>
      <c r="G1246" s="53"/>
    </row>
    <row r="1247" spans="1:7" x14ac:dyDescent="0.25">
      <c r="A1247" s="51"/>
      <c r="B1247" s="52"/>
      <c r="C1247" s="52"/>
      <c r="D1247" s="52"/>
      <c r="E1247" s="52"/>
      <c r="F1247" s="52"/>
      <c r="G1247" s="53"/>
    </row>
    <row r="1248" spans="1:7" x14ac:dyDescent="0.25">
      <c r="A1248" s="51"/>
      <c r="B1248" s="52"/>
      <c r="C1248" s="52"/>
      <c r="D1248" s="52"/>
      <c r="E1248" s="52"/>
      <c r="F1248" s="52"/>
      <c r="G1248" s="53"/>
    </row>
    <row r="1249" spans="1:7" x14ac:dyDescent="0.25">
      <c r="A1249" s="51"/>
      <c r="B1249" s="52"/>
      <c r="C1249" s="52"/>
      <c r="D1249" s="52"/>
      <c r="E1249" s="52"/>
      <c r="F1249" s="52"/>
      <c r="G1249" s="53"/>
    </row>
    <row r="1250" spans="1:7" x14ac:dyDescent="0.25">
      <c r="A1250" s="51"/>
      <c r="B1250" s="52"/>
      <c r="C1250" s="52"/>
      <c r="D1250" s="52"/>
      <c r="E1250" s="52"/>
      <c r="F1250" s="52"/>
      <c r="G1250" s="53"/>
    </row>
    <row r="1251" spans="1:7" x14ac:dyDescent="0.25">
      <c r="A1251" s="51"/>
      <c r="B1251" s="52"/>
      <c r="C1251" s="52"/>
      <c r="D1251" s="52"/>
      <c r="E1251" s="52"/>
      <c r="F1251" s="52"/>
      <c r="G1251" s="53"/>
    </row>
    <row r="1252" spans="1:7" x14ac:dyDescent="0.25">
      <c r="A1252" s="51"/>
      <c r="B1252" s="52"/>
      <c r="C1252" s="52"/>
      <c r="D1252" s="52"/>
      <c r="E1252" s="52"/>
      <c r="F1252" s="52"/>
      <c r="G1252" s="53"/>
    </row>
    <row r="1253" spans="1:7" x14ac:dyDescent="0.25">
      <c r="A1253" s="51"/>
      <c r="B1253" s="52"/>
      <c r="C1253" s="52"/>
      <c r="D1253" s="52"/>
      <c r="E1253" s="52"/>
      <c r="F1253" s="52"/>
      <c r="G1253" s="53"/>
    </row>
    <row r="1254" spans="1:7" x14ac:dyDescent="0.25">
      <c r="A1254" s="51"/>
      <c r="B1254" s="52"/>
      <c r="C1254" s="52"/>
      <c r="D1254" s="52"/>
      <c r="E1254" s="52"/>
      <c r="F1254" s="52"/>
      <c r="G1254" s="53"/>
    </row>
    <row r="1255" spans="1:7" x14ac:dyDescent="0.25">
      <c r="A1255" s="51"/>
      <c r="B1255" s="52"/>
      <c r="C1255" s="52"/>
      <c r="D1255" s="52"/>
      <c r="E1255" s="52"/>
      <c r="F1255" s="52"/>
      <c r="G1255" s="53"/>
    </row>
    <row r="1256" spans="1:7" x14ac:dyDescent="0.25">
      <c r="A1256" s="51"/>
      <c r="B1256" s="52"/>
      <c r="C1256" s="52"/>
      <c r="D1256" s="52"/>
      <c r="E1256" s="52"/>
      <c r="F1256" s="52"/>
      <c r="G1256" s="53"/>
    </row>
    <row r="1257" spans="1:7" x14ac:dyDescent="0.25">
      <c r="A1257" s="51"/>
      <c r="B1257" s="52"/>
      <c r="C1257" s="52"/>
      <c r="D1257" s="52"/>
      <c r="E1257" s="52"/>
      <c r="F1257" s="52"/>
      <c r="G1257" s="53"/>
    </row>
    <row r="1258" spans="1:7" x14ac:dyDescent="0.25">
      <c r="A1258" s="51"/>
      <c r="B1258" s="52"/>
      <c r="C1258" s="52"/>
      <c r="D1258" s="52"/>
      <c r="E1258" s="52"/>
      <c r="F1258" s="52"/>
      <c r="G1258" s="53"/>
    </row>
    <row r="1259" spans="1:7" x14ac:dyDescent="0.25">
      <c r="A1259" s="51"/>
      <c r="B1259" s="52"/>
      <c r="C1259" s="52"/>
      <c r="D1259" s="52"/>
      <c r="E1259" s="52"/>
      <c r="F1259" s="52"/>
      <c r="G1259" s="53"/>
    </row>
    <row r="1260" spans="1:7" x14ac:dyDescent="0.25">
      <c r="A1260" s="51"/>
      <c r="B1260" s="52"/>
      <c r="C1260" s="52"/>
      <c r="D1260" s="52"/>
      <c r="E1260" s="52"/>
      <c r="F1260" s="52"/>
      <c r="G1260" s="53"/>
    </row>
    <row r="1261" spans="1:7" x14ac:dyDescent="0.25">
      <c r="A1261" s="51"/>
      <c r="B1261" s="52"/>
      <c r="C1261" s="52"/>
      <c r="D1261" s="52"/>
      <c r="E1261" s="52"/>
      <c r="F1261" s="52"/>
      <c r="G1261" s="53"/>
    </row>
    <row r="1262" spans="1:7" x14ac:dyDescent="0.25">
      <c r="A1262" s="51"/>
      <c r="B1262" s="52"/>
      <c r="C1262" s="52"/>
      <c r="D1262" s="52"/>
      <c r="E1262" s="52"/>
      <c r="F1262" s="52"/>
      <c r="G1262" s="53"/>
    </row>
    <row r="1263" spans="1:7" x14ac:dyDescent="0.25">
      <c r="A1263" s="51"/>
      <c r="B1263" s="52"/>
      <c r="C1263" s="52"/>
      <c r="D1263" s="52"/>
      <c r="E1263" s="52"/>
      <c r="F1263" s="52"/>
      <c r="G1263" s="53"/>
    </row>
    <row r="1264" spans="1:7" x14ac:dyDescent="0.25">
      <c r="A1264" s="51"/>
      <c r="B1264" s="52"/>
      <c r="C1264" s="52"/>
      <c r="D1264" s="52"/>
      <c r="E1264" s="52"/>
      <c r="F1264" s="52"/>
      <c r="G1264" s="53"/>
    </row>
    <row r="1265" spans="1:7" x14ac:dyDescent="0.25">
      <c r="A1265" s="51"/>
      <c r="B1265" s="52"/>
      <c r="C1265" s="52"/>
      <c r="D1265" s="52"/>
      <c r="E1265" s="52"/>
      <c r="F1265" s="52"/>
      <c r="G1265" s="53"/>
    </row>
    <row r="1266" spans="1:7" x14ac:dyDescent="0.25">
      <c r="A1266" s="51"/>
      <c r="B1266" s="52"/>
      <c r="C1266" s="52"/>
      <c r="D1266" s="52"/>
      <c r="E1266" s="52"/>
      <c r="F1266" s="52"/>
      <c r="G1266" s="53"/>
    </row>
    <row r="1267" spans="1:7" x14ac:dyDescent="0.25">
      <c r="A1267" s="51"/>
      <c r="B1267" s="52"/>
      <c r="C1267" s="52"/>
      <c r="D1267" s="52"/>
      <c r="E1267" s="52"/>
      <c r="F1267" s="52"/>
      <c r="G1267" s="53"/>
    </row>
    <row r="1268" spans="1:7" x14ac:dyDescent="0.25">
      <c r="A1268" s="51"/>
      <c r="B1268" s="52"/>
      <c r="C1268" s="52"/>
      <c r="D1268" s="52"/>
      <c r="E1268" s="52"/>
      <c r="F1268" s="52"/>
      <c r="G1268" s="53"/>
    </row>
    <row r="1269" spans="1:7" x14ac:dyDescent="0.25">
      <c r="A1269" s="51"/>
      <c r="B1269" s="52"/>
      <c r="C1269" s="52"/>
      <c r="D1269" s="52"/>
      <c r="E1269" s="52"/>
      <c r="F1269" s="52"/>
      <c r="G1269" s="53"/>
    </row>
    <row r="1270" spans="1:7" x14ac:dyDescent="0.25">
      <c r="A1270" s="51"/>
      <c r="B1270" s="52"/>
      <c r="C1270" s="52"/>
      <c r="D1270" s="52"/>
      <c r="E1270" s="52"/>
      <c r="F1270" s="54"/>
      <c r="G1270" s="55"/>
    </row>
    <row r="1271" spans="1:7" x14ac:dyDescent="0.25">
      <c r="A1271" s="51"/>
      <c r="B1271" s="52"/>
      <c r="C1271" s="52"/>
      <c r="D1271" s="52"/>
      <c r="E1271" s="52"/>
      <c r="F1271" s="54"/>
      <c r="G1271" s="55"/>
    </row>
    <row r="1272" spans="1:7" x14ac:dyDescent="0.25">
      <c r="A1272" s="51"/>
      <c r="B1272" s="52"/>
      <c r="C1272" s="52"/>
      <c r="D1272" s="52"/>
      <c r="E1272" s="52"/>
      <c r="F1272" s="54"/>
      <c r="G1272" s="55"/>
    </row>
    <row r="1273" spans="1:7" x14ac:dyDescent="0.25">
      <c r="A1273" s="56"/>
      <c r="B1273" s="54"/>
      <c r="C1273" s="54"/>
      <c r="D1273" s="54"/>
      <c r="E1273" s="54"/>
      <c r="F1273" s="54"/>
      <c r="G1273" s="55"/>
    </row>
    <row r="1274" spans="1:7" x14ac:dyDescent="0.25">
      <c r="A1274" s="56"/>
      <c r="B1274" s="54"/>
      <c r="C1274" s="54"/>
      <c r="D1274" s="54"/>
      <c r="E1274" s="54"/>
      <c r="F1274" s="54"/>
      <c r="G1274" s="55"/>
    </row>
    <row r="1275" spans="1:7" x14ac:dyDescent="0.25">
      <c r="A1275" s="56"/>
      <c r="B1275" s="54"/>
      <c r="C1275" s="54"/>
      <c r="D1275" s="54"/>
      <c r="E1275" s="54"/>
      <c r="F1275" s="54"/>
      <c r="G1275" s="55"/>
    </row>
    <row r="1276" spans="1:7" x14ac:dyDescent="0.25">
      <c r="A1276" s="56"/>
      <c r="B1276" s="54"/>
      <c r="C1276" s="54"/>
      <c r="D1276" s="54"/>
      <c r="E1276" s="54"/>
      <c r="F1276" s="54"/>
      <c r="G1276" s="55"/>
    </row>
    <row r="1277" spans="1:7" x14ac:dyDescent="0.25">
      <c r="A1277" s="56"/>
      <c r="B1277" s="54"/>
      <c r="C1277" s="54"/>
      <c r="D1277" s="54"/>
      <c r="E1277" s="54"/>
      <c r="F1277" s="54"/>
      <c r="G1277" s="55"/>
    </row>
    <row r="1278" spans="1:7" x14ac:dyDescent="0.25">
      <c r="A1278" s="56"/>
      <c r="B1278" s="54"/>
      <c r="C1278" s="54"/>
      <c r="D1278" s="54"/>
      <c r="E1278" s="54"/>
      <c r="F1278" s="54"/>
      <c r="G1278" s="55"/>
    </row>
    <row r="1279" spans="1:7" x14ac:dyDescent="0.25">
      <c r="A1279" s="56"/>
      <c r="B1279" s="54"/>
      <c r="C1279" s="54"/>
      <c r="D1279" s="54"/>
      <c r="E1279" s="54"/>
      <c r="F1279" s="54"/>
      <c r="G1279" s="55"/>
    </row>
    <row r="1280" spans="1:7" x14ac:dyDescent="0.25">
      <c r="A1280" s="56"/>
      <c r="B1280" s="54"/>
      <c r="C1280" s="54"/>
      <c r="D1280" s="54"/>
      <c r="E1280" s="54"/>
      <c r="F1280" s="54"/>
      <c r="G1280" s="55"/>
    </row>
    <row r="1281" spans="1:7" x14ac:dyDescent="0.25">
      <c r="A1281" s="56"/>
      <c r="B1281" s="54"/>
      <c r="C1281" s="54"/>
      <c r="D1281" s="54"/>
      <c r="E1281" s="54"/>
      <c r="F1281" s="54"/>
      <c r="G1281" s="55"/>
    </row>
    <row r="1282" spans="1:7" x14ac:dyDescent="0.25">
      <c r="A1282" s="56"/>
      <c r="B1282" s="54"/>
      <c r="C1282" s="54"/>
      <c r="D1282" s="54"/>
      <c r="E1282" s="54"/>
      <c r="F1282" s="54"/>
      <c r="G1282" s="55"/>
    </row>
    <row r="1283" spans="1:7" x14ac:dyDescent="0.25">
      <c r="A1283" s="56"/>
      <c r="B1283" s="54"/>
      <c r="C1283" s="54"/>
      <c r="D1283" s="54"/>
      <c r="E1283" s="54"/>
      <c r="F1283" s="54"/>
      <c r="G1283" s="55"/>
    </row>
    <row r="1284" spans="1:7" x14ac:dyDescent="0.25">
      <c r="A1284" s="56"/>
      <c r="B1284" s="54"/>
      <c r="C1284" s="54"/>
      <c r="D1284" s="54"/>
      <c r="E1284" s="54"/>
      <c r="F1284" s="54"/>
      <c r="G1284" s="55"/>
    </row>
    <row r="1285" spans="1:7" x14ac:dyDescent="0.25">
      <c r="A1285" s="56"/>
      <c r="B1285" s="54"/>
      <c r="C1285" s="54"/>
      <c r="D1285" s="54"/>
      <c r="E1285" s="54"/>
      <c r="F1285" s="54"/>
      <c r="G1285" s="55"/>
    </row>
    <row r="1286" spans="1:7" x14ac:dyDescent="0.25">
      <c r="A1286" s="56"/>
      <c r="B1286" s="54"/>
      <c r="C1286" s="54"/>
      <c r="D1286" s="54"/>
      <c r="E1286" s="54"/>
      <c r="F1286" s="54"/>
      <c r="G1286" s="55"/>
    </row>
    <row r="1287" spans="1:7" x14ac:dyDescent="0.25">
      <c r="A1287" s="56"/>
      <c r="B1287" s="54"/>
      <c r="C1287" s="54"/>
      <c r="D1287" s="54"/>
      <c r="E1287" s="54"/>
      <c r="F1287" s="54"/>
      <c r="G1287" s="55"/>
    </row>
    <row r="1288" spans="1:7" x14ac:dyDescent="0.25">
      <c r="A1288" s="56"/>
      <c r="B1288" s="54"/>
      <c r="C1288" s="54"/>
      <c r="D1288" s="54"/>
      <c r="E1288" s="54"/>
      <c r="F1288" s="54"/>
      <c r="G1288" s="55"/>
    </row>
    <row r="1289" spans="1:7" x14ac:dyDescent="0.25">
      <c r="A1289" s="56"/>
      <c r="B1289" s="54"/>
      <c r="C1289" s="54"/>
      <c r="D1289" s="54"/>
      <c r="E1289" s="54"/>
      <c r="F1289" s="54"/>
      <c r="G1289" s="55"/>
    </row>
    <row r="1290" spans="1:7" x14ac:dyDescent="0.25">
      <c r="A1290" s="56"/>
      <c r="B1290" s="54"/>
      <c r="C1290" s="54"/>
      <c r="D1290" s="54"/>
      <c r="E1290" s="54"/>
      <c r="F1290" s="54"/>
      <c r="G1290" s="55"/>
    </row>
    <row r="1291" spans="1:7" x14ac:dyDescent="0.25">
      <c r="A1291" s="56"/>
      <c r="B1291" s="54"/>
      <c r="C1291" s="54"/>
      <c r="D1291" s="54"/>
      <c r="E1291" s="54"/>
      <c r="F1291" s="54"/>
      <c r="G1291" s="55"/>
    </row>
    <row r="1292" spans="1:7" x14ac:dyDescent="0.25">
      <c r="A1292" s="56"/>
      <c r="B1292" s="54"/>
      <c r="C1292" s="54"/>
      <c r="D1292" s="54"/>
      <c r="E1292" s="54"/>
      <c r="F1292" s="54"/>
      <c r="G1292" s="55"/>
    </row>
    <row r="1293" spans="1:7" x14ac:dyDescent="0.25">
      <c r="A1293" s="56"/>
      <c r="B1293" s="54"/>
      <c r="C1293" s="54"/>
      <c r="D1293" s="54"/>
      <c r="E1293" s="54"/>
      <c r="F1293" s="54"/>
      <c r="G1293" s="55"/>
    </row>
    <row r="1294" spans="1:7" x14ac:dyDescent="0.25">
      <c r="A1294" s="56"/>
      <c r="B1294" s="54"/>
      <c r="C1294" s="54"/>
      <c r="D1294" s="54"/>
      <c r="E1294" s="54"/>
      <c r="F1294" s="54"/>
      <c r="G1294" s="55"/>
    </row>
    <row r="1295" spans="1:7" x14ac:dyDescent="0.25">
      <c r="A1295" s="56"/>
      <c r="B1295" s="54"/>
      <c r="C1295" s="54"/>
      <c r="D1295" s="54"/>
      <c r="E1295" s="54"/>
      <c r="F1295" s="54"/>
      <c r="G1295" s="55"/>
    </row>
    <row r="1296" spans="1:7" x14ac:dyDescent="0.25">
      <c r="A1296" s="56"/>
      <c r="B1296" s="54"/>
      <c r="C1296" s="54"/>
      <c r="D1296" s="54"/>
      <c r="E1296" s="54"/>
      <c r="F1296" s="54"/>
      <c r="G1296" s="55"/>
    </row>
    <row r="1297" spans="1:7" x14ac:dyDescent="0.25">
      <c r="A1297" s="56"/>
      <c r="B1297" s="54"/>
      <c r="C1297" s="54"/>
      <c r="D1297" s="54"/>
      <c r="E1297" s="54"/>
      <c r="F1297" s="54"/>
      <c r="G1297" s="55"/>
    </row>
    <row r="1298" spans="1:7" x14ac:dyDescent="0.25">
      <c r="A1298" s="56"/>
      <c r="B1298" s="54"/>
      <c r="C1298" s="54"/>
      <c r="D1298" s="54"/>
      <c r="E1298" s="54"/>
      <c r="F1298" s="54"/>
      <c r="G1298" s="55"/>
    </row>
    <row r="1299" spans="1:7" x14ac:dyDescent="0.25">
      <c r="A1299" s="56"/>
      <c r="B1299" s="54"/>
      <c r="C1299" s="54"/>
      <c r="D1299" s="54"/>
      <c r="E1299" s="54"/>
      <c r="F1299" s="54"/>
      <c r="G1299" s="55"/>
    </row>
    <row r="1300" spans="1:7" x14ac:dyDescent="0.25">
      <c r="A1300" s="56"/>
      <c r="B1300" s="54"/>
      <c r="C1300" s="54"/>
      <c r="D1300" s="54"/>
      <c r="E1300" s="54"/>
      <c r="F1300" s="54"/>
      <c r="G1300" s="55"/>
    </row>
    <row r="1301" spans="1:7" x14ac:dyDescent="0.25">
      <c r="A1301" s="56"/>
      <c r="B1301" s="54"/>
      <c r="C1301" s="54"/>
      <c r="D1301" s="54"/>
      <c r="E1301" s="54"/>
      <c r="F1301" s="54"/>
      <c r="G1301" s="55"/>
    </row>
    <row r="1302" spans="1:7" x14ac:dyDescent="0.25">
      <c r="A1302" s="56"/>
      <c r="B1302" s="54"/>
      <c r="C1302" s="54"/>
      <c r="D1302" s="54"/>
      <c r="E1302" s="54"/>
      <c r="F1302" s="54"/>
      <c r="G1302" s="55"/>
    </row>
    <row r="1303" spans="1:7" x14ac:dyDescent="0.25">
      <c r="A1303" s="56"/>
      <c r="B1303" s="54"/>
      <c r="C1303" s="54"/>
      <c r="D1303" s="54"/>
      <c r="E1303" s="54"/>
      <c r="F1303" s="54"/>
      <c r="G1303" s="55"/>
    </row>
    <row r="1304" spans="1:7" x14ac:dyDescent="0.25">
      <c r="A1304" s="56"/>
      <c r="B1304" s="54"/>
      <c r="C1304" s="54"/>
      <c r="D1304" s="54"/>
      <c r="E1304" s="54"/>
      <c r="F1304" s="54"/>
      <c r="G1304" s="55"/>
    </row>
    <row r="1305" spans="1:7" x14ac:dyDescent="0.25">
      <c r="A1305" s="56"/>
      <c r="B1305" s="54"/>
      <c r="C1305" s="54"/>
      <c r="D1305" s="54"/>
      <c r="E1305" s="54"/>
      <c r="F1305" s="54"/>
      <c r="G1305" s="55"/>
    </row>
    <row r="1306" spans="1:7" x14ac:dyDescent="0.25">
      <c r="A1306" s="56"/>
      <c r="B1306" s="54"/>
      <c r="C1306" s="54"/>
      <c r="D1306" s="54"/>
      <c r="E1306" s="54"/>
      <c r="F1306" s="54"/>
      <c r="G1306" s="55"/>
    </row>
    <row r="1307" spans="1:7" x14ac:dyDescent="0.25">
      <c r="A1307" s="56"/>
      <c r="B1307" s="54"/>
      <c r="C1307" s="54"/>
      <c r="D1307" s="54"/>
      <c r="E1307" s="54"/>
      <c r="F1307" s="54"/>
      <c r="G1307" s="55"/>
    </row>
    <row r="1308" spans="1:7" x14ac:dyDescent="0.25">
      <c r="A1308" s="56"/>
      <c r="B1308" s="54"/>
      <c r="C1308" s="54"/>
      <c r="D1308" s="54"/>
      <c r="E1308" s="54"/>
      <c r="F1308" s="54"/>
      <c r="G1308" s="55"/>
    </row>
    <row r="1309" spans="1:7" x14ac:dyDescent="0.25">
      <c r="A1309" s="56"/>
      <c r="B1309" s="54"/>
      <c r="C1309" s="54"/>
      <c r="D1309" s="54"/>
      <c r="E1309" s="54"/>
      <c r="F1309" s="54"/>
      <c r="G1309" s="55"/>
    </row>
    <row r="1310" spans="1:7" x14ac:dyDescent="0.25">
      <c r="A1310" s="56"/>
      <c r="B1310" s="54"/>
      <c r="C1310" s="54"/>
      <c r="D1310" s="54"/>
      <c r="E1310" s="54"/>
      <c r="F1310" s="54"/>
      <c r="G1310" s="55"/>
    </row>
    <row r="1311" spans="1:7" x14ac:dyDescent="0.25">
      <c r="A1311" s="56"/>
      <c r="B1311" s="54"/>
      <c r="C1311" s="54"/>
      <c r="D1311" s="54"/>
      <c r="E1311" s="54"/>
      <c r="F1311" s="54"/>
      <c r="G1311" s="55"/>
    </row>
    <row r="1312" spans="1:7" x14ac:dyDescent="0.25">
      <c r="A1312" s="56"/>
      <c r="B1312" s="54"/>
      <c r="C1312" s="54"/>
      <c r="D1312" s="54"/>
      <c r="E1312" s="54"/>
      <c r="F1312" s="54"/>
      <c r="G1312" s="55"/>
    </row>
    <row r="1313" spans="1:7" x14ac:dyDescent="0.25">
      <c r="A1313" s="56"/>
      <c r="B1313" s="54"/>
      <c r="C1313" s="54"/>
      <c r="D1313" s="54"/>
      <c r="E1313" s="54"/>
      <c r="F1313" s="54"/>
      <c r="G1313" s="55"/>
    </row>
    <row r="1314" spans="1:7" x14ac:dyDescent="0.25">
      <c r="A1314" s="56"/>
      <c r="B1314" s="54"/>
      <c r="C1314" s="54"/>
      <c r="D1314" s="54"/>
      <c r="E1314" s="54"/>
      <c r="F1314" s="54"/>
      <c r="G1314" s="55"/>
    </row>
    <row r="1315" spans="1:7" x14ac:dyDescent="0.25">
      <c r="A1315" s="56"/>
      <c r="B1315" s="54"/>
      <c r="C1315" s="54"/>
      <c r="D1315" s="54"/>
      <c r="E1315" s="54"/>
      <c r="F1315" s="54"/>
      <c r="G1315" s="55"/>
    </row>
    <row r="1316" spans="1:7" x14ac:dyDescent="0.25">
      <c r="A1316" s="56"/>
      <c r="B1316" s="54"/>
      <c r="C1316" s="54"/>
      <c r="D1316" s="54"/>
      <c r="E1316" s="54"/>
      <c r="F1316" s="54"/>
      <c r="G1316" s="55"/>
    </row>
    <row r="1317" spans="1:7" x14ac:dyDescent="0.25">
      <c r="A1317" s="56"/>
      <c r="B1317" s="54"/>
      <c r="C1317" s="54"/>
      <c r="D1317" s="54"/>
      <c r="E1317" s="54"/>
      <c r="F1317" s="54"/>
      <c r="G1317" s="55"/>
    </row>
    <row r="1318" spans="1:7" x14ac:dyDescent="0.25">
      <c r="A1318" s="56"/>
      <c r="B1318" s="54"/>
      <c r="C1318" s="54"/>
      <c r="D1318" s="54"/>
      <c r="E1318" s="54"/>
      <c r="F1318" s="54"/>
      <c r="G1318" s="55"/>
    </row>
    <row r="1319" spans="1:7" x14ac:dyDescent="0.25">
      <c r="A1319" s="56"/>
      <c r="B1319" s="54"/>
      <c r="C1319" s="54"/>
      <c r="D1319" s="54"/>
      <c r="E1319" s="54"/>
      <c r="F1319" s="54"/>
      <c r="G1319" s="55"/>
    </row>
    <row r="1320" spans="1:7" x14ac:dyDescent="0.25">
      <c r="A1320" s="56"/>
      <c r="B1320" s="54"/>
      <c r="C1320" s="54"/>
      <c r="D1320" s="54"/>
      <c r="E1320" s="54"/>
      <c r="F1320" s="54"/>
      <c r="G1320" s="55"/>
    </row>
    <row r="1321" spans="1:7" x14ac:dyDescent="0.25">
      <c r="A1321" s="56"/>
      <c r="B1321" s="54"/>
      <c r="C1321" s="54"/>
      <c r="D1321" s="54"/>
      <c r="E1321" s="54"/>
      <c r="F1321" s="54"/>
      <c r="G1321" s="55"/>
    </row>
    <row r="1322" spans="1:7" x14ac:dyDescent="0.25">
      <c r="A1322" s="56"/>
      <c r="B1322" s="54"/>
      <c r="C1322" s="54"/>
      <c r="D1322" s="54"/>
      <c r="E1322" s="54"/>
      <c r="F1322" s="54"/>
      <c r="G1322" s="55"/>
    </row>
    <row r="1323" spans="1:7" x14ac:dyDescent="0.25">
      <c r="A1323" s="56"/>
      <c r="B1323" s="54"/>
      <c r="C1323" s="54"/>
      <c r="D1323" s="54"/>
      <c r="E1323" s="54"/>
      <c r="F1323" s="54"/>
      <c r="G1323" s="55"/>
    </row>
    <row r="1324" spans="1:7" x14ac:dyDescent="0.25">
      <c r="A1324" s="56"/>
      <c r="B1324" s="54"/>
      <c r="C1324" s="54"/>
      <c r="D1324" s="54"/>
      <c r="E1324" s="54"/>
      <c r="F1324" s="54"/>
      <c r="G1324" s="55"/>
    </row>
    <row r="1325" spans="1:7" x14ac:dyDescent="0.25">
      <c r="A1325" s="56"/>
      <c r="B1325" s="54"/>
      <c r="C1325" s="54"/>
      <c r="D1325" s="54"/>
      <c r="E1325" s="54"/>
      <c r="F1325" s="54"/>
      <c r="G1325" s="55"/>
    </row>
    <row r="1326" spans="1:7" x14ac:dyDescent="0.25">
      <c r="A1326" s="56"/>
      <c r="B1326" s="54"/>
      <c r="C1326" s="54"/>
      <c r="D1326" s="54"/>
      <c r="E1326" s="54"/>
      <c r="F1326" s="54"/>
      <c r="G1326" s="55"/>
    </row>
    <row r="1327" spans="1:7" x14ac:dyDescent="0.25">
      <c r="A1327" s="56"/>
      <c r="B1327" s="54"/>
      <c r="C1327" s="54"/>
      <c r="D1327" s="54"/>
      <c r="E1327" s="54"/>
      <c r="F1327" s="54"/>
      <c r="G1327" s="55"/>
    </row>
    <row r="1328" spans="1:7" x14ac:dyDescent="0.25">
      <c r="A1328" s="56"/>
      <c r="B1328" s="54"/>
      <c r="C1328" s="54"/>
      <c r="D1328" s="54"/>
      <c r="E1328" s="54"/>
      <c r="F1328" s="54"/>
      <c r="G1328" s="55"/>
    </row>
    <row r="1329" spans="1:7" x14ac:dyDescent="0.25">
      <c r="A1329" s="56"/>
      <c r="B1329" s="54"/>
      <c r="C1329" s="54"/>
      <c r="D1329" s="54"/>
      <c r="E1329" s="54"/>
      <c r="F1329" s="54"/>
      <c r="G1329" s="55"/>
    </row>
    <row r="1330" spans="1:7" x14ac:dyDescent="0.25">
      <c r="A1330" s="56"/>
      <c r="B1330" s="54"/>
      <c r="C1330" s="54"/>
      <c r="D1330" s="54"/>
      <c r="E1330" s="54"/>
      <c r="F1330" s="54"/>
      <c r="G1330" s="55"/>
    </row>
    <row r="1331" spans="1:7" x14ac:dyDescent="0.25">
      <c r="A1331" s="56"/>
      <c r="B1331" s="54"/>
      <c r="C1331" s="54"/>
      <c r="D1331" s="54"/>
      <c r="E1331" s="54"/>
      <c r="F1331" s="54"/>
      <c r="G1331" s="55"/>
    </row>
    <row r="1332" spans="1:7" x14ac:dyDescent="0.25">
      <c r="A1332" s="56"/>
      <c r="B1332" s="54"/>
      <c r="C1332" s="54"/>
      <c r="D1332" s="54"/>
      <c r="E1332" s="54"/>
      <c r="F1332" s="54"/>
      <c r="G1332" s="55"/>
    </row>
    <row r="1333" spans="1:7" x14ac:dyDescent="0.25">
      <c r="A1333" s="56"/>
      <c r="B1333" s="54"/>
      <c r="C1333" s="54"/>
      <c r="D1333" s="54"/>
      <c r="E1333" s="54"/>
      <c r="F1333" s="54"/>
      <c r="G1333" s="55"/>
    </row>
    <row r="1334" spans="1:7" x14ac:dyDescent="0.25">
      <c r="A1334" s="56"/>
      <c r="B1334" s="54"/>
      <c r="C1334" s="54"/>
      <c r="D1334" s="54"/>
      <c r="E1334" s="54"/>
      <c r="F1334" s="54"/>
      <c r="G1334" s="55"/>
    </row>
    <row r="1335" spans="1:7" x14ac:dyDescent="0.25">
      <c r="A1335" s="56"/>
      <c r="B1335" s="54"/>
      <c r="C1335" s="54"/>
      <c r="D1335" s="54"/>
      <c r="E1335" s="54"/>
      <c r="F1335" s="54"/>
      <c r="G1335" s="55"/>
    </row>
    <row r="1336" spans="1:7" x14ac:dyDescent="0.25">
      <c r="A1336" s="56"/>
      <c r="B1336" s="54"/>
      <c r="C1336" s="54"/>
      <c r="D1336" s="54"/>
      <c r="E1336" s="54"/>
      <c r="F1336" s="54"/>
      <c r="G1336" s="55"/>
    </row>
    <row r="1337" spans="1:7" x14ac:dyDescent="0.25">
      <c r="A1337" s="56"/>
      <c r="B1337" s="54"/>
      <c r="C1337" s="54"/>
      <c r="D1337" s="54"/>
      <c r="E1337" s="54"/>
      <c r="F1337" s="54"/>
      <c r="G1337" s="55"/>
    </row>
    <row r="1338" spans="1:7" x14ac:dyDescent="0.25">
      <c r="A1338" s="56"/>
      <c r="B1338" s="54"/>
      <c r="C1338" s="54"/>
      <c r="D1338" s="54"/>
      <c r="E1338" s="54"/>
      <c r="F1338" s="54"/>
      <c r="G1338" s="55"/>
    </row>
    <row r="1339" spans="1:7" x14ac:dyDescent="0.25">
      <c r="A1339" s="56"/>
      <c r="B1339" s="54"/>
      <c r="C1339" s="54"/>
      <c r="D1339" s="54"/>
      <c r="E1339" s="54"/>
      <c r="F1339" s="54"/>
      <c r="G1339" s="55"/>
    </row>
    <row r="1340" spans="1:7" x14ac:dyDescent="0.25">
      <c r="A1340" s="56"/>
      <c r="B1340" s="54"/>
      <c r="C1340" s="54"/>
      <c r="D1340" s="54"/>
      <c r="E1340" s="54"/>
      <c r="F1340" s="54"/>
      <c r="G1340" s="55"/>
    </row>
    <row r="1341" spans="1:7" x14ac:dyDescent="0.25">
      <c r="A1341" s="56"/>
      <c r="B1341" s="54"/>
      <c r="C1341" s="54"/>
      <c r="D1341" s="54"/>
      <c r="E1341" s="54"/>
      <c r="F1341" s="54"/>
      <c r="G1341" s="55"/>
    </row>
    <row r="1342" spans="1:7" x14ac:dyDescent="0.25">
      <c r="A1342" s="56"/>
      <c r="B1342" s="54"/>
      <c r="C1342" s="54"/>
      <c r="D1342" s="54"/>
      <c r="E1342" s="54"/>
      <c r="F1342" s="54"/>
      <c r="G1342" s="55"/>
    </row>
    <row r="1343" spans="1:7" x14ac:dyDescent="0.25">
      <c r="A1343" s="56"/>
      <c r="B1343" s="54"/>
      <c r="C1343" s="54"/>
      <c r="D1343" s="54"/>
      <c r="E1343" s="54"/>
      <c r="F1343" s="54"/>
      <c r="G1343" s="55"/>
    </row>
    <row r="1344" spans="1:7" x14ac:dyDescent="0.25">
      <c r="A1344" s="56"/>
      <c r="B1344" s="54"/>
      <c r="C1344" s="54"/>
      <c r="D1344" s="54"/>
      <c r="E1344" s="54"/>
      <c r="F1344" s="54"/>
      <c r="G1344" s="55"/>
    </row>
    <row r="1345" spans="1:7" x14ac:dyDescent="0.25">
      <c r="A1345" s="56"/>
      <c r="B1345" s="54"/>
      <c r="C1345" s="54"/>
      <c r="D1345" s="54"/>
      <c r="E1345" s="54"/>
      <c r="F1345" s="54"/>
      <c r="G1345" s="55"/>
    </row>
    <row r="1346" spans="1:7" x14ac:dyDescent="0.25">
      <c r="A1346" s="56"/>
      <c r="B1346" s="54"/>
      <c r="C1346" s="54"/>
      <c r="D1346" s="54"/>
      <c r="E1346" s="54"/>
      <c r="F1346" s="54"/>
      <c r="G1346" s="55"/>
    </row>
    <row r="1347" spans="1:7" x14ac:dyDescent="0.25">
      <c r="A1347" s="56"/>
      <c r="B1347" s="54"/>
      <c r="C1347" s="54"/>
      <c r="D1347" s="54"/>
      <c r="E1347" s="54"/>
      <c r="F1347" s="54"/>
      <c r="G1347" s="55"/>
    </row>
    <row r="1348" spans="1:7" x14ac:dyDescent="0.25">
      <c r="A1348" s="56"/>
      <c r="B1348" s="54"/>
      <c r="C1348" s="54"/>
      <c r="D1348" s="54"/>
      <c r="E1348" s="54"/>
      <c r="F1348" s="54"/>
      <c r="G1348" s="55"/>
    </row>
    <row r="1349" spans="1:7" x14ac:dyDescent="0.25">
      <c r="A1349" s="56"/>
      <c r="B1349" s="54"/>
      <c r="C1349" s="54"/>
      <c r="D1349" s="54"/>
      <c r="E1349" s="54"/>
      <c r="F1349" s="54"/>
      <c r="G1349" s="55"/>
    </row>
    <row r="1350" spans="1:7" x14ac:dyDescent="0.25">
      <c r="A1350" s="56"/>
      <c r="B1350" s="54"/>
      <c r="C1350" s="54"/>
      <c r="D1350" s="54"/>
      <c r="E1350" s="54"/>
      <c r="F1350" s="54"/>
      <c r="G1350" s="55"/>
    </row>
    <row r="1351" spans="1:7" x14ac:dyDescent="0.25">
      <c r="A1351" s="56"/>
      <c r="B1351" s="54"/>
      <c r="C1351" s="54"/>
      <c r="D1351" s="54"/>
      <c r="E1351" s="54"/>
      <c r="F1351" s="54"/>
      <c r="G1351" s="55"/>
    </row>
    <row r="1352" spans="1:7" x14ac:dyDescent="0.25">
      <c r="A1352" s="56"/>
      <c r="B1352" s="54"/>
      <c r="C1352" s="54"/>
      <c r="D1352" s="54"/>
      <c r="E1352" s="54"/>
      <c r="F1352" s="54"/>
      <c r="G1352" s="55"/>
    </row>
    <row r="1353" spans="1:7" x14ac:dyDescent="0.25">
      <c r="A1353" s="56"/>
      <c r="B1353" s="54"/>
      <c r="C1353" s="54"/>
      <c r="D1353" s="54"/>
      <c r="E1353" s="54"/>
      <c r="F1353" s="54"/>
      <c r="G1353" s="55"/>
    </row>
    <row r="1354" spans="1:7" x14ac:dyDescent="0.25">
      <c r="A1354" s="56"/>
      <c r="B1354" s="54"/>
      <c r="C1354" s="54"/>
      <c r="D1354" s="54"/>
      <c r="E1354" s="54"/>
      <c r="F1354" s="54"/>
      <c r="G1354" s="55"/>
    </row>
    <row r="1355" spans="1:7" x14ac:dyDescent="0.25">
      <c r="A1355" s="56"/>
      <c r="B1355" s="54"/>
      <c r="C1355" s="54"/>
      <c r="D1355" s="54"/>
      <c r="E1355" s="54"/>
      <c r="F1355" s="54"/>
      <c r="G1355" s="55"/>
    </row>
    <row r="1356" spans="1:7" x14ac:dyDescent="0.25">
      <c r="A1356" s="56"/>
      <c r="B1356" s="54"/>
      <c r="C1356" s="54"/>
      <c r="D1356" s="54"/>
      <c r="E1356" s="54"/>
      <c r="F1356" s="54"/>
      <c r="G1356" s="55"/>
    </row>
    <row r="1357" spans="1:7" x14ac:dyDescent="0.25">
      <c r="A1357" s="56"/>
      <c r="B1357" s="54"/>
      <c r="C1357" s="54"/>
      <c r="D1357" s="54"/>
      <c r="E1357" s="54"/>
      <c r="F1357" s="54"/>
      <c r="G1357" s="55"/>
    </row>
    <row r="1358" spans="1:7" x14ac:dyDescent="0.25">
      <c r="A1358" s="56"/>
      <c r="B1358" s="54"/>
      <c r="C1358" s="54"/>
      <c r="D1358" s="54"/>
      <c r="E1358" s="54"/>
      <c r="F1358" s="54"/>
      <c r="G1358" s="55"/>
    </row>
    <row r="1359" spans="1:7" x14ac:dyDescent="0.25">
      <c r="A1359" s="56"/>
      <c r="B1359" s="54"/>
      <c r="C1359" s="54"/>
      <c r="D1359" s="54"/>
      <c r="E1359" s="54"/>
      <c r="F1359" s="54"/>
      <c r="G1359" s="55"/>
    </row>
    <row r="1360" spans="1:7" x14ac:dyDescent="0.25">
      <c r="A1360" s="56"/>
      <c r="B1360" s="54"/>
      <c r="C1360" s="54"/>
      <c r="D1360" s="54"/>
      <c r="E1360" s="54"/>
      <c r="F1360" s="54"/>
      <c r="G1360" s="55"/>
    </row>
    <row r="1361" spans="1:7" x14ac:dyDescent="0.25">
      <c r="A1361" s="56"/>
      <c r="B1361" s="54"/>
      <c r="C1361" s="54"/>
      <c r="D1361" s="54"/>
      <c r="E1361" s="54"/>
      <c r="F1361" s="54"/>
      <c r="G1361" s="55"/>
    </row>
    <row r="1362" spans="1:7" x14ac:dyDescent="0.25">
      <c r="A1362" s="56"/>
      <c r="B1362" s="54"/>
      <c r="C1362" s="54"/>
      <c r="D1362" s="54"/>
      <c r="E1362" s="54"/>
      <c r="F1362" s="54"/>
      <c r="G1362" s="55"/>
    </row>
    <row r="1363" spans="1:7" x14ac:dyDescent="0.25">
      <c r="A1363" s="56"/>
      <c r="B1363" s="54"/>
      <c r="C1363" s="54"/>
      <c r="D1363" s="54"/>
      <c r="E1363" s="54"/>
      <c r="F1363" s="54"/>
      <c r="G1363" s="55"/>
    </row>
    <row r="1364" spans="1:7" x14ac:dyDescent="0.25">
      <c r="A1364" s="56"/>
      <c r="B1364" s="54"/>
      <c r="C1364" s="54"/>
      <c r="D1364" s="54"/>
      <c r="E1364" s="54"/>
      <c r="F1364" s="54"/>
      <c r="G1364" s="55"/>
    </row>
    <row r="1365" spans="1:7" x14ac:dyDescent="0.25">
      <c r="A1365" s="56"/>
      <c r="B1365" s="54"/>
      <c r="C1365" s="54"/>
      <c r="D1365" s="54"/>
      <c r="E1365" s="54"/>
      <c r="F1365" s="54"/>
      <c r="G1365" s="55"/>
    </row>
    <row r="1366" spans="1:7" x14ac:dyDescent="0.25">
      <c r="A1366" s="56"/>
      <c r="B1366" s="54"/>
      <c r="C1366" s="54"/>
      <c r="D1366" s="54"/>
      <c r="E1366" s="54"/>
      <c r="F1366" s="54"/>
      <c r="G1366" s="55"/>
    </row>
    <row r="1367" spans="1:7" x14ac:dyDescent="0.25">
      <c r="A1367" s="56"/>
      <c r="B1367" s="54"/>
      <c r="C1367" s="54"/>
      <c r="D1367" s="54"/>
      <c r="E1367" s="54"/>
      <c r="F1367" s="54"/>
      <c r="G1367" s="55"/>
    </row>
    <row r="1368" spans="1:7" x14ac:dyDescent="0.25">
      <c r="A1368" s="56"/>
      <c r="B1368" s="54"/>
      <c r="C1368" s="54"/>
      <c r="D1368" s="54"/>
      <c r="E1368" s="54"/>
      <c r="F1368" s="54"/>
      <c r="G1368" s="55"/>
    </row>
    <row r="1369" spans="1:7" x14ac:dyDescent="0.25">
      <c r="A1369" s="56"/>
      <c r="B1369" s="54"/>
      <c r="C1369" s="54"/>
      <c r="D1369" s="54"/>
      <c r="E1369" s="54"/>
      <c r="F1369" s="54"/>
      <c r="G1369" s="55"/>
    </row>
    <row r="1370" spans="1:7" x14ac:dyDescent="0.25">
      <c r="A1370" s="56"/>
      <c r="B1370" s="54"/>
      <c r="C1370" s="54"/>
      <c r="D1370" s="54"/>
      <c r="E1370" s="54"/>
      <c r="F1370" s="54"/>
      <c r="G1370" s="55"/>
    </row>
    <row r="1371" spans="1:7" x14ac:dyDescent="0.25">
      <c r="A1371" s="56"/>
      <c r="B1371" s="54"/>
      <c r="C1371" s="54"/>
      <c r="D1371" s="54"/>
      <c r="E1371" s="54"/>
      <c r="F1371" s="54"/>
      <c r="G1371" s="55"/>
    </row>
    <row r="1372" spans="1:7" x14ac:dyDescent="0.25">
      <c r="A1372" s="56"/>
      <c r="B1372" s="54"/>
      <c r="C1372" s="54"/>
      <c r="D1372" s="54"/>
      <c r="E1372" s="54"/>
      <c r="F1372" s="54"/>
      <c r="G1372" s="55"/>
    </row>
    <row r="1373" spans="1:7" x14ac:dyDescent="0.25">
      <c r="A1373" s="56"/>
      <c r="B1373" s="54"/>
      <c r="C1373" s="54"/>
      <c r="D1373" s="54"/>
      <c r="E1373" s="54"/>
      <c r="F1373" s="54"/>
      <c r="G1373" s="55"/>
    </row>
    <row r="1374" spans="1:7" x14ac:dyDescent="0.25">
      <c r="A1374" s="56"/>
      <c r="B1374" s="54"/>
      <c r="C1374" s="54"/>
      <c r="D1374" s="54"/>
      <c r="E1374" s="54"/>
      <c r="F1374" s="54"/>
      <c r="G1374" s="55"/>
    </row>
    <row r="1375" spans="1:7" x14ac:dyDescent="0.25">
      <c r="A1375" s="56"/>
      <c r="B1375" s="54"/>
      <c r="C1375" s="54"/>
      <c r="D1375" s="54"/>
      <c r="E1375" s="54"/>
      <c r="F1375" s="54"/>
      <c r="G1375" s="55"/>
    </row>
    <row r="1376" spans="1:7" x14ac:dyDescent="0.25">
      <c r="A1376" s="56"/>
      <c r="B1376" s="54"/>
      <c r="C1376" s="54"/>
      <c r="D1376" s="54"/>
      <c r="E1376" s="54"/>
      <c r="F1376" s="54"/>
      <c r="G1376" s="55"/>
    </row>
    <row r="1377" spans="1:7" x14ac:dyDescent="0.25">
      <c r="A1377" s="56"/>
      <c r="B1377" s="54"/>
      <c r="C1377" s="54"/>
      <c r="D1377" s="54"/>
      <c r="E1377" s="54"/>
      <c r="F1377" s="54"/>
      <c r="G1377" s="55"/>
    </row>
    <row r="1378" spans="1:7" x14ac:dyDescent="0.25">
      <c r="A1378" s="56"/>
      <c r="B1378" s="54"/>
      <c r="C1378" s="54"/>
      <c r="D1378" s="54"/>
      <c r="E1378" s="54"/>
      <c r="F1378" s="54"/>
      <c r="G1378" s="55"/>
    </row>
    <row r="1379" spans="1:7" x14ac:dyDescent="0.25">
      <c r="A1379" s="56"/>
      <c r="B1379" s="54"/>
      <c r="C1379" s="54"/>
      <c r="D1379" s="54"/>
      <c r="E1379" s="54"/>
      <c r="F1379" s="54"/>
      <c r="G1379" s="55"/>
    </row>
    <row r="1380" spans="1:7" x14ac:dyDescent="0.25">
      <c r="A1380" s="56"/>
      <c r="B1380" s="54"/>
      <c r="C1380" s="54"/>
      <c r="D1380" s="54"/>
      <c r="E1380" s="54"/>
      <c r="F1380" s="54"/>
      <c r="G1380" s="55"/>
    </row>
    <row r="1381" spans="1:7" x14ac:dyDescent="0.25">
      <c r="A1381" s="56"/>
      <c r="B1381" s="54"/>
      <c r="C1381" s="54"/>
      <c r="D1381" s="54"/>
      <c r="E1381" s="54"/>
      <c r="F1381" s="54"/>
      <c r="G1381" s="55"/>
    </row>
    <row r="1382" spans="1:7" x14ac:dyDescent="0.25">
      <c r="A1382" s="56"/>
      <c r="B1382" s="54"/>
      <c r="C1382" s="54"/>
      <c r="D1382" s="54"/>
      <c r="E1382" s="54"/>
      <c r="F1382" s="54"/>
      <c r="G1382" s="55"/>
    </row>
    <row r="1383" spans="1:7" x14ac:dyDescent="0.25">
      <c r="A1383" s="56"/>
      <c r="B1383" s="54"/>
      <c r="C1383" s="54"/>
      <c r="D1383" s="54"/>
      <c r="E1383" s="54"/>
      <c r="F1383" s="54"/>
      <c r="G1383" s="55"/>
    </row>
    <row r="1384" spans="1:7" x14ac:dyDescent="0.25">
      <c r="A1384" s="56"/>
      <c r="B1384" s="54"/>
      <c r="C1384" s="54"/>
      <c r="D1384" s="54"/>
      <c r="E1384" s="54"/>
      <c r="F1384" s="54"/>
      <c r="G1384" s="55"/>
    </row>
    <row r="1385" spans="1:7" x14ac:dyDescent="0.25">
      <c r="A1385" s="56"/>
      <c r="B1385" s="54"/>
      <c r="C1385" s="54"/>
      <c r="D1385" s="54"/>
      <c r="E1385" s="54"/>
      <c r="F1385" s="54"/>
      <c r="G1385" s="55"/>
    </row>
    <row r="1386" spans="1:7" x14ac:dyDescent="0.25">
      <c r="A1386" s="56"/>
      <c r="B1386" s="54"/>
      <c r="C1386" s="54"/>
      <c r="D1386" s="54"/>
      <c r="E1386" s="54"/>
      <c r="F1386" s="54"/>
      <c r="G1386" s="55"/>
    </row>
    <row r="1387" spans="1:7" x14ac:dyDescent="0.25">
      <c r="A1387" s="56"/>
      <c r="B1387" s="54"/>
      <c r="C1387" s="54"/>
      <c r="D1387" s="54"/>
      <c r="E1387" s="54"/>
      <c r="F1387" s="54"/>
      <c r="G1387" s="55"/>
    </row>
    <row r="1388" spans="1:7" x14ac:dyDescent="0.25">
      <c r="A1388" s="56"/>
      <c r="B1388" s="54"/>
      <c r="C1388" s="54"/>
      <c r="D1388" s="54"/>
      <c r="E1388" s="54"/>
      <c r="F1388" s="54"/>
      <c r="G1388" s="55"/>
    </row>
    <row r="1389" spans="1:7" x14ac:dyDescent="0.25">
      <c r="A1389" s="56"/>
      <c r="B1389" s="54"/>
      <c r="C1389" s="54"/>
      <c r="D1389" s="54"/>
      <c r="E1389" s="54"/>
      <c r="F1389" s="54"/>
      <c r="G1389" s="55"/>
    </row>
    <row r="1390" spans="1:7" x14ac:dyDescent="0.25">
      <c r="A1390" s="56"/>
      <c r="B1390" s="54"/>
      <c r="C1390" s="54"/>
      <c r="D1390" s="54"/>
      <c r="E1390" s="54"/>
      <c r="F1390" s="54"/>
      <c r="G1390" s="55"/>
    </row>
    <row r="1391" spans="1:7" x14ac:dyDescent="0.25">
      <c r="A1391" s="56"/>
      <c r="B1391" s="54"/>
      <c r="C1391" s="54"/>
      <c r="D1391" s="54"/>
      <c r="E1391" s="54"/>
      <c r="F1391" s="54"/>
      <c r="G1391" s="55"/>
    </row>
    <row r="1392" spans="1:7" x14ac:dyDescent="0.25">
      <c r="A1392" s="56"/>
      <c r="B1392" s="54"/>
      <c r="C1392" s="54"/>
      <c r="D1392" s="54"/>
      <c r="E1392" s="54"/>
      <c r="F1392" s="54"/>
      <c r="G1392" s="55"/>
    </row>
    <row r="1393" spans="1:7" x14ac:dyDescent="0.25">
      <c r="A1393" s="56"/>
      <c r="B1393" s="54"/>
      <c r="C1393" s="54"/>
      <c r="D1393" s="54"/>
      <c r="E1393" s="54"/>
      <c r="F1393" s="54"/>
      <c r="G1393" s="55"/>
    </row>
    <row r="1394" spans="1:7" x14ac:dyDescent="0.25">
      <c r="A1394" s="56"/>
      <c r="B1394" s="54"/>
      <c r="C1394" s="54"/>
      <c r="D1394" s="54"/>
      <c r="E1394" s="54"/>
      <c r="F1394" s="54"/>
      <c r="G1394" s="55"/>
    </row>
    <row r="1395" spans="1:7" x14ac:dyDescent="0.25">
      <c r="A1395" s="56"/>
      <c r="B1395" s="54"/>
      <c r="C1395" s="54"/>
      <c r="D1395" s="54"/>
      <c r="E1395" s="54"/>
      <c r="F1395" s="54"/>
      <c r="G1395" s="55"/>
    </row>
    <row r="1396" spans="1:7" x14ac:dyDescent="0.25">
      <c r="A1396" s="56"/>
      <c r="B1396" s="54"/>
      <c r="C1396" s="54"/>
      <c r="D1396" s="54"/>
      <c r="E1396" s="54"/>
      <c r="F1396" s="54"/>
      <c r="G1396" s="55"/>
    </row>
    <row r="1397" spans="1:7" x14ac:dyDescent="0.25">
      <c r="A1397" s="56"/>
      <c r="B1397" s="54"/>
      <c r="C1397" s="54"/>
      <c r="D1397" s="54"/>
      <c r="E1397" s="54"/>
      <c r="F1397" s="54"/>
      <c r="G1397" s="55"/>
    </row>
    <row r="1398" spans="1:7" x14ac:dyDescent="0.25">
      <c r="A1398" s="56"/>
      <c r="B1398" s="54"/>
      <c r="C1398" s="54"/>
      <c r="D1398" s="54"/>
      <c r="E1398" s="54"/>
      <c r="F1398" s="54"/>
      <c r="G1398" s="55"/>
    </row>
    <row r="1399" spans="1:7" x14ac:dyDescent="0.25">
      <c r="A1399" s="56"/>
      <c r="B1399" s="54"/>
      <c r="C1399" s="54"/>
      <c r="D1399" s="54"/>
      <c r="E1399" s="54"/>
      <c r="F1399" s="54"/>
      <c r="G1399" s="55"/>
    </row>
    <row r="1400" spans="1:7" x14ac:dyDescent="0.25">
      <c r="A1400" s="56"/>
      <c r="B1400" s="54"/>
      <c r="C1400" s="54"/>
      <c r="D1400" s="54"/>
      <c r="E1400" s="54"/>
      <c r="F1400" s="54"/>
      <c r="G1400" s="55"/>
    </row>
    <row r="1401" spans="1:7" x14ac:dyDescent="0.25">
      <c r="A1401" s="56"/>
      <c r="B1401" s="54"/>
      <c r="C1401" s="54"/>
      <c r="D1401" s="54"/>
      <c r="E1401" s="54"/>
      <c r="F1401" s="54"/>
      <c r="G1401" s="55"/>
    </row>
    <row r="1402" spans="1:7" x14ac:dyDescent="0.25">
      <c r="A1402" s="56"/>
      <c r="B1402" s="54"/>
      <c r="C1402" s="54"/>
      <c r="D1402" s="54"/>
      <c r="E1402" s="54"/>
      <c r="F1402" s="54"/>
      <c r="G1402" s="55"/>
    </row>
    <row r="1403" spans="1:7" x14ac:dyDescent="0.25">
      <c r="A1403" s="56"/>
      <c r="B1403" s="54"/>
      <c r="C1403" s="54"/>
      <c r="D1403" s="54"/>
      <c r="E1403" s="54"/>
      <c r="F1403" s="54"/>
      <c r="G1403" s="55"/>
    </row>
    <row r="1404" spans="1:7" x14ac:dyDescent="0.25">
      <c r="A1404" s="56"/>
      <c r="B1404" s="54"/>
      <c r="C1404" s="54"/>
      <c r="D1404" s="54"/>
      <c r="E1404" s="54"/>
      <c r="F1404" s="54"/>
      <c r="G1404" s="55"/>
    </row>
    <row r="1405" spans="1:7" x14ac:dyDescent="0.25">
      <c r="A1405" s="56"/>
      <c r="B1405" s="54"/>
      <c r="C1405" s="54"/>
      <c r="D1405" s="54"/>
      <c r="E1405" s="54"/>
      <c r="F1405" s="54"/>
      <c r="G1405" s="55"/>
    </row>
    <row r="1406" spans="1:7" x14ac:dyDescent="0.25">
      <c r="A1406" s="56"/>
      <c r="B1406" s="54"/>
      <c r="C1406" s="54"/>
      <c r="D1406" s="54"/>
      <c r="E1406" s="54"/>
      <c r="F1406" s="54"/>
      <c r="G1406" s="55"/>
    </row>
    <row r="1407" spans="1:7" x14ac:dyDescent="0.25">
      <c r="A1407" s="56"/>
      <c r="B1407" s="54"/>
      <c r="C1407" s="54"/>
      <c r="D1407" s="54"/>
      <c r="E1407" s="54"/>
      <c r="F1407" s="54"/>
      <c r="G1407" s="55"/>
    </row>
    <row r="1408" spans="1:7" x14ac:dyDescent="0.25">
      <c r="A1408" s="56"/>
      <c r="B1408" s="54"/>
      <c r="C1408" s="54"/>
      <c r="D1408" s="54"/>
      <c r="E1408" s="54"/>
      <c r="F1408" s="54"/>
      <c r="G1408" s="55"/>
    </row>
    <row r="1409" spans="1:7" x14ac:dyDescent="0.25">
      <c r="A1409" s="56"/>
      <c r="B1409" s="54"/>
      <c r="C1409" s="54"/>
      <c r="D1409" s="54"/>
      <c r="E1409" s="54"/>
      <c r="F1409" s="54"/>
      <c r="G1409" s="55"/>
    </row>
    <row r="1410" spans="1:7" x14ac:dyDescent="0.25">
      <c r="A1410" s="56"/>
      <c r="B1410" s="54"/>
      <c r="C1410" s="54"/>
      <c r="D1410" s="54"/>
      <c r="E1410" s="54"/>
      <c r="F1410" s="54"/>
      <c r="G1410" s="55"/>
    </row>
    <row r="1411" spans="1:7" x14ac:dyDescent="0.25">
      <c r="A1411" s="56"/>
      <c r="B1411" s="54"/>
      <c r="C1411" s="54"/>
      <c r="D1411" s="54"/>
      <c r="E1411" s="54"/>
      <c r="F1411" s="54"/>
      <c r="G1411" s="55"/>
    </row>
    <row r="1412" spans="1:7" x14ac:dyDescent="0.25">
      <c r="A1412" s="56"/>
      <c r="B1412" s="54"/>
      <c r="C1412" s="54"/>
      <c r="D1412" s="54"/>
      <c r="E1412" s="54"/>
      <c r="F1412" s="54"/>
      <c r="G1412" s="55"/>
    </row>
    <row r="1413" spans="1:7" x14ac:dyDescent="0.25">
      <c r="A1413" s="56"/>
      <c r="B1413" s="54"/>
      <c r="C1413" s="54"/>
      <c r="D1413" s="54"/>
      <c r="E1413" s="54"/>
      <c r="F1413" s="54"/>
      <c r="G1413" s="55"/>
    </row>
    <row r="1414" spans="1:7" x14ac:dyDescent="0.25">
      <c r="A1414" s="56"/>
      <c r="B1414" s="54"/>
      <c r="C1414" s="54"/>
      <c r="D1414" s="54"/>
      <c r="E1414" s="54"/>
      <c r="F1414" s="54"/>
      <c r="G1414" s="55"/>
    </row>
    <row r="1415" spans="1:7" x14ac:dyDescent="0.25">
      <c r="A1415" s="56"/>
      <c r="B1415" s="54"/>
      <c r="C1415" s="54"/>
      <c r="D1415" s="54"/>
      <c r="E1415" s="54"/>
      <c r="F1415" s="54"/>
      <c r="G1415" s="55"/>
    </row>
    <row r="1416" spans="1:7" x14ac:dyDescent="0.25">
      <c r="A1416" s="56"/>
      <c r="B1416" s="54"/>
      <c r="C1416" s="54"/>
      <c r="D1416" s="54"/>
      <c r="E1416" s="54"/>
      <c r="F1416" s="54"/>
      <c r="G1416" s="55"/>
    </row>
    <row r="1417" spans="1:7" x14ac:dyDescent="0.25">
      <c r="A1417" s="56"/>
      <c r="B1417" s="54"/>
      <c r="C1417" s="54"/>
      <c r="D1417" s="54"/>
      <c r="E1417" s="54"/>
      <c r="F1417" s="54"/>
      <c r="G1417" s="55"/>
    </row>
    <row r="1418" spans="1:7" x14ac:dyDescent="0.25">
      <c r="A1418" s="56"/>
      <c r="B1418" s="54"/>
      <c r="C1418" s="54"/>
      <c r="D1418" s="54"/>
      <c r="E1418" s="54"/>
      <c r="F1418" s="54"/>
      <c r="G1418" s="55"/>
    </row>
    <row r="1419" spans="1:7" x14ac:dyDescent="0.25">
      <c r="A1419" s="56"/>
      <c r="B1419" s="54"/>
      <c r="C1419" s="54"/>
      <c r="D1419" s="54"/>
      <c r="E1419" s="54"/>
      <c r="F1419" s="54"/>
      <c r="G1419" s="55"/>
    </row>
    <row r="1420" spans="1:7" x14ac:dyDescent="0.25">
      <c r="A1420" s="56"/>
      <c r="B1420" s="54"/>
      <c r="C1420" s="54"/>
      <c r="D1420" s="54"/>
      <c r="E1420" s="54"/>
      <c r="F1420" s="54"/>
      <c r="G1420" s="55"/>
    </row>
    <row r="1421" spans="1:7" x14ac:dyDescent="0.25">
      <c r="A1421" s="56"/>
      <c r="B1421" s="54"/>
      <c r="C1421" s="54"/>
      <c r="D1421" s="54"/>
      <c r="E1421" s="54"/>
      <c r="F1421" s="54"/>
      <c r="G1421" s="55"/>
    </row>
    <row r="1422" spans="1:7" x14ac:dyDescent="0.25">
      <c r="A1422" s="56"/>
      <c r="B1422" s="54"/>
      <c r="C1422" s="54"/>
      <c r="D1422" s="54"/>
      <c r="E1422" s="54"/>
      <c r="F1422" s="54"/>
      <c r="G1422" s="55"/>
    </row>
    <row r="1423" spans="1:7" x14ac:dyDescent="0.25">
      <c r="A1423" s="56"/>
      <c r="B1423" s="54"/>
      <c r="C1423" s="54"/>
      <c r="D1423" s="54"/>
      <c r="E1423" s="54"/>
      <c r="F1423" s="54"/>
      <c r="G1423" s="55"/>
    </row>
    <row r="1424" spans="1:7" x14ac:dyDescent="0.25">
      <c r="A1424" s="56"/>
      <c r="B1424" s="54"/>
      <c r="C1424" s="54"/>
      <c r="D1424" s="54"/>
      <c r="E1424" s="54"/>
      <c r="F1424" s="54"/>
      <c r="G1424" s="55"/>
    </row>
    <row r="1425" spans="1:7" x14ac:dyDescent="0.25">
      <c r="A1425" s="56"/>
      <c r="B1425" s="54"/>
      <c r="C1425" s="54"/>
      <c r="D1425" s="54"/>
      <c r="E1425" s="54"/>
      <c r="F1425" s="54"/>
      <c r="G1425" s="55"/>
    </row>
    <row r="1426" spans="1:7" x14ac:dyDescent="0.25">
      <c r="A1426" s="56"/>
      <c r="B1426" s="54"/>
      <c r="C1426" s="54"/>
      <c r="D1426" s="54"/>
      <c r="E1426" s="54"/>
      <c r="F1426" s="54"/>
      <c r="G1426" s="55"/>
    </row>
    <row r="1427" spans="1:7" x14ac:dyDescent="0.25">
      <c r="A1427" s="56"/>
      <c r="B1427" s="54"/>
      <c r="C1427" s="54"/>
      <c r="D1427" s="54"/>
      <c r="E1427" s="54"/>
      <c r="F1427" s="54"/>
      <c r="G1427" s="55"/>
    </row>
    <row r="1428" spans="1:7" x14ac:dyDescent="0.25">
      <c r="A1428" s="56"/>
      <c r="B1428" s="54"/>
      <c r="C1428" s="54"/>
      <c r="D1428" s="54"/>
      <c r="E1428" s="54"/>
      <c r="F1428" s="54"/>
      <c r="G1428" s="55"/>
    </row>
    <row r="1429" spans="1:7" x14ac:dyDescent="0.25">
      <c r="A1429" s="56"/>
      <c r="B1429" s="54"/>
      <c r="C1429" s="54"/>
      <c r="D1429" s="54"/>
      <c r="E1429" s="54"/>
      <c r="F1429" s="54"/>
      <c r="G1429" s="55"/>
    </row>
    <row r="1430" spans="1:7" x14ac:dyDescent="0.25">
      <c r="A1430" s="56"/>
      <c r="B1430" s="54"/>
      <c r="C1430" s="54"/>
      <c r="D1430" s="54"/>
      <c r="E1430" s="54"/>
      <c r="F1430" s="54"/>
      <c r="G1430" s="55"/>
    </row>
    <row r="1431" spans="1:7" x14ac:dyDescent="0.25">
      <c r="A1431" s="56"/>
      <c r="B1431" s="54"/>
      <c r="C1431" s="54"/>
      <c r="D1431" s="54"/>
      <c r="E1431" s="54"/>
      <c r="F1431" s="54"/>
      <c r="G1431" s="55"/>
    </row>
    <row r="1432" spans="1:7" x14ac:dyDescent="0.25">
      <c r="A1432" s="56"/>
      <c r="B1432" s="54"/>
      <c r="C1432" s="54"/>
      <c r="D1432" s="54"/>
      <c r="E1432" s="54"/>
      <c r="F1432" s="54"/>
      <c r="G1432" s="55"/>
    </row>
    <row r="1433" spans="1:7" x14ac:dyDescent="0.25">
      <c r="A1433" s="56"/>
      <c r="B1433" s="54"/>
      <c r="C1433" s="54"/>
      <c r="D1433" s="54"/>
      <c r="E1433" s="54"/>
      <c r="F1433" s="54"/>
      <c r="G1433" s="55"/>
    </row>
    <row r="1434" spans="1:7" x14ac:dyDescent="0.25">
      <c r="A1434" s="56"/>
      <c r="B1434" s="54"/>
      <c r="C1434" s="54"/>
      <c r="D1434" s="54"/>
      <c r="E1434" s="54"/>
      <c r="F1434" s="54"/>
      <c r="G1434" s="55"/>
    </row>
    <row r="1435" spans="1:7" x14ac:dyDescent="0.25">
      <c r="A1435" s="56"/>
      <c r="B1435" s="54"/>
      <c r="C1435" s="54"/>
      <c r="D1435" s="54"/>
      <c r="E1435" s="54"/>
      <c r="F1435" s="54"/>
      <c r="G1435" s="55"/>
    </row>
    <row r="1436" spans="1:7" x14ac:dyDescent="0.25">
      <c r="A1436" s="56"/>
      <c r="B1436" s="54"/>
      <c r="C1436" s="54"/>
      <c r="D1436" s="54"/>
      <c r="E1436" s="54"/>
      <c r="F1436" s="54"/>
      <c r="G1436" s="55"/>
    </row>
    <row r="1437" spans="1:7" x14ac:dyDescent="0.25">
      <c r="A1437" s="56"/>
      <c r="B1437" s="54"/>
      <c r="C1437" s="54"/>
      <c r="D1437" s="54"/>
      <c r="E1437" s="54"/>
      <c r="F1437" s="54"/>
      <c r="G1437" s="55"/>
    </row>
    <row r="1438" spans="1:7" x14ac:dyDescent="0.25">
      <c r="A1438" s="56"/>
      <c r="B1438" s="54"/>
      <c r="C1438" s="54"/>
      <c r="D1438" s="54"/>
      <c r="E1438" s="54"/>
      <c r="F1438" s="54"/>
      <c r="G1438" s="55"/>
    </row>
    <row r="1439" spans="1:7" x14ac:dyDescent="0.25">
      <c r="A1439" s="56"/>
      <c r="B1439" s="54"/>
      <c r="C1439" s="54"/>
      <c r="D1439" s="54"/>
      <c r="E1439" s="54"/>
      <c r="F1439" s="54"/>
      <c r="G1439" s="55"/>
    </row>
    <row r="1440" spans="1:7" x14ac:dyDescent="0.25">
      <c r="A1440" s="56"/>
      <c r="B1440" s="54"/>
      <c r="C1440" s="54"/>
      <c r="D1440" s="54"/>
      <c r="E1440" s="54"/>
      <c r="F1440" s="54"/>
      <c r="G1440" s="55"/>
    </row>
    <row r="1441" spans="1:7" x14ac:dyDescent="0.25">
      <c r="A1441" s="56"/>
      <c r="B1441" s="54"/>
      <c r="C1441" s="54"/>
      <c r="D1441" s="54"/>
      <c r="E1441" s="54"/>
      <c r="F1441" s="54"/>
      <c r="G1441" s="55"/>
    </row>
    <row r="1442" spans="1:7" x14ac:dyDescent="0.25">
      <c r="A1442" s="56"/>
      <c r="B1442" s="54"/>
      <c r="C1442" s="54"/>
      <c r="D1442" s="54"/>
      <c r="E1442" s="54"/>
      <c r="F1442" s="54"/>
      <c r="G1442" s="55"/>
    </row>
    <row r="1443" spans="1:7" x14ac:dyDescent="0.25">
      <c r="A1443" s="56"/>
      <c r="B1443" s="54"/>
      <c r="C1443" s="54"/>
      <c r="D1443" s="54"/>
      <c r="E1443" s="54"/>
      <c r="F1443" s="54"/>
      <c r="G1443" s="55"/>
    </row>
    <row r="1444" spans="1:7" x14ac:dyDescent="0.25">
      <c r="A1444" s="56"/>
      <c r="B1444" s="54"/>
      <c r="C1444" s="54"/>
      <c r="D1444" s="54"/>
      <c r="E1444" s="54"/>
      <c r="F1444" s="54"/>
      <c r="G1444" s="55"/>
    </row>
    <row r="1445" spans="1:7" x14ac:dyDescent="0.25">
      <c r="A1445" s="56"/>
      <c r="B1445" s="54"/>
      <c r="C1445" s="54"/>
      <c r="D1445" s="54"/>
      <c r="E1445" s="54"/>
      <c r="F1445" s="54"/>
      <c r="G1445" s="55"/>
    </row>
    <row r="1446" spans="1:7" x14ac:dyDescent="0.25">
      <c r="A1446" s="56"/>
      <c r="B1446" s="54"/>
      <c r="C1446" s="54"/>
      <c r="D1446" s="54"/>
      <c r="E1446" s="54"/>
      <c r="F1446" s="54"/>
      <c r="G1446" s="55"/>
    </row>
    <row r="1447" spans="1:7" x14ac:dyDescent="0.25">
      <c r="A1447" s="56"/>
      <c r="B1447" s="54"/>
      <c r="C1447" s="54"/>
      <c r="D1447" s="54"/>
      <c r="E1447" s="54"/>
      <c r="F1447" s="54"/>
      <c r="G1447" s="55"/>
    </row>
    <row r="1448" spans="1:7" x14ac:dyDescent="0.25">
      <c r="A1448" s="56"/>
      <c r="B1448" s="54"/>
      <c r="C1448" s="54"/>
      <c r="D1448" s="54"/>
      <c r="E1448" s="54"/>
      <c r="F1448" s="54"/>
      <c r="G1448" s="55"/>
    </row>
    <row r="1449" spans="1:7" x14ac:dyDescent="0.25">
      <c r="A1449" s="56"/>
      <c r="B1449" s="54"/>
      <c r="C1449" s="54"/>
      <c r="D1449" s="54"/>
      <c r="E1449" s="54"/>
      <c r="F1449" s="54"/>
      <c r="G1449" s="55"/>
    </row>
    <row r="1450" spans="1:7" x14ac:dyDescent="0.25">
      <c r="A1450" s="56"/>
      <c r="B1450" s="54"/>
      <c r="C1450" s="54"/>
      <c r="D1450" s="54"/>
      <c r="E1450" s="54"/>
      <c r="F1450" s="54"/>
      <c r="G1450" s="55"/>
    </row>
    <row r="1451" spans="1:7" x14ac:dyDescent="0.25">
      <c r="A1451" s="56"/>
      <c r="B1451" s="54"/>
      <c r="C1451" s="54"/>
      <c r="D1451" s="54"/>
      <c r="E1451" s="54"/>
      <c r="F1451" s="54"/>
      <c r="G1451" s="55"/>
    </row>
    <row r="1452" spans="1:7" x14ac:dyDescent="0.25">
      <c r="A1452" s="56"/>
      <c r="B1452" s="54"/>
      <c r="C1452" s="54"/>
      <c r="D1452" s="54"/>
      <c r="E1452" s="54"/>
      <c r="F1452" s="54"/>
      <c r="G1452" s="55"/>
    </row>
    <row r="1453" spans="1:7" x14ac:dyDescent="0.25">
      <c r="A1453" s="56"/>
      <c r="B1453" s="54"/>
      <c r="C1453" s="54"/>
      <c r="D1453" s="54"/>
      <c r="E1453" s="54"/>
      <c r="F1453" s="54"/>
      <c r="G1453" s="55"/>
    </row>
    <row r="1454" spans="1:7" x14ac:dyDescent="0.25">
      <c r="A1454" s="56"/>
      <c r="B1454" s="54"/>
      <c r="C1454" s="54"/>
      <c r="D1454" s="54"/>
      <c r="E1454" s="54"/>
      <c r="F1454" s="54"/>
      <c r="G1454" s="55"/>
    </row>
    <row r="1455" spans="1:7" x14ac:dyDescent="0.25">
      <c r="A1455" s="56"/>
      <c r="B1455" s="54"/>
      <c r="C1455" s="54"/>
      <c r="D1455" s="54"/>
      <c r="E1455" s="54"/>
      <c r="F1455" s="54"/>
      <c r="G1455" s="55"/>
    </row>
    <row r="1456" spans="1:7" x14ac:dyDescent="0.25">
      <c r="A1456" s="56"/>
      <c r="B1456" s="54"/>
      <c r="C1456" s="54"/>
      <c r="D1456" s="54"/>
      <c r="E1456" s="54"/>
      <c r="F1456" s="54"/>
      <c r="G1456" s="55"/>
    </row>
    <row r="1457" spans="1:7" x14ac:dyDescent="0.25">
      <c r="A1457" s="56"/>
      <c r="B1457" s="54"/>
      <c r="C1457" s="54"/>
      <c r="D1457" s="54"/>
      <c r="E1457" s="54"/>
      <c r="F1457" s="54"/>
      <c r="G1457" s="55"/>
    </row>
    <row r="1458" spans="1:7" x14ac:dyDescent="0.25">
      <c r="A1458" s="56"/>
      <c r="B1458" s="54"/>
      <c r="C1458" s="54"/>
      <c r="D1458" s="54"/>
      <c r="E1458" s="54"/>
      <c r="F1458" s="54"/>
      <c r="G1458" s="55"/>
    </row>
    <row r="1459" spans="1:7" x14ac:dyDescent="0.25">
      <c r="A1459" s="56"/>
      <c r="B1459" s="54"/>
      <c r="C1459" s="54"/>
      <c r="D1459" s="54"/>
      <c r="E1459" s="54"/>
      <c r="F1459" s="54"/>
      <c r="G1459" s="55"/>
    </row>
    <row r="1460" spans="1:7" x14ac:dyDescent="0.25">
      <c r="A1460" s="56"/>
      <c r="B1460" s="54"/>
      <c r="C1460" s="54"/>
      <c r="D1460" s="54"/>
      <c r="E1460" s="54"/>
      <c r="F1460" s="54"/>
      <c r="G1460" s="55"/>
    </row>
    <row r="1461" spans="1:7" x14ac:dyDescent="0.25">
      <c r="A1461" s="56"/>
      <c r="B1461" s="54"/>
      <c r="C1461" s="54"/>
      <c r="D1461" s="54"/>
      <c r="E1461" s="54"/>
      <c r="F1461" s="54"/>
      <c r="G1461" s="55"/>
    </row>
    <row r="1462" spans="1:7" x14ac:dyDescent="0.25">
      <c r="A1462" s="56"/>
      <c r="B1462" s="54"/>
      <c r="C1462" s="54"/>
      <c r="D1462" s="54"/>
      <c r="E1462" s="54"/>
      <c r="F1462" s="54"/>
      <c r="G1462" s="55"/>
    </row>
    <row r="1463" spans="1:7" x14ac:dyDescent="0.25">
      <c r="A1463" s="56"/>
      <c r="B1463" s="54"/>
      <c r="C1463" s="54"/>
      <c r="D1463" s="54"/>
      <c r="E1463" s="54"/>
      <c r="F1463" s="54"/>
      <c r="G1463" s="55"/>
    </row>
    <row r="1464" spans="1:7" x14ac:dyDescent="0.25">
      <c r="A1464" s="56"/>
      <c r="B1464" s="54"/>
      <c r="C1464" s="54"/>
      <c r="D1464" s="54"/>
      <c r="E1464" s="54"/>
      <c r="F1464" s="54"/>
      <c r="G1464" s="55"/>
    </row>
    <row r="1465" spans="1:7" x14ac:dyDescent="0.25">
      <c r="A1465" s="56"/>
      <c r="B1465" s="54"/>
      <c r="C1465" s="54"/>
      <c r="D1465" s="54"/>
      <c r="E1465" s="54"/>
      <c r="F1465" s="54"/>
      <c r="G1465" s="55"/>
    </row>
    <row r="1466" spans="1:7" x14ac:dyDescent="0.25">
      <c r="A1466" s="56"/>
      <c r="B1466" s="54"/>
      <c r="C1466" s="54"/>
      <c r="D1466" s="54"/>
      <c r="E1466" s="54"/>
      <c r="F1466" s="54"/>
      <c r="G1466" s="55"/>
    </row>
    <row r="1467" spans="1:7" x14ac:dyDescent="0.25">
      <c r="A1467" s="56"/>
      <c r="B1467" s="54"/>
      <c r="C1467" s="54"/>
      <c r="D1467" s="54"/>
      <c r="E1467" s="54"/>
      <c r="F1467" s="54"/>
      <c r="G1467" s="55"/>
    </row>
    <row r="1468" spans="1:7" x14ac:dyDescent="0.25">
      <c r="A1468" s="56"/>
      <c r="B1468" s="54"/>
      <c r="C1468" s="54"/>
      <c r="D1468" s="54"/>
      <c r="E1468" s="54"/>
      <c r="F1468" s="54"/>
      <c r="G1468" s="55"/>
    </row>
    <row r="1469" spans="1:7" x14ac:dyDescent="0.25">
      <c r="A1469" s="56"/>
      <c r="B1469" s="54"/>
      <c r="C1469" s="54"/>
      <c r="D1469" s="54"/>
      <c r="E1469" s="54"/>
      <c r="F1469" s="54"/>
      <c r="G1469" s="55"/>
    </row>
    <row r="1470" spans="1:7" x14ac:dyDescent="0.25">
      <c r="A1470" s="56"/>
      <c r="B1470" s="54"/>
      <c r="C1470" s="54"/>
      <c r="D1470" s="54"/>
      <c r="E1470" s="54"/>
      <c r="F1470" s="54"/>
      <c r="G1470" s="55"/>
    </row>
    <row r="1471" spans="1:7" x14ac:dyDescent="0.25">
      <c r="A1471" s="56"/>
      <c r="B1471" s="54"/>
      <c r="C1471" s="54"/>
      <c r="D1471" s="54"/>
      <c r="E1471" s="54"/>
      <c r="F1471" s="54"/>
      <c r="G1471" s="55"/>
    </row>
    <row r="1472" spans="1:7" x14ac:dyDescent="0.25">
      <c r="A1472" s="56"/>
      <c r="B1472" s="54"/>
      <c r="C1472" s="54"/>
      <c r="D1472" s="54"/>
      <c r="E1472" s="54"/>
      <c r="F1472" s="54"/>
      <c r="G1472" s="55"/>
    </row>
    <row r="1473" spans="1:7" x14ac:dyDescent="0.25">
      <c r="A1473" s="56"/>
      <c r="B1473" s="54"/>
      <c r="C1473" s="54"/>
      <c r="D1473" s="54"/>
      <c r="E1473" s="54"/>
      <c r="F1473" s="54"/>
      <c r="G1473" s="55"/>
    </row>
    <row r="1474" spans="1:7" x14ac:dyDescent="0.25">
      <c r="A1474" s="56"/>
      <c r="B1474" s="54"/>
      <c r="C1474" s="54"/>
      <c r="D1474" s="54"/>
      <c r="E1474" s="54"/>
      <c r="F1474" s="54"/>
      <c r="G1474" s="55"/>
    </row>
    <row r="1475" spans="1:7" x14ac:dyDescent="0.25">
      <c r="A1475" s="56"/>
      <c r="B1475" s="54"/>
      <c r="C1475" s="54"/>
      <c r="D1475" s="54"/>
      <c r="E1475" s="54"/>
      <c r="F1475" s="54"/>
      <c r="G1475" s="55"/>
    </row>
    <row r="1476" spans="1:7" x14ac:dyDescent="0.25">
      <c r="A1476" s="56"/>
      <c r="B1476" s="54"/>
      <c r="C1476" s="54"/>
      <c r="D1476" s="54"/>
      <c r="E1476" s="54"/>
      <c r="F1476" s="54"/>
      <c r="G1476" s="55"/>
    </row>
    <row r="1477" spans="1:7" x14ac:dyDescent="0.25">
      <c r="A1477" s="56"/>
      <c r="B1477" s="54"/>
      <c r="C1477" s="54"/>
      <c r="D1477" s="54"/>
      <c r="E1477" s="54"/>
      <c r="F1477" s="54"/>
      <c r="G1477" s="55"/>
    </row>
    <row r="1478" spans="1:7" x14ac:dyDescent="0.25">
      <c r="A1478" s="56"/>
      <c r="B1478" s="54"/>
      <c r="C1478" s="54"/>
      <c r="D1478" s="54"/>
      <c r="E1478" s="54"/>
      <c r="F1478" s="54"/>
      <c r="G1478" s="55"/>
    </row>
    <row r="1479" spans="1:7" x14ac:dyDescent="0.25">
      <c r="A1479" s="56"/>
      <c r="B1479" s="54"/>
      <c r="C1479" s="54"/>
      <c r="D1479" s="54"/>
      <c r="E1479" s="54"/>
      <c r="F1479" s="54"/>
      <c r="G1479" s="55"/>
    </row>
    <row r="1480" spans="1:7" x14ac:dyDescent="0.25">
      <c r="A1480" s="56"/>
      <c r="B1480" s="54"/>
      <c r="C1480" s="54"/>
      <c r="D1480" s="54"/>
      <c r="E1480" s="54"/>
      <c r="F1480" s="54"/>
      <c r="G1480" s="55"/>
    </row>
    <row r="1481" spans="1:7" x14ac:dyDescent="0.25">
      <c r="A1481" s="56"/>
      <c r="B1481" s="54"/>
      <c r="C1481" s="54"/>
      <c r="D1481" s="54"/>
      <c r="E1481" s="54"/>
      <c r="F1481" s="54"/>
      <c r="G1481" s="55"/>
    </row>
    <row r="1482" spans="1:7" x14ac:dyDescent="0.25">
      <c r="A1482" s="56"/>
      <c r="B1482" s="54"/>
      <c r="C1482" s="54"/>
      <c r="D1482" s="54"/>
      <c r="E1482" s="54"/>
      <c r="F1482" s="54"/>
      <c r="G1482" s="55"/>
    </row>
    <row r="1483" spans="1:7" x14ac:dyDescent="0.25">
      <c r="A1483" s="56"/>
      <c r="B1483" s="54"/>
      <c r="C1483" s="54"/>
      <c r="D1483" s="54"/>
      <c r="E1483" s="54"/>
      <c r="F1483" s="54"/>
      <c r="G1483" s="55"/>
    </row>
    <row r="1484" spans="1:7" x14ac:dyDescent="0.25">
      <c r="A1484" s="56"/>
      <c r="B1484" s="54"/>
      <c r="C1484" s="54"/>
      <c r="D1484" s="54"/>
      <c r="E1484" s="54"/>
      <c r="F1484" s="54"/>
      <c r="G1484" s="55"/>
    </row>
    <row r="1485" spans="1:7" x14ac:dyDescent="0.25">
      <c r="A1485" s="56"/>
      <c r="B1485" s="54"/>
      <c r="C1485" s="54"/>
      <c r="D1485" s="54"/>
      <c r="E1485" s="54"/>
      <c r="F1485" s="54"/>
      <c r="G1485" s="55"/>
    </row>
    <row r="1486" spans="1:7" x14ac:dyDescent="0.25">
      <c r="A1486" s="56"/>
      <c r="B1486" s="54"/>
      <c r="C1486" s="54"/>
      <c r="D1486" s="54"/>
      <c r="E1486" s="54"/>
      <c r="F1486" s="54"/>
      <c r="G1486" s="55"/>
    </row>
    <row r="1487" spans="1:7" x14ac:dyDescent="0.25">
      <c r="A1487" s="56"/>
      <c r="B1487" s="54"/>
      <c r="C1487" s="54"/>
      <c r="D1487" s="54"/>
      <c r="E1487" s="54"/>
      <c r="F1487" s="54"/>
      <c r="G1487" s="55"/>
    </row>
    <row r="1488" spans="1:7" x14ac:dyDescent="0.25">
      <c r="A1488" s="56"/>
      <c r="B1488" s="54"/>
      <c r="C1488" s="54"/>
      <c r="D1488" s="54"/>
      <c r="E1488" s="54"/>
      <c r="F1488" s="54"/>
      <c r="G1488" s="55"/>
    </row>
    <row r="1489" spans="1:7" x14ac:dyDescent="0.25">
      <c r="A1489" s="56"/>
      <c r="B1489" s="54"/>
      <c r="C1489" s="54"/>
      <c r="D1489" s="54"/>
      <c r="E1489" s="54"/>
      <c r="F1489" s="54"/>
      <c r="G1489" s="55"/>
    </row>
    <row r="1490" spans="1:7" x14ac:dyDescent="0.25">
      <c r="A1490" s="56"/>
      <c r="B1490" s="54"/>
      <c r="C1490" s="54"/>
      <c r="D1490" s="54"/>
      <c r="E1490" s="54"/>
      <c r="F1490" s="54"/>
      <c r="G1490" s="55"/>
    </row>
    <row r="1491" spans="1:7" x14ac:dyDescent="0.25">
      <c r="A1491" s="56"/>
      <c r="B1491" s="54"/>
      <c r="C1491" s="54"/>
      <c r="D1491" s="54"/>
      <c r="E1491" s="54"/>
      <c r="F1491" s="54"/>
      <c r="G1491" s="55"/>
    </row>
    <row r="1492" spans="1:7" x14ac:dyDescent="0.25">
      <c r="A1492" s="56"/>
      <c r="B1492" s="54"/>
      <c r="C1492" s="54"/>
      <c r="D1492" s="54"/>
      <c r="E1492" s="54"/>
      <c r="F1492" s="54"/>
      <c r="G1492" s="55"/>
    </row>
    <row r="1493" spans="1:7" x14ac:dyDescent="0.25">
      <c r="A1493" s="56"/>
      <c r="B1493" s="54"/>
      <c r="C1493" s="54"/>
      <c r="D1493" s="54"/>
      <c r="E1493" s="54"/>
      <c r="F1493" s="54"/>
      <c r="G1493" s="55"/>
    </row>
    <row r="1494" spans="1:7" x14ac:dyDescent="0.25">
      <c r="A1494" s="56"/>
      <c r="B1494" s="54"/>
      <c r="C1494" s="54"/>
      <c r="D1494" s="54"/>
      <c r="E1494" s="54"/>
      <c r="F1494" s="54"/>
      <c r="G1494" s="55"/>
    </row>
    <row r="1495" spans="1:7" x14ac:dyDescent="0.25">
      <c r="A1495" s="56"/>
      <c r="B1495" s="54"/>
      <c r="C1495" s="54"/>
      <c r="D1495" s="54"/>
      <c r="E1495" s="54"/>
      <c r="F1495" s="54"/>
      <c r="G1495" s="55"/>
    </row>
    <row r="1496" spans="1:7" x14ac:dyDescent="0.25">
      <c r="A1496" s="56"/>
      <c r="B1496" s="54"/>
      <c r="C1496" s="54"/>
      <c r="D1496" s="54"/>
      <c r="E1496" s="54"/>
      <c r="F1496" s="54"/>
      <c r="G1496" s="55"/>
    </row>
    <row r="1497" spans="1:7" x14ac:dyDescent="0.25">
      <c r="A1497" s="56"/>
      <c r="B1497" s="54"/>
      <c r="C1497" s="54"/>
      <c r="D1497" s="54"/>
      <c r="E1497" s="54"/>
      <c r="F1497" s="54"/>
      <c r="G1497" s="55"/>
    </row>
    <row r="1498" spans="1:7" x14ac:dyDescent="0.25">
      <c r="A1498" s="56"/>
      <c r="B1498" s="54"/>
      <c r="C1498" s="54"/>
      <c r="D1498" s="54"/>
      <c r="E1498" s="54"/>
      <c r="F1498" s="54"/>
      <c r="G1498" s="55"/>
    </row>
    <row r="1499" spans="1:7" x14ac:dyDescent="0.25">
      <c r="A1499" s="56"/>
      <c r="B1499" s="54"/>
      <c r="C1499" s="54"/>
      <c r="D1499" s="54"/>
      <c r="E1499" s="54"/>
      <c r="F1499" s="54"/>
      <c r="G1499" s="55"/>
    </row>
    <row r="1500" spans="1:7" x14ac:dyDescent="0.25">
      <c r="A1500" s="56"/>
      <c r="B1500" s="54"/>
      <c r="C1500" s="54"/>
      <c r="D1500" s="54"/>
      <c r="E1500" s="54"/>
      <c r="F1500" s="54"/>
      <c r="G1500" s="55"/>
    </row>
    <row r="1501" spans="1:7" x14ac:dyDescent="0.25">
      <c r="A1501" s="56"/>
      <c r="B1501" s="54"/>
      <c r="C1501" s="54"/>
      <c r="D1501" s="54"/>
      <c r="E1501" s="54"/>
      <c r="F1501" s="54"/>
      <c r="G1501" s="55"/>
    </row>
    <row r="1502" spans="1:7" x14ac:dyDescent="0.25">
      <c r="A1502" s="56"/>
      <c r="B1502" s="54"/>
      <c r="C1502" s="54"/>
      <c r="D1502" s="54"/>
      <c r="E1502" s="54"/>
      <c r="F1502" s="54"/>
      <c r="G1502" s="55"/>
    </row>
    <row r="1503" spans="1:7" x14ac:dyDescent="0.25">
      <c r="A1503" s="56"/>
      <c r="B1503" s="54"/>
      <c r="C1503" s="54"/>
      <c r="D1503" s="54"/>
      <c r="E1503" s="54"/>
      <c r="F1503" s="54"/>
      <c r="G1503" s="55"/>
    </row>
    <row r="1504" spans="1:7" x14ac:dyDescent="0.25">
      <c r="A1504" s="56"/>
      <c r="B1504" s="54"/>
      <c r="C1504" s="54"/>
      <c r="D1504" s="54"/>
      <c r="E1504" s="54"/>
      <c r="F1504" s="54"/>
      <c r="G1504" s="55"/>
    </row>
    <row r="1505" spans="1:7" x14ac:dyDescent="0.25">
      <c r="A1505" s="56"/>
      <c r="B1505" s="54"/>
      <c r="C1505" s="54"/>
      <c r="D1505" s="54"/>
      <c r="E1505" s="54"/>
      <c r="F1505" s="54"/>
      <c r="G1505" s="55"/>
    </row>
    <row r="1506" spans="1:7" x14ac:dyDescent="0.25">
      <c r="A1506" s="56"/>
      <c r="B1506" s="54"/>
      <c r="C1506" s="54"/>
      <c r="D1506" s="54"/>
      <c r="E1506" s="54"/>
      <c r="F1506" s="54"/>
      <c r="G1506" s="55"/>
    </row>
    <row r="1507" spans="1:7" x14ac:dyDescent="0.25">
      <c r="A1507" s="56"/>
      <c r="B1507" s="54"/>
      <c r="C1507" s="54"/>
      <c r="D1507" s="54"/>
      <c r="E1507" s="54"/>
      <c r="F1507" s="54"/>
      <c r="G1507" s="55"/>
    </row>
    <row r="1508" spans="1:7" x14ac:dyDescent="0.25">
      <c r="A1508" s="56"/>
      <c r="B1508" s="54"/>
      <c r="C1508" s="54"/>
      <c r="D1508" s="54"/>
      <c r="E1508" s="54"/>
      <c r="F1508" s="54"/>
      <c r="G1508" s="55"/>
    </row>
    <row r="1509" spans="1:7" x14ac:dyDescent="0.25">
      <c r="A1509" s="56"/>
      <c r="B1509" s="54"/>
      <c r="C1509" s="54"/>
      <c r="D1509" s="54"/>
      <c r="E1509" s="54"/>
      <c r="F1509" s="54"/>
      <c r="G1509" s="55"/>
    </row>
    <row r="1510" spans="1:7" x14ac:dyDescent="0.25">
      <c r="A1510" s="56"/>
      <c r="B1510" s="54"/>
      <c r="C1510" s="54"/>
      <c r="D1510" s="54"/>
      <c r="E1510" s="54"/>
      <c r="F1510" s="54"/>
      <c r="G1510" s="55"/>
    </row>
    <row r="1511" spans="1:7" x14ac:dyDescent="0.25">
      <c r="A1511" s="56"/>
      <c r="B1511" s="54"/>
      <c r="C1511" s="54"/>
      <c r="D1511" s="54"/>
      <c r="E1511" s="54"/>
      <c r="F1511" s="54"/>
      <c r="G1511" s="55"/>
    </row>
    <row r="1512" spans="1:7" x14ac:dyDescent="0.25">
      <c r="A1512" s="56"/>
      <c r="B1512" s="54"/>
      <c r="C1512" s="54"/>
      <c r="D1512" s="54"/>
      <c r="E1512" s="54"/>
      <c r="F1512" s="54"/>
      <c r="G1512" s="55"/>
    </row>
    <row r="1513" spans="1:7" x14ac:dyDescent="0.25">
      <c r="A1513" s="56"/>
      <c r="B1513" s="54"/>
      <c r="C1513" s="54"/>
      <c r="D1513" s="54"/>
      <c r="E1513" s="54"/>
      <c r="F1513" s="54"/>
      <c r="G1513" s="55"/>
    </row>
    <row r="1514" spans="1:7" x14ac:dyDescent="0.25">
      <c r="A1514" s="56"/>
      <c r="B1514" s="54"/>
      <c r="C1514" s="54"/>
      <c r="D1514" s="54"/>
      <c r="E1514" s="54"/>
      <c r="F1514" s="54"/>
      <c r="G1514" s="55"/>
    </row>
    <row r="1515" spans="1:7" x14ac:dyDescent="0.25">
      <c r="A1515" s="56"/>
      <c r="B1515" s="54"/>
      <c r="C1515" s="54"/>
      <c r="D1515" s="54"/>
      <c r="E1515" s="54"/>
      <c r="F1515" s="54"/>
      <c r="G1515" s="55"/>
    </row>
    <row r="1516" spans="1:7" x14ac:dyDescent="0.25">
      <c r="A1516" s="56"/>
      <c r="B1516" s="54"/>
      <c r="C1516" s="54"/>
      <c r="D1516" s="54"/>
      <c r="E1516" s="54"/>
      <c r="F1516" s="54"/>
      <c r="G1516" s="55"/>
    </row>
    <row r="1517" spans="1:7" x14ac:dyDescent="0.25">
      <c r="A1517" s="56"/>
      <c r="B1517" s="54"/>
      <c r="C1517" s="54"/>
      <c r="D1517" s="54"/>
      <c r="E1517" s="54"/>
      <c r="F1517" s="54"/>
      <c r="G1517" s="55"/>
    </row>
    <row r="1518" spans="1:7" x14ac:dyDescent="0.25">
      <c r="A1518" s="56"/>
      <c r="B1518" s="54"/>
      <c r="C1518" s="54"/>
      <c r="D1518" s="54"/>
      <c r="E1518" s="54"/>
      <c r="F1518" s="54"/>
      <c r="G1518" s="55"/>
    </row>
    <row r="1519" spans="1:7" x14ac:dyDescent="0.25">
      <c r="A1519" s="56"/>
      <c r="B1519" s="54"/>
      <c r="C1519" s="54"/>
      <c r="D1519" s="54"/>
      <c r="E1519" s="54"/>
      <c r="F1519" s="54"/>
      <c r="G1519" s="55"/>
    </row>
    <row r="1520" spans="1:7" x14ac:dyDescent="0.25">
      <c r="A1520" s="56"/>
      <c r="B1520" s="54"/>
      <c r="C1520" s="54"/>
      <c r="D1520" s="54"/>
      <c r="E1520" s="54"/>
      <c r="F1520" s="54"/>
      <c r="G1520" s="55"/>
    </row>
    <row r="1521" spans="1:7" x14ac:dyDescent="0.25">
      <c r="A1521" s="56"/>
      <c r="B1521" s="54"/>
      <c r="C1521" s="54"/>
      <c r="D1521" s="54"/>
      <c r="E1521" s="54"/>
      <c r="F1521" s="54"/>
      <c r="G1521" s="55"/>
    </row>
    <row r="1522" spans="1:7" x14ac:dyDescent="0.25">
      <c r="A1522" s="56"/>
      <c r="B1522" s="54"/>
      <c r="C1522" s="54"/>
      <c r="D1522" s="54"/>
      <c r="E1522" s="54"/>
      <c r="F1522" s="54"/>
      <c r="G1522" s="55"/>
    </row>
    <row r="1523" spans="1:7" x14ac:dyDescent="0.25">
      <c r="A1523" s="56"/>
      <c r="B1523" s="54"/>
      <c r="C1523" s="54"/>
      <c r="D1523" s="54"/>
      <c r="E1523" s="54"/>
      <c r="F1523" s="54"/>
      <c r="G1523" s="55"/>
    </row>
    <row r="1524" spans="1:7" x14ac:dyDescent="0.25">
      <c r="A1524" s="56"/>
      <c r="B1524" s="54"/>
      <c r="C1524" s="54"/>
      <c r="D1524" s="54"/>
      <c r="E1524" s="54"/>
      <c r="F1524" s="54"/>
      <c r="G1524" s="55"/>
    </row>
    <row r="1525" spans="1:7" x14ac:dyDescent="0.25">
      <c r="A1525" s="56"/>
      <c r="B1525" s="54"/>
      <c r="C1525" s="54"/>
      <c r="D1525" s="54"/>
      <c r="E1525" s="54"/>
      <c r="F1525" s="54"/>
      <c r="G1525" s="55"/>
    </row>
    <row r="1526" spans="1:7" x14ac:dyDescent="0.25">
      <c r="A1526" s="56"/>
      <c r="B1526" s="54"/>
      <c r="C1526" s="54"/>
      <c r="D1526" s="54"/>
      <c r="E1526" s="54"/>
      <c r="F1526" s="54"/>
      <c r="G1526" s="55"/>
    </row>
    <row r="1527" spans="1:7" x14ac:dyDescent="0.25">
      <c r="A1527" s="56"/>
      <c r="B1527" s="54"/>
      <c r="C1527" s="54"/>
      <c r="D1527" s="54"/>
      <c r="E1527" s="54"/>
      <c r="F1527" s="54"/>
      <c r="G1527" s="55"/>
    </row>
    <row r="1528" spans="1:7" x14ac:dyDescent="0.25">
      <c r="A1528" s="56"/>
      <c r="B1528" s="54"/>
      <c r="C1528" s="54"/>
      <c r="D1528" s="54"/>
      <c r="E1528" s="54"/>
      <c r="F1528" s="54"/>
      <c r="G1528" s="55"/>
    </row>
    <row r="1529" spans="1:7" x14ac:dyDescent="0.25">
      <c r="A1529" s="56"/>
      <c r="B1529" s="54"/>
      <c r="C1529" s="54"/>
      <c r="D1529" s="54"/>
      <c r="E1529" s="54"/>
      <c r="F1529" s="54"/>
      <c r="G1529" s="55"/>
    </row>
    <row r="1530" spans="1:7" x14ac:dyDescent="0.25">
      <c r="A1530" s="56"/>
      <c r="B1530" s="54"/>
      <c r="C1530" s="54"/>
      <c r="D1530" s="54"/>
      <c r="E1530" s="54"/>
      <c r="F1530" s="54"/>
      <c r="G1530" s="55"/>
    </row>
    <row r="1531" spans="1:7" x14ac:dyDescent="0.25">
      <c r="A1531" s="56"/>
      <c r="B1531" s="54"/>
      <c r="C1531" s="54"/>
      <c r="D1531" s="54"/>
      <c r="E1531" s="54"/>
      <c r="F1531" s="54"/>
      <c r="G1531" s="55"/>
    </row>
    <row r="1532" spans="1:7" x14ac:dyDescent="0.25">
      <c r="A1532" s="56"/>
      <c r="B1532" s="54"/>
      <c r="C1532" s="54"/>
      <c r="D1532" s="54"/>
      <c r="E1532" s="54"/>
      <c r="F1532" s="54"/>
      <c r="G1532" s="55"/>
    </row>
    <row r="1533" spans="1:7" x14ac:dyDescent="0.25">
      <c r="A1533" s="56"/>
      <c r="B1533" s="54"/>
      <c r="C1533" s="54"/>
      <c r="D1533" s="54"/>
      <c r="E1533" s="54"/>
      <c r="F1533" s="54"/>
      <c r="G1533" s="55"/>
    </row>
    <row r="1534" spans="1:7" x14ac:dyDescent="0.25">
      <c r="A1534" s="56"/>
      <c r="B1534" s="54"/>
      <c r="C1534" s="54"/>
      <c r="D1534" s="54"/>
      <c r="E1534" s="54"/>
      <c r="F1534" s="54"/>
      <c r="G1534" s="55"/>
    </row>
    <row r="1535" spans="1:7" x14ac:dyDescent="0.25">
      <c r="A1535" s="56"/>
      <c r="B1535" s="54"/>
      <c r="C1535" s="54"/>
      <c r="D1535" s="54"/>
      <c r="E1535" s="54"/>
      <c r="F1535" s="54"/>
      <c r="G1535" s="55"/>
    </row>
    <row r="1536" spans="1:7" x14ac:dyDescent="0.25">
      <c r="A1536" s="56"/>
      <c r="B1536" s="54"/>
      <c r="C1536" s="54"/>
      <c r="D1536" s="54"/>
      <c r="E1536" s="54"/>
      <c r="F1536" s="54"/>
      <c r="G1536" s="55"/>
    </row>
    <row r="1537" spans="1:7" x14ac:dyDescent="0.25">
      <c r="A1537" s="56"/>
      <c r="B1537" s="54"/>
      <c r="C1537" s="54"/>
      <c r="D1537" s="54"/>
      <c r="E1537" s="54"/>
      <c r="F1537" s="54"/>
      <c r="G1537" s="55"/>
    </row>
    <row r="1538" spans="1:7" x14ac:dyDescent="0.25">
      <c r="A1538" s="56"/>
      <c r="B1538" s="54"/>
      <c r="C1538" s="54"/>
      <c r="D1538" s="54"/>
      <c r="E1538" s="54"/>
      <c r="F1538" s="54"/>
      <c r="G1538" s="55"/>
    </row>
    <row r="1539" spans="1:7" x14ac:dyDescent="0.25">
      <c r="A1539" s="56"/>
      <c r="B1539" s="54"/>
      <c r="C1539" s="54"/>
      <c r="D1539" s="54"/>
      <c r="E1539" s="54"/>
      <c r="F1539" s="54"/>
      <c r="G1539" s="55"/>
    </row>
    <row r="1540" spans="1:7" x14ac:dyDescent="0.25">
      <c r="A1540" s="56"/>
      <c r="B1540" s="54"/>
      <c r="C1540" s="54"/>
      <c r="D1540" s="54"/>
      <c r="E1540" s="54"/>
      <c r="F1540" s="54"/>
      <c r="G1540" s="55"/>
    </row>
    <row r="1541" spans="1:7" x14ac:dyDescent="0.25">
      <c r="A1541" s="56"/>
      <c r="B1541" s="54"/>
      <c r="C1541" s="54"/>
      <c r="D1541" s="54"/>
      <c r="E1541" s="54"/>
      <c r="F1541" s="54"/>
      <c r="G1541" s="55"/>
    </row>
    <row r="1542" spans="1:7" x14ac:dyDescent="0.25">
      <c r="A1542" s="56"/>
      <c r="B1542" s="54"/>
      <c r="C1542" s="54"/>
      <c r="D1542" s="54"/>
      <c r="E1542" s="54"/>
      <c r="F1542" s="54"/>
      <c r="G1542" s="55"/>
    </row>
    <row r="1543" spans="1:7" x14ac:dyDescent="0.25">
      <c r="A1543" s="56"/>
      <c r="B1543" s="54"/>
      <c r="C1543" s="54"/>
      <c r="D1543" s="54"/>
      <c r="E1543" s="54"/>
      <c r="F1543" s="54"/>
      <c r="G1543" s="55"/>
    </row>
    <row r="1544" spans="1:7" x14ac:dyDescent="0.25">
      <c r="A1544" s="56"/>
      <c r="B1544" s="54"/>
      <c r="C1544" s="54"/>
      <c r="D1544" s="54"/>
      <c r="E1544" s="54"/>
      <c r="F1544" s="54"/>
      <c r="G1544" s="55"/>
    </row>
    <row r="1545" spans="1:7" x14ac:dyDescent="0.25">
      <c r="A1545" s="56"/>
      <c r="B1545" s="54"/>
      <c r="C1545" s="54"/>
      <c r="D1545" s="54"/>
      <c r="E1545" s="54"/>
      <c r="F1545" s="54"/>
      <c r="G1545" s="55"/>
    </row>
    <row r="1546" spans="1:7" x14ac:dyDescent="0.25">
      <c r="A1546" s="56"/>
      <c r="B1546" s="54"/>
      <c r="C1546" s="54"/>
      <c r="D1546" s="54"/>
      <c r="E1546" s="54"/>
      <c r="F1546" s="54"/>
      <c r="G1546" s="55"/>
    </row>
    <row r="1547" spans="1:7" x14ac:dyDescent="0.25">
      <c r="A1547" s="56"/>
      <c r="B1547" s="54"/>
      <c r="C1547" s="54"/>
      <c r="D1547" s="54"/>
      <c r="E1547" s="54"/>
      <c r="F1547" s="54"/>
      <c r="G1547" s="55"/>
    </row>
    <row r="1548" spans="1:7" x14ac:dyDescent="0.25">
      <c r="A1548" s="56"/>
      <c r="B1548" s="54"/>
      <c r="C1548" s="54"/>
      <c r="D1548" s="54"/>
      <c r="E1548" s="54"/>
      <c r="F1548" s="54"/>
      <c r="G1548" s="55"/>
    </row>
    <row r="1549" spans="1:7" x14ac:dyDescent="0.25">
      <c r="A1549" s="56"/>
      <c r="B1549" s="54"/>
      <c r="C1549" s="54"/>
      <c r="D1549" s="54"/>
      <c r="E1549" s="54"/>
      <c r="F1549" s="54"/>
      <c r="G1549" s="55"/>
    </row>
    <row r="1550" spans="1:7" x14ac:dyDescent="0.25">
      <c r="A1550" s="56"/>
      <c r="B1550" s="54"/>
      <c r="C1550" s="54"/>
      <c r="D1550" s="54"/>
      <c r="E1550" s="54"/>
      <c r="F1550" s="54"/>
      <c r="G1550" s="55"/>
    </row>
    <row r="1551" spans="1:7" x14ac:dyDescent="0.25">
      <c r="A1551" s="56"/>
      <c r="B1551" s="54"/>
      <c r="C1551" s="54"/>
      <c r="D1551" s="54"/>
      <c r="E1551" s="54"/>
      <c r="F1551" s="54"/>
      <c r="G1551" s="55"/>
    </row>
    <row r="1552" spans="1:7" x14ac:dyDescent="0.25">
      <c r="A1552" s="56"/>
      <c r="B1552" s="54"/>
      <c r="C1552" s="54"/>
      <c r="D1552" s="54"/>
      <c r="E1552" s="54"/>
      <c r="F1552" s="54"/>
      <c r="G1552" s="55"/>
    </row>
    <row r="1553" spans="1:7" x14ac:dyDescent="0.25">
      <c r="A1553" s="56"/>
      <c r="B1553" s="54"/>
      <c r="C1553" s="54"/>
      <c r="D1553" s="54"/>
      <c r="E1553" s="54"/>
      <c r="F1553" s="54"/>
      <c r="G1553" s="55"/>
    </row>
    <row r="1554" spans="1:7" x14ac:dyDescent="0.25">
      <c r="A1554" s="56"/>
      <c r="B1554" s="54"/>
      <c r="C1554" s="54"/>
      <c r="D1554" s="54"/>
      <c r="E1554" s="54"/>
      <c r="F1554" s="54"/>
      <c r="G1554" s="55"/>
    </row>
    <row r="1555" spans="1:7" x14ac:dyDescent="0.25">
      <c r="A1555" s="56"/>
      <c r="B1555" s="54"/>
      <c r="C1555" s="54"/>
      <c r="D1555" s="54"/>
      <c r="E1555" s="54"/>
      <c r="F1555" s="54"/>
      <c r="G1555" s="55"/>
    </row>
    <row r="1556" spans="1:7" x14ac:dyDescent="0.25">
      <c r="A1556" s="56"/>
      <c r="B1556" s="54"/>
      <c r="C1556" s="54"/>
      <c r="D1556" s="54"/>
      <c r="E1556" s="54"/>
      <c r="F1556" s="54"/>
      <c r="G1556" s="55"/>
    </row>
    <row r="1557" spans="1:7" x14ac:dyDescent="0.25">
      <c r="A1557" s="56"/>
      <c r="B1557" s="54"/>
      <c r="C1557" s="54"/>
      <c r="D1557" s="54"/>
      <c r="E1557" s="54"/>
      <c r="F1557" s="54"/>
      <c r="G1557" s="55"/>
    </row>
    <row r="1558" spans="1:7" x14ac:dyDescent="0.25">
      <c r="A1558" s="56"/>
      <c r="B1558" s="54"/>
      <c r="C1558" s="54"/>
      <c r="D1558" s="54"/>
      <c r="E1558" s="54"/>
      <c r="F1558" s="54"/>
      <c r="G1558" s="55"/>
    </row>
    <row r="1559" spans="1:7" x14ac:dyDescent="0.25">
      <c r="A1559" s="56"/>
      <c r="B1559" s="54"/>
      <c r="C1559" s="54"/>
      <c r="D1559" s="54"/>
      <c r="E1559" s="54"/>
      <c r="F1559" s="54"/>
      <c r="G1559" s="55"/>
    </row>
    <row r="1560" spans="1:7" x14ac:dyDescent="0.25">
      <c r="A1560" s="56"/>
      <c r="B1560" s="54"/>
      <c r="C1560" s="54"/>
      <c r="D1560" s="54"/>
      <c r="E1560" s="54"/>
      <c r="F1560" s="54"/>
      <c r="G1560" s="55"/>
    </row>
    <row r="1561" spans="1:7" x14ac:dyDescent="0.25">
      <c r="A1561" s="56"/>
      <c r="B1561" s="54"/>
      <c r="C1561" s="54"/>
      <c r="D1561" s="54"/>
      <c r="E1561" s="54"/>
      <c r="F1561" s="54"/>
      <c r="G1561" s="55"/>
    </row>
    <row r="1562" spans="1:7" x14ac:dyDescent="0.25">
      <c r="A1562" s="56"/>
      <c r="B1562" s="54"/>
      <c r="C1562" s="54"/>
      <c r="D1562" s="54"/>
      <c r="E1562" s="54"/>
      <c r="F1562" s="54"/>
      <c r="G1562" s="55"/>
    </row>
    <row r="1563" spans="1:7" x14ac:dyDescent="0.25">
      <c r="A1563" s="56"/>
      <c r="B1563" s="54"/>
      <c r="C1563" s="54"/>
      <c r="D1563" s="54"/>
      <c r="E1563" s="54"/>
      <c r="F1563" s="54"/>
      <c r="G1563" s="55"/>
    </row>
    <row r="1564" spans="1:7" x14ac:dyDescent="0.25">
      <c r="A1564" s="56"/>
      <c r="B1564" s="54"/>
      <c r="C1564" s="54"/>
      <c r="D1564" s="54"/>
      <c r="E1564" s="54"/>
      <c r="F1564" s="54"/>
      <c r="G1564" s="55"/>
    </row>
    <row r="1565" spans="1:7" x14ac:dyDescent="0.25">
      <c r="A1565" s="56"/>
      <c r="B1565" s="54"/>
      <c r="C1565" s="54"/>
      <c r="D1565" s="54"/>
      <c r="E1565" s="54"/>
      <c r="F1565" s="54"/>
      <c r="G1565" s="55"/>
    </row>
    <row r="1566" spans="1:7" x14ac:dyDescent="0.25">
      <c r="A1566" s="56"/>
      <c r="B1566" s="54"/>
      <c r="C1566" s="54"/>
      <c r="D1566" s="54"/>
      <c r="E1566" s="54"/>
      <c r="F1566" s="54"/>
      <c r="G1566" s="55"/>
    </row>
    <row r="1567" spans="1:7" x14ac:dyDescent="0.25">
      <c r="A1567" s="56"/>
      <c r="B1567" s="54"/>
      <c r="C1567" s="54"/>
      <c r="D1567" s="54"/>
      <c r="E1567" s="54"/>
      <c r="F1567" s="54"/>
      <c r="G1567" s="55"/>
    </row>
    <row r="1568" spans="1:7" x14ac:dyDescent="0.25">
      <c r="A1568" s="56"/>
      <c r="B1568" s="54"/>
      <c r="C1568" s="54"/>
      <c r="D1568" s="54"/>
      <c r="E1568" s="54"/>
      <c r="F1568" s="54"/>
      <c r="G1568" s="55"/>
    </row>
    <row r="1569" spans="1:7" x14ac:dyDescent="0.25">
      <c r="A1569" s="56"/>
      <c r="B1569" s="54"/>
      <c r="C1569" s="54"/>
      <c r="D1569" s="54"/>
      <c r="E1569" s="54"/>
      <c r="F1569" s="54"/>
      <c r="G1569" s="55"/>
    </row>
    <row r="1570" spans="1:7" x14ac:dyDescent="0.25">
      <c r="A1570" s="56"/>
      <c r="B1570" s="54"/>
      <c r="C1570" s="54"/>
      <c r="D1570" s="54"/>
      <c r="E1570" s="54"/>
      <c r="F1570" s="54"/>
      <c r="G1570" s="55"/>
    </row>
    <row r="1571" spans="1:7" x14ac:dyDescent="0.25">
      <c r="A1571" s="56"/>
      <c r="B1571" s="54"/>
      <c r="C1571" s="54"/>
      <c r="D1571" s="54"/>
      <c r="E1571" s="54"/>
      <c r="F1571" s="54"/>
      <c r="G1571" s="55"/>
    </row>
    <row r="1572" spans="1:7" x14ac:dyDescent="0.25">
      <c r="A1572" s="56"/>
      <c r="B1572" s="54"/>
      <c r="C1572" s="54"/>
      <c r="D1572" s="54"/>
      <c r="E1572" s="54"/>
      <c r="F1572" s="54"/>
      <c r="G1572" s="55"/>
    </row>
    <row r="1573" spans="1:7" x14ac:dyDescent="0.25">
      <c r="A1573" s="56"/>
      <c r="B1573" s="54"/>
      <c r="C1573" s="54"/>
      <c r="D1573" s="54"/>
      <c r="E1573" s="54"/>
      <c r="F1573" s="54"/>
      <c r="G1573" s="55"/>
    </row>
    <row r="1574" spans="1:7" x14ac:dyDescent="0.25">
      <c r="A1574" s="56"/>
      <c r="B1574" s="54"/>
      <c r="C1574" s="54"/>
      <c r="D1574" s="54"/>
      <c r="E1574" s="54"/>
      <c r="F1574" s="54"/>
      <c r="G1574" s="55"/>
    </row>
    <row r="1575" spans="1:7" x14ac:dyDescent="0.25">
      <c r="A1575" s="56"/>
      <c r="B1575" s="54"/>
      <c r="C1575" s="54"/>
      <c r="D1575" s="54"/>
      <c r="E1575" s="54"/>
      <c r="F1575" s="54"/>
      <c r="G1575" s="55"/>
    </row>
    <row r="1576" spans="1:7" x14ac:dyDescent="0.25">
      <c r="A1576" s="56"/>
      <c r="B1576" s="54"/>
      <c r="C1576" s="54"/>
      <c r="D1576" s="54"/>
      <c r="E1576" s="54"/>
      <c r="F1576" s="54"/>
      <c r="G1576" s="55"/>
    </row>
    <row r="1577" spans="1:7" x14ac:dyDescent="0.25">
      <c r="A1577" s="56"/>
      <c r="B1577" s="54"/>
      <c r="C1577" s="54"/>
      <c r="D1577" s="54"/>
      <c r="E1577" s="54"/>
      <c r="F1577" s="54"/>
      <c r="G1577" s="55"/>
    </row>
    <row r="1578" spans="1:7" x14ac:dyDescent="0.25">
      <c r="A1578" s="56"/>
      <c r="B1578" s="54"/>
      <c r="C1578" s="54"/>
      <c r="D1578" s="54"/>
      <c r="E1578" s="54"/>
      <c r="F1578" s="54"/>
      <c r="G1578" s="55"/>
    </row>
    <row r="1579" spans="1:7" x14ac:dyDescent="0.25">
      <c r="A1579" s="56"/>
      <c r="B1579" s="54"/>
      <c r="C1579" s="54"/>
      <c r="D1579" s="54"/>
      <c r="E1579" s="54"/>
      <c r="F1579" s="54"/>
      <c r="G1579" s="55"/>
    </row>
    <row r="1580" spans="1:7" x14ac:dyDescent="0.25">
      <c r="A1580" s="56"/>
      <c r="B1580" s="54"/>
      <c r="C1580" s="54"/>
      <c r="D1580" s="54"/>
      <c r="E1580" s="54"/>
      <c r="F1580" s="54"/>
      <c r="G1580" s="55"/>
    </row>
    <row r="1581" spans="1:7" x14ac:dyDescent="0.25">
      <c r="A1581" s="56"/>
      <c r="B1581" s="54"/>
      <c r="C1581" s="54"/>
      <c r="D1581" s="54"/>
      <c r="E1581" s="54"/>
      <c r="F1581" s="54"/>
      <c r="G1581" s="55"/>
    </row>
    <row r="1582" spans="1:7" x14ac:dyDescent="0.25">
      <c r="A1582" s="56"/>
      <c r="B1582" s="54"/>
      <c r="C1582" s="54"/>
      <c r="D1582" s="54"/>
      <c r="E1582" s="54"/>
      <c r="F1582" s="54"/>
      <c r="G1582" s="55"/>
    </row>
    <row r="1583" spans="1:7" x14ac:dyDescent="0.25">
      <c r="A1583" s="56"/>
      <c r="B1583" s="54"/>
      <c r="C1583" s="54"/>
      <c r="D1583" s="54"/>
      <c r="E1583" s="54"/>
      <c r="F1583" s="54"/>
      <c r="G1583" s="55"/>
    </row>
    <row r="1584" spans="1:7" x14ac:dyDescent="0.25">
      <c r="A1584" s="56"/>
      <c r="B1584" s="54"/>
      <c r="C1584" s="54"/>
      <c r="D1584" s="54"/>
      <c r="E1584" s="54"/>
      <c r="F1584" s="54"/>
      <c r="G1584" s="55"/>
    </row>
    <row r="1585" spans="1:7" x14ac:dyDescent="0.25">
      <c r="A1585" s="56"/>
      <c r="B1585" s="54"/>
      <c r="C1585" s="54"/>
      <c r="D1585" s="54"/>
      <c r="E1585" s="54"/>
      <c r="F1585" s="54"/>
      <c r="G1585" s="55"/>
    </row>
    <row r="1586" spans="1:7" x14ac:dyDescent="0.25">
      <c r="A1586" s="56"/>
      <c r="B1586" s="54"/>
      <c r="C1586" s="54"/>
      <c r="D1586" s="54"/>
      <c r="E1586" s="54"/>
      <c r="F1586" s="54"/>
      <c r="G1586" s="55"/>
    </row>
    <row r="1587" spans="1:7" x14ac:dyDescent="0.25">
      <c r="A1587" s="56"/>
      <c r="B1587" s="54"/>
      <c r="C1587" s="54"/>
      <c r="D1587" s="54"/>
      <c r="E1587" s="54"/>
      <c r="F1587" s="54"/>
      <c r="G1587" s="55"/>
    </row>
    <row r="1588" spans="1:7" x14ac:dyDescent="0.25">
      <c r="A1588" s="56"/>
      <c r="B1588" s="54"/>
      <c r="C1588" s="54"/>
      <c r="D1588" s="54"/>
      <c r="E1588" s="54"/>
      <c r="F1588" s="54"/>
      <c r="G1588" s="55"/>
    </row>
    <row r="1589" spans="1:7" x14ac:dyDescent="0.25">
      <c r="A1589" s="56"/>
      <c r="B1589" s="54"/>
      <c r="C1589" s="54"/>
      <c r="D1589" s="54"/>
      <c r="E1589" s="54"/>
      <c r="F1589" s="54"/>
      <c r="G1589" s="55"/>
    </row>
    <row r="1590" spans="1:7" x14ac:dyDescent="0.25">
      <c r="A1590" s="56"/>
      <c r="B1590" s="54"/>
      <c r="C1590" s="54"/>
      <c r="D1590" s="54"/>
      <c r="E1590" s="54"/>
      <c r="F1590" s="54"/>
      <c r="G1590" s="55"/>
    </row>
    <row r="1591" spans="1:7" x14ac:dyDescent="0.25">
      <c r="A1591" s="56"/>
      <c r="B1591" s="54"/>
      <c r="C1591" s="54"/>
      <c r="D1591" s="54"/>
      <c r="E1591" s="54"/>
      <c r="F1591" s="54"/>
      <c r="G1591" s="55"/>
    </row>
    <row r="1592" spans="1:7" x14ac:dyDescent="0.25">
      <c r="A1592" s="56"/>
      <c r="B1592" s="54"/>
      <c r="C1592" s="54"/>
      <c r="D1592" s="54"/>
      <c r="E1592" s="54"/>
      <c r="F1592" s="54"/>
      <c r="G1592" s="55"/>
    </row>
    <row r="1593" spans="1:7" x14ac:dyDescent="0.25">
      <c r="A1593" s="56"/>
      <c r="B1593" s="54"/>
      <c r="C1593" s="54"/>
      <c r="D1593" s="54"/>
      <c r="E1593" s="54"/>
      <c r="F1593" s="54"/>
      <c r="G1593" s="55"/>
    </row>
    <row r="1594" spans="1:7" x14ac:dyDescent="0.25">
      <c r="A1594" s="56"/>
      <c r="B1594" s="54"/>
      <c r="C1594" s="54"/>
      <c r="D1594" s="54"/>
      <c r="E1594" s="54"/>
      <c r="F1594" s="54"/>
      <c r="G1594" s="55"/>
    </row>
    <row r="1595" spans="1:7" x14ac:dyDescent="0.25">
      <c r="A1595" s="56"/>
      <c r="B1595" s="54"/>
      <c r="C1595" s="54"/>
      <c r="D1595" s="54"/>
      <c r="E1595" s="54"/>
      <c r="F1595" s="54"/>
      <c r="G1595" s="55"/>
    </row>
    <row r="1596" spans="1:7" x14ac:dyDescent="0.25">
      <c r="A1596" s="56"/>
      <c r="B1596" s="54"/>
      <c r="C1596" s="54"/>
      <c r="D1596" s="54"/>
      <c r="E1596" s="54"/>
      <c r="F1596" s="54"/>
      <c r="G1596" s="55"/>
    </row>
    <row r="1597" spans="1:7" x14ac:dyDescent="0.25">
      <c r="A1597" s="56"/>
      <c r="B1597" s="54"/>
      <c r="C1597" s="54"/>
      <c r="D1597" s="54"/>
      <c r="E1597" s="54"/>
      <c r="F1597" s="54"/>
      <c r="G1597" s="55"/>
    </row>
    <row r="1598" spans="1:7" x14ac:dyDescent="0.25">
      <c r="A1598" s="56"/>
      <c r="B1598" s="54"/>
      <c r="C1598" s="54"/>
      <c r="D1598" s="54"/>
      <c r="E1598" s="54"/>
      <c r="F1598" s="54"/>
      <c r="G1598" s="55"/>
    </row>
    <row r="1599" spans="1:7" x14ac:dyDescent="0.25">
      <c r="A1599" s="56"/>
      <c r="B1599" s="54"/>
      <c r="C1599" s="54"/>
      <c r="D1599" s="54"/>
      <c r="E1599" s="54"/>
      <c r="F1599" s="54"/>
      <c r="G1599" s="55"/>
    </row>
    <row r="1600" spans="1:7" x14ac:dyDescent="0.25">
      <c r="A1600" s="56"/>
      <c r="B1600" s="54"/>
      <c r="C1600" s="54"/>
      <c r="D1600" s="54"/>
      <c r="E1600" s="54"/>
      <c r="F1600" s="54"/>
      <c r="G1600" s="55"/>
    </row>
    <row r="1601" spans="1:7" x14ac:dyDescent="0.25">
      <c r="A1601" s="56"/>
      <c r="B1601" s="54"/>
      <c r="C1601" s="54"/>
      <c r="D1601" s="54"/>
      <c r="E1601" s="54"/>
      <c r="F1601" s="54"/>
      <c r="G1601" s="55"/>
    </row>
    <row r="1602" spans="1:7" x14ac:dyDescent="0.25">
      <c r="A1602" s="56"/>
      <c r="B1602" s="54"/>
      <c r="C1602" s="54"/>
      <c r="D1602" s="54"/>
      <c r="E1602" s="54"/>
      <c r="F1602" s="54"/>
      <c r="G1602" s="55"/>
    </row>
    <row r="1603" spans="1:7" x14ac:dyDescent="0.25">
      <c r="A1603" s="56"/>
      <c r="B1603" s="54"/>
      <c r="C1603" s="54"/>
      <c r="D1603" s="54"/>
      <c r="E1603" s="54"/>
      <c r="F1603" s="54"/>
      <c r="G1603" s="55"/>
    </row>
    <row r="1604" spans="1:7" x14ac:dyDescent="0.25">
      <c r="A1604" s="56"/>
      <c r="B1604" s="54"/>
      <c r="C1604" s="54"/>
      <c r="D1604" s="54"/>
      <c r="E1604" s="54"/>
      <c r="F1604" s="54"/>
      <c r="G1604" s="55"/>
    </row>
    <row r="1605" spans="1:7" x14ac:dyDescent="0.25">
      <c r="A1605" s="56"/>
      <c r="B1605" s="54"/>
      <c r="C1605" s="54"/>
      <c r="D1605" s="54"/>
      <c r="E1605" s="54"/>
      <c r="F1605" s="54"/>
      <c r="G1605" s="55"/>
    </row>
    <row r="1606" spans="1:7" x14ac:dyDescent="0.25">
      <c r="A1606" s="56"/>
      <c r="B1606" s="54"/>
      <c r="C1606" s="54"/>
      <c r="D1606" s="54"/>
      <c r="E1606" s="54"/>
      <c r="F1606" s="54"/>
      <c r="G1606" s="55"/>
    </row>
    <row r="1607" spans="1:7" x14ac:dyDescent="0.25">
      <c r="A1607" s="56"/>
      <c r="B1607" s="54"/>
      <c r="C1607" s="54"/>
      <c r="D1607" s="54"/>
      <c r="E1607" s="54"/>
      <c r="F1607" s="54"/>
      <c r="G1607" s="55"/>
    </row>
    <row r="1608" spans="1:7" x14ac:dyDescent="0.25">
      <c r="A1608" s="56"/>
      <c r="B1608" s="54"/>
      <c r="C1608" s="54"/>
      <c r="D1608" s="54"/>
      <c r="E1608" s="54"/>
      <c r="F1608" s="54"/>
      <c r="G1608" s="55"/>
    </row>
    <row r="1609" spans="1:7" x14ac:dyDescent="0.25">
      <c r="A1609" s="56"/>
      <c r="B1609" s="54"/>
      <c r="C1609" s="54"/>
      <c r="D1609" s="54"/>
      <c r="E1609" s="54"/>
      <c r="F1609" s="54"/>
      <c r="G1609" s="55"/>
    </row>
    <row r="1610" spans="1:7" x14ac:dyDescent="0.25">
      <c r="A1610" s="56"/>
      <c r="B1610" s="54"/>
      <c r="C1610" s="54"/>
      <c r="D1610" s="54"/>
      <c r="E1610" s="54"/>
      <c r="F1610" s="54"/>
      <c r="G1610" s="55"/>
    </row>
    <row r="1611" spans="1:7" x14ac:dyDescent="0.25">
      <c r="A1611" s="56"/>
      <c r="B1611" s="54"/>
      <c r="C1611" s="54"/>
      <c r="D1611" s="54"/>
      <c r="E1611" s="54"/>
      <c r="F1611" s="54"/>
      <c r="G1611" s="55"/>
    </row>
    <row r="1612" spans="1:7" x14ac:dyDescent="0.25">
      <c r="A1612" s="56"/>
      <c r="B1612" s="54"/>
      <c r="C1612" s="54"/>
      <c r="D1612" s="54"/>
      <c r="E1612" s="54"/>
      <c r="F1612" s="54"/>
      <c r="G1612" s="55"/>
    </row>
    <row r="1613" spans="1:7" x14ac:dyDescent="0.25">
      <c r="A1613" s="56"/>
      <c r="B1613" s="54"/>
      <c r="C1613" s="54"/>
      <c r="D1613" s="54"/>
      <c r="E1613" s="54"/>
      <c r="F1613" s="54"/>
      <c r="G1613" s="55"/>
    </row>
    <row r="1614" spans="1:7" x14ac:dyDescent="0.25">
      <c r="A1614" s="56"/>
      <c r="B1614" s="54"/>
      <c r="C1614" s="54"/>
      <c r="D1614" s="54"/>
      <c r="E1614" s="54"/>
      <c r="F1614" s="54"/>
      <c r="G1614" s="55"/>
    </row>
    <row r="1615" spans="1:7" x14ac:dyDescent="0.25">
      <c r="A1615" s="56"/>
      <c r="B1615" s="54"/>
      <c r="C1615" s="54"/>
      <c r="D1615" s="54"/>
      <c r="E1615" s="54"/>
      <c r="F1615" s="54"/>
      <c r="G1615" s="55"/>
    </row>
    <row r="1616" spans="1:7" x14ac:dyDescent="0.25">
      <c r="A1616" s="56"/>
      <c r="B1616" s="54"/>
      <c r="C1616" s="54"/>
      <c r="D1616" s="54"/>
      <c r="E1616" s="54"/>
      <c r="F1616" s="54"/>
      <c r="G1616" s="55"/>
    </row>
    <row r="1617" spans="1:7" x14ac:dyDescent="0.25">
      <c r="A1617" s="56"/>
      <c r="B1617" s="54"/>
      <c r="C1617" s="54"/>
      <c r="D1617" s="54"/>
      <c r="E1617" s="54"/>
      <c r="F1617" s="54"/>
      <c r="G1617" s="55"/>
    </row>
    <row r="1618" spans="1:7" x14ac:dyDescent="0.25">
      <c r="A1618" s="56"/>
      <c r="B1618" s="54"/>
      <c r="C1618" s="54"/>
      <c r="D1618" s="54"/>
      <c r="E1618" s="54"/>
      <c r="F1618" s="54"/>
      <c r="G1618" s="55"/>
    </row>
    <row r="1619" spans="1:7" x14ac:dyDescent="0.25">
      <c r="A1619" s="56"/>
      <c r="B1619" s="54"/>
      <c r="C1619" s="54"/>
      <c r="D1619" s="54"/>
      <c r="E1619" s="54"/>
      <c r="F1619" s="54"/>
      <c r="G1619" s="55"/>
    </row>
    <row r="1620" spans="1:7" x14ac:dyDescent="0.25">
      <c r="A1620" s="56"/>
      <c r="B1620" s="54"/>
      <c r="C1620" s="54"/>
      <c r="D1620" s="54"/>
      <c r="E1620" s="54"/>
      <c r="F1620" s="54"/>
      <c r="G1620" s="55"/>
    </row>
    <row r="1621" spans="1:7" x14ac:dyDescent="0.25">
      <c r="A1621" s="56"/>
      <c r="B1621" s="54"/>
      <c r="C1621" s="54"/>
      <c r="D1621" s="54"/>
      <c r="E1621" s="54"/>
      <c r="F1621" s="54"/>
      <c r="G1621" s="55"/>
    </row>
    <row r="1622" spans="1:7" x14ac:dyDescent="0.25">
      <c r="A1622" s="56"/>
      <c r="B1622" s="54"/>
      <c r="C1622" s="54"/>
      <c r="D1622" s="54"/>
      <c r="E1622" s="54"/>
      <c r="F1622" s="54"/>
      <c r="G1622" s="55"/>
    </row>
    <row r="1623" spans="1:7" x14ac:dyDescent="0.25">
      <c r="A1623" s="56"/>
      <c r="B1623" s="54"/>
      <c r="C1623" s="54"/>
      <c r="D1623" s="54"/>
      <c r="E1623" s="54"/>
      <c r="F1623" s="54"/>
      <c r="G1623" s="55"/>
    </row>
    <row r="1624" spans="1:7" x14ac:dyDescent="0.25">
      <c r="A1624" s="56"/>
      <c r="B1624" s="54"/>
      <c r="C1624" s="54"/>
      <c r="D1624" s="54"/>
      <c r="E1624" s="54"/>
      <c r="F1624" s="54"/>
      <c r="G1624" s="55"/>
    </row>
    <row r="1625" spans="1:7" x14ac:dyDescent="0.25">
      <c r="A1625" s="56"/>
      <c r="B1625" s="54"/>
      <c r="C1625" s="54"/>
      <c r="D1625" s="54"/>
      <c r="E1625" s="54"/>
      <c r="F1625" s="54"/>
      <c r="G1625" s="55"/>
    </row>
    <row r="1626" spans="1:7" x14ac:dyDescent="0.25">
      <c r="A1626" s="56"/>
      <c r="B1626" s="54"/>
      <c r="C1626" s="54"/>
      <c r="D1626" s="54"/>
      <c r="E1626" s="54"/>
      <c r="F1626" s="54"/>
      <c r="G1626" s="55"/>
    </row>
    <row r="1627" spans="1:7" x14ac:dyDescent="0.25">
      <c r="A1627" s="56"/>
      <c r="B1627" s="54"/>
      <c r="C1627" s="54"/>
      <c r="D1627" s="54"/>
      <c r="E1627" s="54"/>
      <c r="F1627" s="54"/>
      <c r="G1627" s="55"/>
    </row>
    <row r="1628" spans="1:7" x14ac:dyDescent="0.25">
      <c r="A1628" s="56"/>
      <c r="B1628" s="54"/>
      <c r="C1628" s="54"/>
      <c r="D1628" s="54"/>
      <c r="E1628" s="54"/>
      <c r="F1628" s="54"/>
      <c r="G1628" s="55"/>
    </row>
    <row r="1629" spans="1:7" x14ac:dyDescent="0.25">
      <c r="A1629" s="56"/>
      <c r="B1629" s="54"/>
      <c r="C1629" s="54"/>
      <c r="D1629" s="54"/>
      <c r="E1629" s="54"/>
      <c r="F1629" s="54"/>
      <c r="G1629" s="55"/>
    </row>
    <row r="1630" spans="1:7" x14ac:dyDescent="0.25">
      <c r="A1630" s="56"/>
      <c r="B1630" s="54"/>
      <c r="C1630" s="54"/>
      <c r="D1630" s="54"/>
      <c r="E1630" s="54"/>
      <c r="F1630" s="54"/>
      <c r="G1630" s="55"/>
    </row>
    <row r="1631" spans="1:7" x14ac:dyDescent="0.25">
      <c r="A1631" s="56"/>
      <c r="B1631" s="54"/>
      <c r="C1631" s="54"/>
      <c r="D1631" s="54"/>
      <c r="E1631" s="54"/>
      <c r="F1631" s="54"/>
      <c r="G1631" s="55"/>
    </row>
    <row r="1632" spans="1:7" x14ac:dyDescent="0.25">
      <c r="A1632" s="56"/>
      <c r="B1632" s="54"/>
      <c r="C1632" s="54"/>
      <c r="D1632" s="54"/>
      <c r="E1632" s="54"/>
      <c r="F1632" s="54"/>
      <c r="G1632" s="55"/>
    </row>
    <row r="1633" spans="1:7" x14ac:dyDescent="0.25">
      <c r="A1633" s="56"/>
      <c r="B1633" s="54"/>
      <c r="C1633" s="54"/>
      <c r="D1633" s="54"/>
      <c r="E1633" s="54"/>
      <c r="F1633" s="54"/>
      <c r="G1633" s="55"/>
    </row>
    <row r="1634" spans="1:7" x14ac:dyDescent="0.25">
      <c r="A1634" s="56"/>
      <c r="B1634" s="54"/>
      <c r="C1634" s="54"/>
      <c r="D1634" s="54"/>
      <c r="E1634" s="54"/>
      <c r="F1634" s="54"/>
      <c r="G1634" s="55"/>
    </row>
    <row r="1635" spans="1:7" x14ac:dyDescent="0.25">
      <c r="A1635" s="56"/>
      <c r="B1635" s="54"/>
      <c r="C1635" s="54"/>
      <c r="D1635" s="54"/>
      <c r="E1635" s="54"/>
      <c r="F1635" s="54"/>
      <c r="G1635" s="55"/>
    </row>
    <row r="1636" spans="1:7" x14ac:dyDescent="0.25">
      <c r="A1636" s="56"/>
      <c r="B1636" s="54"/>
      <c r="C1636" s="54"/>
      <c r="D1636" s="54"/>
      <c r="E1636" s="54"/>
      <c r="F1636" s="54"/>
      <c r="G1636" s="55"/>
    </row>
    <row r="1637" spans="1:7" x14ac:dyDescent="0.25">
      <c r="A1637" s="56"/>
      <c r="B1637" s="54"/>
      <c r="C1637" s="54"/>
      <c r="D1637" s="54"/>
      <c r="E1637" s="54"/>
      <c r="F1637" s="54"/>
      <c r="G1637" s="55"/>
    </row>
    <row r="1638" spans="1:7" x14ac:dyDescent="0.25">
      <c r="A1638" s="56"/>
      <c r="B1638" s="54"/>
      <c r="C1638" s="54"/>
      <c r="D1638" s="54"/>
      <c r="E1638" s="54"/>
      <c r="F1638" s="54"/>
      <c r="G1638" s="55"/>
    </row>
    <row r="1639" spans="1:7" x14ac:dyDescent="0.25">
      <c r="A1639" s="56"/>
      <c r="B1639" s="54"/>
      <c r="C1639" s="54"/>
      <c r="D1639" s="54"/>
      <c r="E1639" s="54"/>
      <c r="F1639" s="54"/>
      <c r="G1639" s="55"/>
    </row>
    <row r="1640" spans="1:7" x14ac:dyDescent="0.25">
      <c r="A1640" s="56"/>
      <c r="B1640" s="54"/>
      <c r="C1640" s="54"/>
      <c r="D1640" s="54"/>
      <c r="E1640" s="54"/>
      <c r="F1640" s="54"/>
      <c r="G1640" s="55"/>
    </row>
    <row r="1641" spans="1:7" x14ac:dyDescent="0.25">
      <c r="A1641" s="56"/>
      <c r="B1641" s="54"/>
      <c r="C1641" s="54"/>
      <c r="D1641" s="54"/>
      <c r="E1641" s="54"/>
      <c r="F1641" s="54"/>
      <c r="G1641" s="55"/>
    </row>
    <row r="1642" spans="1:7" x14ac:dyDescent="0.25">
      <c r="A1642" s="56"/>
      <c r="B1642" s="54"/>
      <c r="C1642" s="54"/>
      <c r="D1642" s="54"/>
      <c r="E1642" s="54"/>
      <c r="F1642" s="54"/>
      <c r="G1642" s="55"/>
    </row>
    <row r="1643" spans="1:7" x14ac:dyDescent="0.25">
      <c r="A1643" s="56"/>
      <c r="B1643" s="54"/>
      <c r="C1643" s="54"/>
      <c r="D1643" s="54"/>
      <c r="E1643" s="54"/>
      <c r="F1643" s="54"/>
      <c r="G1643" s="55"/>
    </row>
    <row r="1644" spans="1:7" x14ac:dyDescent="0.25">
      <c r="A1644" s="56"/>
      <c r="B1644" s="54"/>
      <c r="C1644" s="54"/>
      <c r="D1644" s="54"/>
      <c r="E1644" s="54"/>
      <c r="F1644" s="54"/>
      <c r="G1644" s="55"/>
    </row>
    <row r="1645" spans="1:7" x14ac:dyDescent="0.25">
      <c r="A1645" s="56"/>
      <c r="B1645" s="54"/>
      <c r="C1645" s="54"/>
      <c r="D1645" s="54"/>
      <c r="E1645" s="54"/>
      <c r="F1645" s="54"/>
      <c r="G1645" s="55"/>
    </row>
    <row r="1646" spans="1:7" x14ac:dyDescent="0.25">
      <c r="A1646" s="56"/>
      <c r="B1646" s="54"/>
      <c r="C1646" s="54"/>
      <c r="D1646" s="54"/>
      <c r="E1646" s="54"/>
      <c r="F1646" s="54"/>
      <c r="G1646" s="55"/>
    </row>
    <row r="1647" spans="1:7" x14ac:dyDescent="0.25">
      <c r="A1647" s="56"/>
      <c r="B1647" s="54"/>
      <c r="C1647" s="54"/>
      <c r="D1647" s="54"/>
      <c r="E1647" s="54"/>
      <c r="F1647" s="54"/>
      <c r="G1647" s="55"/>
    </row>
    <row r="1648" spans="1:7" x14ac:dyDescent="0.25">
      <c r="A1648" s="56"/>
      <c r="B1648" s="54"/>
      <c r="C1648" s="54"/>
      <c r="D1648" s="54"/>
      <c r="E1648" s="54"/>
      <c r="F1648" s="54"/>
      <c r="G1648" s="55"/>
    </row>
    <row r="1649" spans="1:7" x14ac:dyDescent="0.25">
      <c r="A1649" s="56"/>
      <c r="B1649" s="54"/>
      <c r="C1649" s="54"/>
      <c r="D1649" s="54"/>
      <c r="E1649" s="54"/>
      <c r="F1649" s="54"/>
      <c r="G1649" s="55"/>
    </row>
    <row r="1650" spans="1:7" x14ac:dyDescent="0.25">
      <c r="A1650" s="56"/>
      <c r="B1650" s="54"/>
      <c r="C1650" s="54"/>
      <c r="D1650" s="54"/>
      <c r="E1650" s="54"/>
      <c r="F1650" s="54"/>
      <c r="G1650" s="55"/>
    </row>
    <row r="1651" spans="1:7" x14ac:dyDescent="0.25">
      <c r="A1651" s="56"/>
      <c r="B1651" s="54"/>
      <c r="C1651" s="54"/>
      <c r="D1651" s="54"/>
      <c r="E1651" s="54"/>
      <c r="F1651" s="54"/>
      <c r="G1651" s="55"/>
    </row>
    <row r="1652" spans="1:7" x14ac:dyDescent="0.25">
      <c r="A1652" s="56"/>
      <c r="B1652" s="54"/>
      <c r="C1652" s="54"/>
      <c r="D1652" s="54"/>
      <c r="E1652" s="54"/>
      <c r="F1652" s="54"/>
      <c r="G1652" s="55"/>
    </row>
    <row r="1653" spans="1:7" x14ac:dyDescent="0.25">
      <c r="A1653" s="56"/>
      <c r="B1653" s="54"/>
      <c r="C1653" s="54"/>
      <c r="D1653" s="54"/>
      <c r="E1653" s="54"/>
      <c r="F1653" s="54"/>
      <c r="G1653" s="55"/>
    </row>
    <row r="1654" spans="1:7" x14ac:dyDescent="0.25">
      <c r="A1654" s="56"/>
      <c r="B1654" s="54"/>
      <c r="C1654" s="54"/>
      <c r="D1654" s="54"/>
      <c r="E1654" s="54"/>
      <c r="F1654" s="54"/>
      <c r="G1654" s="55"/>
    </row>
    <row r="1655" spans="1:7" x14ac:dyDescent="0.25">
      <c r="A1655" s="56"/>
      <c r="B1655" s="54"/>
      <c r="C1655" s="54"/>
      <c r="D1655" s="54"/>
      <c r="E1655" s="54"/>
      <c r="F1655" s="54"/>
      <c r="G1655" s="55"/>
    </row>
    <row r="1656" spans="1:7" x14ac:dyDescent="0.25">
      <c r="A1656" s="56"/>
      <c r="B1656" s="54"/>
      <c r="C1656" s="54"/>
      <c r="D1656" s="54"/>
      <c r="E1656" s="54"/>
      <c r="F1656" s="54"/>
      <c r="G1656" s="55"/>
    </row>
    <row r="1657" spans="1:7" x14ac:dyDescent="0.25">
      <c r="A1657" s="56"/>
      <c r="B1657" s="54"/>
      <c r="C1657" s="54"/>
      <c r="D1657" s="54"/>
      <c r="E1657" s="54"/>
      <c r="F1657" s="54"/>
      <c r="G1657" s="55"/>
    </row>
    <row r="1658" spans="1:7" x14ac:dyDescent="0.25">
      <c r="A1658" s="56"/>
      <c r="B1658" s="54"/>
      <c r="C1658" s="54"/>
      <c r="D1658" s="54"/>
      <c r="E1658" s="54"/>
      <c r="F1658" s="54"/>
      <c r="G1658" s="55"/>
    </row>
    <row r="1659" spans="1:7" x14ac:dyDescent="0.25">
      <c r="A1659" s="56"/>
      <c r="B1659" s="54"/>
      <c r="C1659" s="54"/>
      <c r="D1659" s="54"/>
      <c r="E1659" s="54"/>
      <c r="F1659" s="54"/>
      <c r="G1659" s="55"/>
    </row>
    <row r="1660" spans="1:7" x14ac:dyDescent="0.25">
      <c r="A1660" s="56"/>
      <c r="B1660" s="54"/>
      <c r="C1660" s="54"/>
      <c r="D1660" s="54"/>
      <c r="E1660" s="54"/>
      <c r="F1660" s="54"/>
      <c r="G1660" s="55"/>
    </row>
    <row r="1661" spans="1:7" x14ac:dyDescent="0.25">
      <c r="A1661" s="56"/>
      <c r="B1661" s="54"/>
      <c r="C1661" s="54"/>
      <c r="D1661" s="54"/>
      <c r="E1661" s="54"/>
      <c r="F1661" s="54"/>
      <c r="G1661" s="55"/>
    </row>
    <row r="1662" spans="1:7" x14ac:dyDescent="0.25">
      <c r="A1662" s="56"/>
      <c r="B1662" s="54"/>
      <c r="C1662" s="54"/>
      <c r="D1662" s="54"/>
      <c r="E1662" s="54"/>
      <c r="F1662" s="54"/>
      <c r="G1662" s="55"/>
    </row>
    <row r="1663" spans="1:7" x14ac:dyDescent="0.25">
      <c r="A1663" s="56"/>
      <c r="B1663" s="54"/>
      <c r="C1663" s="54"/>
      <c r="D1663" s="54"/>
      <c r="E1663" s="54"/>
      <c r="F1663" s="54"/>
      <c r="G1663" s="55"/>
    </row>
    <row r="1664" spans="1:7" x14ac:dyDescent="0.25">
      <c r="A1664" s="56"/>
      <c r="B1664" s="54"/>
      <c r="C1664" s="54"/>
      <c r="D1664" s="54"/>
      <c r="E1664" s="54"/>
      <c r="F1664" s="54"/>
      <c r="G1664" s="55"/>
    </row>
    <row r="1665" spans="1:7" x14ac:dyDescent="0.25">
      <c r="A1665" s="56"/>
      <c r="B1665" s="54"/>
      <c r="C1665" s="54"/>
      <c r="D1665" s="54"/>
      <c r="E1665" s="54"/>
      <c r="F1665" s="54"/>
      <c r="G1665" s="55"/>
    </row>
    <row r="1666" spans="1:7" x14ac:dyDescent="0.25">
      <c r="A1666" s="56"/>
      <c r="B1666" s="54"/>
      <c r="C1666" s="54"/>
      <c r="D1666" s="54"/>
      <c r="E1666" s="54"/>
      <c r="F1666" s="54"/>
      <c r="G1666" s="55"/>
    </row>
    <row r="1667" spans="1:7" x14ac:dyDescent="0.25">
      <c r="A1667" s="56"/>
      <c r="B1667" s="54"/>
      <c r="C1667" s="54"/>
      <c r="D1667" s="54"/>
      <c r="E1667" s="54"/>
      <c r="F1667" s="54"/>
      <c r="G1667" s="55"/>
    </row>
    <row r="1668" spans="1:7" x14ac:dyDescent="0.25">
      <c r="A1668" s="56"/>
      <c r="B1668" s="54"/>
      <c r="C1668" s="54"/>
      <c r="D1668" s="54"/>
      <c r="E1668" s="54"/>
      <c r="F1668" s="54"/>
      <c r="G1668" s="55"/>
    </row>
    <row r="1669" spans="1:7" x14ac:dyDescent="0.25">
      <c r="A1669" s="56"/>
      <c r="B1669" s="54"/>
      <c r="C1669" s="54"/>
      <c r="D1669" s="54"/>
      <c r="E1669" s="54"/>
      <c r="F1669" s="54"/>
      <c r="G1669" s="55"/>
    </row>
    <row r="1670" spans="1:7" x14ac:dyDescent="0.25">
      <c r="A1670" s="56"/>
      <c r="B1670" s="54"/>
      <c r="C1670" s="54"/>
      <c r="D1670" s="54"/>
      <c r="E1670" s="54"/>
      <c r="F1670" s="57"/>
      <c r="G1670" s="55"/>
    </row>
    <row r="1671" spans="1:7" x14ac:dyDescent="0.25">
      <c r="A1671" s="56"/>
      <c r="B1671" s="54"/>
      <c r="C1671" s="54"/>
      <c r="D1671" s="54"/>
      <c r="E1671" s="54"/>
      <c r="F1671" s="57"/>
      <c r="G1671" s="55"/>
    </row>
    <row r="1672" spans="1:7" x14ac:dyDescent="0.25">
      <c r="A1672" s="56"/>
      <c r="B1672" s="54"/>
      <c r="C1672" s="54"/>
      <c r="D1672" s="54"/>
      <c r="E1672" s="54"/>
      <c r="F1672" s="57"/>
      <c r="G1672" s="55"/>
    </row>
    <row r="1673" spans="1:7" x14ac:dyDescent="0.25">
      <c r="A1673" s="56"/>
      <c r="B1673" s="57"/>
      <c r="C1673" s="57"/>
      <c r="D1673" s="57"/>
      <c r="E1673" s="57"/>
      <c r="F1673" s="57"/>
      <c r="G1673" s="55"/>
    </row>
    <row r="1674" spans="1:7" x14ac:dyDescent="0.25">
      <c r="A1674" s="56"/>
      <c r="B1674" s="57"/>
      <c r="C1674" s="57"/>
      <c r="D1674" s="57"/>
      <c r="E1674" s="57"/>
      <c r="F1674" s="57"/>
      <c r="G1674" s="55"/>
    </row>
    <row r="1675" spans="1:7" x14ac:dyDescent="0.25">
      <c r="A1675" s="56"/>
      <c r="B1675" s="57"/>
      <c r="C1675" s="57"/>
      <c r="D1675" s="57"/>
      <c r="E1675" s="57"/>
      <c r="F1675" s="57"/>
      <c r="G1675" s="55"/>
    </row>
    <row r="1676" spans="1:7" x14ac:dyDescent="0.25">
      <c r="A1676" s="56"/>
      <c r="B1676" s="57"/>
      <c r="C1676" s="57"/>
      <c r="D1676" s="57"/>
      <c r="E1676" s="57"/>
      <c r="F1676" s="57"/>
      <c r="G1676" s="55"/>
    </row>
    <row r="1677" spans="1:7" x14ac:dyDescent="0.25">
      <c r="A1677" s="56"/>
      <c r="B1677" s="57"/>
      <c r="C1677" s="57"/>
      <c r="D1677" s="57"/>
      <c r="E1677" s="57"/>
      <c r="F1677" s="57"/>
      <c r="G1677" s="55"/>
    </row>
    <row r="1678" spans="1:7" x14ac:dyDescent="0.25">
      <c r="A1678" s="56"/>
      <c r="B1678" s="57"/>
      <c r="C1678" s="57"/>
      <c r="D1678" s="57"/>
      <c r="E1678" s="57"/>
      <c r="F1678" s="57"/>
      <c r="G1678" s="55"/>
    </row>
    <row r="1679" spans="1:7" x14ac:dyDescent="0.25">
      <c r="A1679" s="56"/>
      <c r="B1679" s="57"/>
      <c r="C1679" s="57"/>
      <c r="D1679" s="57"/>
      <c r="E1679" s="57"/>
      <c r="F1679" s="57"/>
      <c r="G1679" s="55"/>
    </row>
    <row r="1680" spans="1:7" x14ac:dyDescent="0.25">
      <c r="A1680" s="56"/>
      <c r="B1680" s="57"/>
      <c r="C1680" s="57"/>
      <c r="D1680" s="57"/>
      <c r="E1680" s="57"/>
      <c r="F1680" s="57"/>
      <c r="G1680" s="55"/>
    </row>
    <row r="1681" spans="1:7" x14ac:dyDescent="0.25">
      <c r="A1681" s="56"/>
      <c r="B1681" s="57"/>
      <c r="C1681" s="57"/>
      <c r="D1681" s="57"/>
      <c r="E1681" s="57"/>
      <c r="F1681" s="57"/>
      <c r="G1681" s="55"/>
    </row>
    <row r="1682" spans="1:7" x14ac:dyDescent="0.25">
      <c r="A1682" s="56"/>
      <c r="B1682" s="57"/>
      <c r="C1682" s="57"/>
      <c r="D1682" s="57"/>
      <c r="E1682" s="57"/>
      <c r="F1682" s="57"/>
      <c r="G1682" s="55"/>
    </row>
    <row r="1683" spans="1:7" x14ac:dyDescent="0.25">
      <c r="A1683" s="56"/>
      <c r="B1683" s="57"/>
      <c r="C1683" s="57"/>
      <c r="D1683" s="57"/>
      <c r="E1683" s="57"/>
      <c r="F1683" s="57"/>
      <c r="G1683" s="55"/>
    </row>
    <row r="1684" spans="1:7" x14ac:dyDescent="0.25">
      <c r="A1684" s="56"/>
      <c r="B1684" s="57"/>
      <c r="C1684" s="57"/>
      <c r="D1684" s="57"/>
      <c r="E1684" s="57"/>
      <c r="F1684" s="57"/>
      <c r="G1684" s="55"/>
    </row>
    <row r="1685" spans="1:7" x14ac:dyDescent="0.25">
      <c r="A1685" s="56"/>
      <c r="B1685" s="57"/>
      <c r="C1685" s="57"/>
      <c r="D1685" s="57"/>
      <c r="E1685" s="57"/>
      <c r="F1685" s="57"/>
      <c r="G1685" s="55"/>
    </row>
    <row r="1686" spans="1:7" x14ac:dyDescent="0.25">
      <c r="A1686" s="56"/>
      <c r="B1686" s="57"/>
      <c r="C1686" s="57"/>
      <c r="D1686" s="57"/>
      <c r="E1686" s="57"/>
      <c r="F1686" s="57"/>
      <c r="G1686" s="55"/>
    </row>
    <row r="1687" spans="1:7" x14ac:dyDescent="0.25">
      <c r="A1687" s="56"/>
      <c r="B1687" s="57"/>
      <c r="C1687" s="57"/>
      <c r="D1687" s="57"/>
      <c r="E1687" s="57"/>
      <c r="F1687" s="57"/>
      <c r="G1687" s="55"/>
    </row>
    <row r="1688" spans="1:7" x14ac:dyDescent="0.25">
      <c r="A1688" s="56"/>
      <c r="B1688" s="57"/>
      <c r="C1688" s="57"/>
      <c r="D1688" s="57"/>
      <c r="E1688" s="57"/>
      <c r="F1688" s="57"/>
      <c r="G1688" s="55"/>
    </row>
    <row r="1689" spans="1:7" x14ac:dyDescent="0.25">
      <c r="A1689" s="56"/>
      <c r="B1689" s="57"/>
      <c r="C1689" s="57"/>
      <c r="D1689" s="57"/>
      <c r="E1689" s="57"/>
      <c r="F1689" s="57"/>
      <c r="G1689" s="55"/>
    </row>
    <row r="1690" spans="1:7" x14ac:dyDescent="0.25">
      <c r="A1690" s="56"/>
      <c r="B1690" s="57"/>
      <c r="C1690" s="57"/>
      <c r="D1690" s="57"/>
      <c r="E1690" s="57"/>
      <c r="F1690" s="57"/>
      <c r="G1690" s="55"/>
    </row>
    <row r="1691" spans="1:7" x14ac:dyDescent="0.25">
      <c r="A1691" s="56"/>
      <c r="B1691" s="57"/>
      <c r="C1691" s="57"/>
      <c r="D1691" s="57"/>
      <c r="E1691" s="57"/>
      <c r="F1691" s="57"/>
      <c r="G1691" s="55"/>
    </row>
    <row r="1692" spans="1:7" x14ac:dyDescent="0.25">
      <c r="A1692" s="56"/>
      <c r="B1692" s="57"/>
      <c r="C1692" s="57"/>
      <c r="D1692" s="57"/>
      <c r="E1692" s="57"/>
      <c r="F1692" s="57"/>
      <c r="G1692" s="55"/>
    </row>
    <row r="1693" spans="1:7" x14ac:dyDescent="0.25">
      <c r="A1693" s="56"/>
      <c r="B1693" s="57"/>
      <c r="C1693" s="57"/>
      <c r="D1693" s="57"/>
      <c r="E1693" s="57"/>
      <c r="F1693" s="57"/>
      <c r="G1693" s="55"/>
    </row>
    <row r="1694" spans="1:7" x14ac:dyDescent="0.25">
      <c r="A1694" s="56"/>
      <c r="B1694" s="57"/>
      <c r="C1694" s="57"/>
      <c r="D1694" s="57"/>
      <c r="E1694" s="57"/>
      <c r="F1694" s="57"/>
      <c r="G1694" s="55"/>
    </row>
    <row r="1695" spans="1:7" x14ac:dyDescent="0.25">
      <c r="A1695" s="56"/>
      <c r="B1695" s="57"/>
      <c r="C1695" s="57"/>
      <c r="D1695" s="57"/>
      <c r="E1695" s="57"/>
      <c r="F1695" s="57"/>
      <c r="G1695" s="55"/>
    </row>
    <row r="1696" spans="1:7" x14ac:dyDescent="0.25">
      <c r="A1696" s="56"/>
      <c r="B1696" s="57"/>
      <c r="C1696" s="57"/>
      <c r="D1696" s="57"/>
      <c r="E1696" s="57"/>
      <c r="F1696" s="57"/>
      <c r="G1696" s="55"/>
    </row>
    <row r="1697" spans="1:7" x14ac:dyDescent="0.25">
      <c r="A1697" s="56"/>
      <c r="B1697" s="57"/>
      <c r="C1697" s="57"/>
      <c r="D1697" s="57"/>
      <c r="E1697" s="57"/>
      <c r="F1697" s="57"/>
      <c r="G1697" s="55"/>
    </row>
    <row r="1698" spans="1:7" x14ac:dyDescent="0.25">
      <c r="A1698" s="56"/>
      <c r="B1698" s="57"/>
      <c r="C1698" s="57"/>
      <c r="D1698" s="57"/>
      <c r="E1698" s="57"/>
      <c r="F1698" s="57"/>
      <c r="G1698" s="55"/>
    </row>
    <row r="1699" spans="1:7" x14ac:dyDescent="0.25">
      <c r="A1699" s="56"/>
      <c r="B1699" s="57"/>
      <c r="C1699" s="57"/>
      <c r="D1699" s="57"/>
      <c r="E1699" s="57"/>
      <c r="F1699" s="57"/>
      <c r="G1699" s="55"/>
    </row>
    <row r="1700" spans="1:7" x14ac:dyDescent="0.25">
      <c r="A1700" s="56"/>
      <c r="B1700" s="57"/>
      <c r="C1700" s="57"/>
      <c r="D1700" s="57"/>
      <c r="E1700" s="57"/>
      <c r="F1700" s="57"/>
      <c r="G1700" s="55"/>
    </row>
    <row r="1701" spans="1:7" x14ac:dyDescent="0.25">
      <c r="A1701" s="56"/>
      <c r="B1701" s="57"/>
      <c r="C1701" s="57"/>
      <c r="D1701" s="57"/>
      <c r="E1701" s="57"/>
      <c r="F1701" s="57"/>
      <c r="G1701" s="55"/>
    </row>
    <row r="1702" spans="1:7" x14ac:dyDescent="0.25">
      <c r="A1702" s="56"/>
      <c r="B1702" s="57"/>
      <c r="C1702" s="57"/>
      <c r="D1702" s="57"/>
      <c r="E1702" s="57"/>
      <c r="F1702" s="57"/>
      <c r="G1702" s="55"/>
    </row>
    <row r="1703" spans="1:7" x14ac:dyDescent="0.25">
      <c r="A1703" s="56"/>
      <c r="B1703" s="57"/>
      <c r="C1703" s="57"/>
      <c r="D1703" s="57"/>
      <c r="E1703" s="57"/>
      <c r="F1703" s="57"/>
      <c r="G1703" s="55"/>
    </row>
    <row r="1704" spans="1:7" x14ac:dyDescent="0.25">
      <c r="A1704" s="56"/>
      <c r="B1704" s="57"/>
      <c r="C1704" s="57"/>
      <c r="D1704" s="57"/>
      <c r="E1704" s="57"/>
      <c r="F1704" s="57"/>
      <c r="G1704" s="55"/>
    </row>
    <row r="1705" spans="1:7" x14ac:dyDescent="0.25">
      <c r="A1705" s="56"/>
      <c r="B1705" s="57"/>
      <c r="C1705" s="57"/>
      <c r="D1705" s="57"/>
      <c r="E1705" s="57"/>
      <c r="F1705" s="57"/>
      <c r="G1705" s="55"/>
    </row>
    <row r="1706" spans="1:7" x14ac:dyDescent="0.25">
      <c r="A1706" s="56"/>
      <c r="B1706" s="57"/>
      <c r="C1706" s="57"/>
      <c r="D1706" s="57"/>
      <c r="E1706" s="57"/>
      <c r="F1706" s="57"/>
      <c r="G1706" s="55"/>
    </row>
    <row r="1707" spans="1:7" x14ac:dyDescent="0.25">
      <c r="A1707" s="56"/>
      <c r="B1707" s="57"/>
      <c r="C1707" s="57"/>
      <c r="D1707" s="57"/>
      <c r="E1707" s="57"/>
      <c r="F1707" s="57"/>
      <c r="G1707" s="55"/>
    </row>
    <row r="1708" spans="1:7" x14ac:dyDescent="0.25">
      <c r="A1708" s="56"/>
      <c r="B1708" s="57"/>
      <c r="C1708" s="57"/>
      <c r="D1708" s="57"/>
      <c r="E1708" s="57"/>
      <c r="F1708" s="57"/>
      <c r="G1708" s="55"/>
    </row>
    <row r="1709" spans="1:7" x14ac:dyDescent="0.25">
      <c r="A1709" s="56"/>
      <c r="B1709" s="57"/>
      <c r="C1709" s="57"/>
      <c r="D1709" s="57"/>
      <c r="E1709" s="57"/>
      <c r="F1709" s="57"/>
      <c r="G1709" s="55"/>
    </row>
    <row r="1710" spans="1:7" x14ac:dyDescent="0.25">
      <c r="A1710" s="56"/>
      <c r="B1710" s="57"/>
      <c r="C1710" s="57"/>
      <c r="D1710" s="57"/>
      <c r="E1710" s="57"/>
      <c r="F1710" s="57"/>
      <c r="G1710" s="55"/>
    </row>
    <row r="1711" spans="1:7" x14ac:dyDescent="0.25">
      <c r="A1711" s="56"/>
      <c r="B1711" s="57"/>
      <c r="C1711" s="57"/>
      <c r="D1711" s="57"/>
      <c r="E1711" s="57"/>
      <c r="F1711" s="57"/>
      <c r="G1711" s="55"/>
    </row>
    <row r="1712" spans="1:7" x14ac:dyDescent="0.25">
      <c r="A1712" s="56"/>
      <c r="B1712" s="57"/>
      <c r="C1712" s="57"/>
      <c r="D1712" s="57"/>
      <c r="E1712" s="57"/>
      <c r="F1712" s="57"/>
      <c r="G1712" s="55"/>
    </row>
    <row r="1713" spans="1:7" x14ac:dyDescent="0.25">
      <c r="A1713" s="56"/>
      <c r="B1713" s="57"/>
      <c r="C1713" s="57"/>
      <c r="D1713" s="57"/>
      <c r="E1713" s="57"/>
      <c r="F1713" s="57"/>
      <c r="G1713" s="55"/>
    </row>
    <row r="1714" spans="1:7" x14ac:dyDescent="0.25">
      <c r="A1714" s="56"/>
      <c r="B1714" s="57"/>
      <c r="C1714" s="57"/>
      <c r="D1714" s="57"/>
      <c r="E1714" s="57"/>
      <c r="F1714" s="57"/>
      <c r="G1714" s="55"/>
    </row>
    <row r="1715" spans="1:7" x14ac:dyDescent="0.25">
      <c r="A1715" s="56"/>
      <c r="B1715" s="57"/>
      <c r="C1715" s="57"/>
      <c r="D1715" s="57"/>
      <c r="E1715" s="57"/>
      <c r="F1715" s="57"/>
      <c r="G1715" s="55"/>
    </row>
    <row r="1716" spans="1:7" x14ac:dyDescent="0.25">
      <c r="A1716" s="56"/>
      <c r="B1716" s="57"/>
      <c r="C1716" s="57"/>
      <c r="D1716" s="57"/>
      <c r="E1716" s="57"/>
      <c r="F1716" s="57"/>
      <c r="G1716" s="55"/>
    </row>
    <row r="1717" spans="1:7" x14ac:dyDescent="0.25">
      <c r="A1717" s="56"/>
      <c r="B1717" s="57"/>
      <c r="C1717" s="57"/>
      <c r="D1717" s="57"/>
      <c r="E1717" s="57"/>
      <c r="F1717" s="57"/>
      <c r="G1717" s="55"/>
    </row>
    <row r="1718" spans="1:7" x14ac:dyDescent="0.25">
      <c r="A1718" s="56"/>
      <c r="B1718" s="57"/>
      <c r="C1718" s="57"/>
      <c r="D1718" s="57"/>
      <c r="E1718" s="57"/>
      <c r="F1718" s="57"/>
      <c r="G1718" s="55"/>
    </row>
    <row r="1719" spans="1:7" x14ac:dyDescent="0.25">
      <c r="A1719" s="56"/>
      <c r="B1719" s="57"/>
      <c r="C1719" s="57"/>
      <c r="D1719" s="57"/>
      <c r="E1719" s="57"/>
      <c r="F1719" s="57"/>
      <c r="G1719" s="55"/>
    </row>
    <row r="1720" spans="1:7" x14ac:dyDescent="0.25">
      <c r="A1720" s="56"/>
      <c r="B1720" s="57"/>
      <c r="C1720" s="57"/>
      <c r="D1720" s="57"/>
      <c r="E1720" s="57"/>
      <c r="F1720" s="57"/>
      <c r="G1720" s="55"/>
    </row>
    <row r="1721" spans="1:7" x14ac:dyDescent="0.25">
      <c r="A1721" s="56"/>
      <c r="B1721" s="57"/>
      <c r="C1721" s="57"/>
      <c r="D1721" s="57"/>
      <c r="E1721" s="57"/>
      <c r="F1721" s="57"/>
      <c r="G1721" s="55"/>
    </row>
    <row r="1722" spans="1:7" x14ac:dyDescent="0.25">
      <c r="A1722" s="56"/>
      <c r="B1722" s="57"/>
      <c r="C1722" s="57"/>
      <c r="D1722" s="57"/>
      <c r="E1722" s="57"/>
      <c r="F1722" s="57"/>
      <c r="G1722" s="55"/>
    </row>
    <row r="1723" spans="1:7" x14ac:dyDescent="0.25">
      <c r="A1723" s="56"/>
      <c r="B1723" s="57"/>
      <c r="C1723" s="57"/>
      <c r="D1723" s="57"/>
      <c r="E1723" s="57"/>
      <c r="F1723" s="57"/>
      <c r="G1723" s="55"/>
    </row>
    <row r="1724" spans="1:7" x14ac:dyDescent="0.25">
      <c r="A1724" s="56"/>
      <c r="B1724" s="57"/>
      <c r="C1724" s="57"/>
      <c r="D1724" s="57"/>
      <c r="E1724" s="57"/>
      <c r="F1724" s="57"/>
      <c r="G1724" s="55"/>
    </row>
    <row r="1725" spans="1:7" x14ac:dyDescent="0.25">
      <c r="A1725" s="56"/>
      <c r="B1725" s="57"/>
      <c r="C1725" s="57"/>
      <c r="D1725" s="57"/>
      <c r="E1725" s="57"/>
      <c r="F1725" s="57"/>
      <c r="G1725" s="55"/>
    </row>
    <row r="1726" spans="1:7" x14ac:dyDescent="0.25">
      <c r="A1726" s="56"/>
      <c r="B1726" s="57"/>
      <c r="C1726" s="57"/>
      <c r="D1726" s="57"/>
      <c r="E1726" s="57"/>
      <c r="F1726" s="57"/>
      <c r="G1726" s="55"/>
    </row>
    <row r="1727" spans="1:7" x14ac:dyDescent="0.25">
      <c r="A1727" s="56"/>
      <c r="B1727" s="57"/>
      <c r="C1727" s="57"/>
      <c r="D1727" s="57"/>
      <c r="E1727" s="57"/>
      <c r="F1727" s="57"/>
      <c r="G1727" s="55"/>
    </row>
    <row r="1728" spans="1:7" x14ac:dyDescent="0.25">
      <c r="A1728" s="56"/>
      <c r="B1728" s="57"/>
      <c r="C1728" s="57"/>
      <c r="D1728" s="57"/>
      <c r="E1728" s="57"/>
      <c r="F1728" s="57"/>
      <c r="G1728" s="55"/>
    </row>
    <row r="1729" spans="1:7" x14ac:dyDescent="0.25">
      <c r="A1729" s="56"/>
      <c r="B1729" s="57"/>
      <c r="C1729" s="57"/>
      <c r="D1729" s="57"/>
      <c r="E1729" s="57"/>
      <c r="F1729" s="57"/>
      <c r="G1729" s="55"/>
    </row>
    <row r="1730" spans="1:7" x14ac:dyDescent="0.25">
      <c r="A1730" s="56"/>
      <c r="B1730" s="57"/>
      <c r="C1730" s="57"/>
      <c r="D1730" s="57"/>
      <c r="E1730" s="57"/>
      <c r="F1730" s="57"/>
      <c r="G1730" s="55"/>
    </row>
    <row r="1731" spans="1:7" x14ac:dyDescent="0.25">
      <c r="A1731" s="56"/>
      <c r="B1731" s="57"/>
      <c r="C1731" s="57"/>
      <c r="D1731" s="57"/>
      <c r="E1731" s="57"/>
      <c r="F1731" s="57"/>
      <c r="G1731" s="55"/>
    </row>
    <row r="1732" spans="1:7" x14ac:dyDescent="0.25">
      <c r="A1732" s="56"/>
      <c r="B1732" s="57"/>
      <c r="C1732" s="57"/>
      <c r="D1732" s="57"/>
      <c r="E1732" s="57"/>
      <c r="F1732" s="57"/>
      <c r="G1732" s="55"/>
    </row>
    <row r="1733" spans="1:7" x14ac:dyDescent="0.25">
      <c r="A1733" s="56"/>
      <c r="B1733" s="57"/>
      <c r="C1733" s="57"/>
      <c r="D1733" s="57"/>
      <c r="E1733" s="57"/>
      <c r="F1733" s="57"/>
      <c r="G1733" s="55"/>
    </row>
    <row r="1734" spans="1:7" x14ac:dyDescent="0.25">
      <c r="A1734" s="56"/>
      <c r="B1734" s="57"/>
      <c r="C1734" s="57"/>
      <c r="D1734" s="57"/>
      <c r="E1734" s="57"/>
      <c r="F1734" s="57"/>
      <c r="G1734" s="55"/>
    </row>
    <row r="1735" spans="1:7" x14ac:dyDescent="0.25">
      <c r="A1735" s="56"/>
      <c r="B1735" s="57"/>
      <c r="C1735" s="57"/>
      <c r="D1735" s="57"/>
      <c r="E1735" s="57"/>
      <c r="F1735" s="57"/>
      <c r="G1735" s="55"/>
    </row>
    <row r="1736" spans="1:7" x14ac:dyDescent="0.25">
      <c r="A1736" s="56"/>
      <c r="B1736" s="57"/>
      <c r="C1736" s="57"/>
      <c r="D1736" s="57"/>
      <c r="E1736" s="57"/>
      <c r="F1736" s="57"/>
      <c r="G1736" s="55"/>
    </row>
    <row r="1737" spans="1:7" x14ac:dyDescent="0.25">
      <c r="A1737" s="56"/>
      <c r="B1737" s="57"/>
      <c r="C1737" s="57"/>
      <c r="D1737" s="57"/>
      <c r="E1737" s="57"/>
      <c r="F1737" s="57"/>
      <c r="G1737" s="55"/>
    </row>
    <row r="1738" spans="1:7" x14ac:dyDescent="0.25">
      <c r="A1738" s="56"/>
      <c r="B1738" s="57"/>
      <c r="C1738" s="57"/>
      <c r="D1738" s="57"/>
      <c r="E1738" s="57"/>
      <c r="F1738" s="57"/>
      <c r="G1738" s="55"/>
    </row>
    <row r="1739" spans="1:7" x14ac:dyDescent="0.25">
      <c r="A1739" s="56"/>
      <c r="B1739" s="57"/>
      <c r="C1739" s="57"/>
      <c r="D1739" s="57"/>
      <c r="E1739" s="57"/>
      <c r="F1739" s="57"/>
      <c r="G1739" s="55"/>
    </row>
    <row r="1740" spans="1:7" x14ac:dyDescent="0.25">
      <c r="A1740" s="56"/>
      <c r="B1740" s="57"/>
      <c r="C1740" s="57"/>
      <c r="D1740" s="57"/>
      <c r="E1740" s="57"/>
      <c r="F1740" s="57"/>
      <c r="G1740" s="55"/>
    </row>
    <row r="1741" spans="1:7" x14ac:dyDescent="0.25">
      <c r="A1741" s="56"/>
      <c r="B1741" s="57"/>
      <c r="C1741" s="57"/>
      <c r="D1741" s="57"/>
      <c r="E1741" s="57"/>
      <c r="F1741" s="57"/>
      <c r="G1741" s="55"/>
    </row>
    <row r="1742" spans="1:7" x14ac:dyDescent="0.25">
      <c r="A1742" s="56"/>
      <c r="B1742" s="57"/>
      <c r="C1742" s="57"/>
      <c r="D1742" s="57"/>
      <c r="E1742" s="57"/>
      <c r="F1742" s="57"/>
      <c r="G1742" s="55"/>
    </row>
    <row r="1743" spans="1:7" x14ac:dyDescent="0.25">
      <c r="A1743" s="56"/>
      <c r="B1743" s="57"/>
      <c r="C1743" s="57"/>
      <c r="D1743" s="57"/>
      <c r="E1743" s="57"/>
      <c r="F1743" s="57"/>
      <c r="G1743" s="55"/>
    </row>
    <row r="1744" spans="1:7" x14ac:dyDescent="0.25">
      <c r="A1744" s="56"/>
      <c r="B1744" s="57"/>
      <c r="C1744" s="57"/>
      <c r="D1744" s="57"/>
      <c r="E1744" s="57"/>
      <c r="F1744" s="57"/>
      <c r="G1744" s="55"/>
    </row>
    <row r="1745" spans="1:7" x14ac:dyDescent="0.25">
      <c r="A1745" s="56"/>
      <c r="B1745" s="57"/>
      <c r="C1745" s="57"/>
      <c r="D1745" s="57"/>
      <c r="E1745" s="57"/>
      <c r="F1745" s="57"/>
      <c r="G1745" s="55"/>
    </row>
    <row r="1746" spans="1:7" x14ac:dyDescent="0.25">
      <c r="A1746" s="56"/>
      <c r="B1746" s="57"/>
      <c r="C1746" s="57"/>
      <c r="D1746" s="57"/>
      <c r="E1746" s="57"/>
      <c r="F1746" s="57"/>
      <c r="G1746" s="55"/>
    </row>
    <row r="1747" spans="1:7" x14ac:dyDescent="0.25">
      <c r="A1747" s="56"/>
      <c r="B1747" s="57"/>
      <c r="C1747" s="57"/>
      <c r="D1747" s="57"/>
      <c r="E1747" s="57"/>
      <c r="F1747" s="57"/>
      <c r="G1747" s="55"/>
    </row>
    <row r="1748" spans="1:7" x14ac:dyDescent="0.25">
      <c r="A1748" s="56"/>
      <c r="B1748" s="57"/>
      <c r="C1748" s="57"/>
      <c r="D1748" s="57"/>
      <c r="E1748" s="57"/>
      <c r="F1748" s="57"/>
      <c r="G1748" s="55"/>
    </row>
    <row r="1749" spans="1:7" x14ac:dyDescent="0.25">
      <c r="A1749" s="56"/>
      <c r="B1749" s="57"/>
      <c r="C1749" s="57"/>
      <c r="D1749" s="57"/>
      <c r="E1749" s="57"/>
      <c r="F1749" s="57"/>
      <c r="G1749" s="55"/>
    </row>
    <row r="1750" spans="1:7" x14ac:dyDescent="0.25">
      <c r="A1750" s="56"/>
      <c r="B1750" s="57"/>
      <c r="C1750" s="57"/>
      <c r="D1750" s="57"/>
      <c r="E1750" s="57"/>
      <c r="F1750" s="57"/>
      <c r="G1750" s="55"/>
    </row>
    <row r="1751" spans="1:7" x14ac:dyDescent="0.25">
      <c r="A1751" s="56"/>
      <c r="B1751" s="57"/>
      <c r="C1751" s="57"/>
      <c r="D1751" s="57"/>
      <c r="E1751" s="57"/>
      <c r="F1751" s="57"/>
      <c r="G1751" s="55"/>
    </row>
    <row r="1752" spans="1:7" x14ac:dyDescent="0.25">
      <c r="A1752" s="56"/>
      <c r="B1752" s="57"/>
      <c r="C1752" s="57"/>
      <c r="D1752" s="57"/>
      <c r="E1752" s="57"/>
      <c r="F1752" s="57"/>
      <c r="G1752" s="55"/>
    </row>
    <row r="1753" spans="1:7" x14ac:dyDescent="0.25">
      <c r="A1753" s="56"/>
      <c r="B1753" s="57"/>
      <c r="C1753" s="57"/>
      <c r="D1753" s="57"/>
      <c r="E1753" s="57"/>
      <c r="F1753" s="57"/>
      <c r="G1753" s="55"/>
    </row>
    <row r="1754" spans="1:7" x14ac:dyDescent="0.25">
      <c r="A1754" s="56"/>
      <c r="B1754" s="57"/>
      <c r="C1754" s="57"/>
      <c r="D1754" s="57"/>
      <c r="E1754" s="57"/>
      <c r="F1754" s="57"/>
      <c r="G1754" s="55"/>
    </row>
    <row r="1755" spans="1:7" x14ac:dyDescent="0.25">
      <c r="A1755" s="56"/>
      <c r="B1755" s="57"/>
      <c r="C1755" s="57"/>
      <c r="D1755" s="57"/>
      <c r="E1755" s="57"/>
      <c r="F1755" s="57"/>
      <c r="G1755" s="55"/>
    </row>
    <row r="1756" spans="1:7" x14ac:dyDescent="0.25">
      <c r="A1756" s="56"/>
      <c r="B1756" s="57"/>
      <c r="C1756" s="57"/>
      <c r="D1756" s="57"/>
      <c r="E1756" s="57"/>
      <c r="F1756" s="57"/>
      <c r="G1756" s="55"/>
    </row>
    <row r="1757" spans="1:7" x14ac:dyDescent="0.25">
      <c r="A1757" s="56"/>
      <c r="B1757" s="57"/>
      <c r="C1757" s="57"/>
      <c r="D1757" s="57"/>
      <c r="E1757" s="57"/>
      <c r="F1757" s="57"/>
      <c r="G1757" s="55"/>
    </row>
    <row r="1758" spans="1:7" x14ac:dyDescent="0.25">
      <c r="A1758" s="56"/>
      <c r="B1758" s="57"/>
      <c r="C1758" s="57"/>
      <c r="D1758" s="57"/>
      <c r="E1758" s="57"/>
      <c r="F1758" s="57"/>
      <c r="G1758" s="55"/>
    </row>
    <row r="1759" spans="1:7" x14ac:dyDescent="0.25">
      <c r="A1759" s="56"/>
      <c r="B1759" s="57"/>
      <c r="C1759" s="57"/>
      <c r="D1759" s="57"/>
      <c r="E1759" s="57"/>
      <c r="F1759" s="57"/>
      <c r="G1759" s="55"/>
    </row>
    <row r="1760" spans="1:7" x14ac:dyDescent="0.25">
      <c r="A1760" s="56"/>
      <c r="B1760" s="57"/>
      <c r="C1760" s="57"/>
      <c r="D1760" s="57"/>
      <c r="E1760" s="57"/>
      <c r="F1760" s="57"/>
      <c r="G1760" s="55"/>
    </row>
    <row r="1761" spans="1:7" x14ac:dyDescent="0.25">
      <c r="A1761" s="56"/>
      <c r="B1761" s="57"/>
      <c r="C1761" s="57"/>
      <c r="D1761" s="57"/>
      <c r="E1761" s="57"/>
      <c r="F1761" s="57"/>
      <c r="G1761" s="55"/>
    </row>
    <row r="1762" spans="1:7" x14ac:dyDescent="0.25">
      <c r="A1762" s="56"/>
      <c r="B1762" s="57"/>
      <c r="C1762" s="57"/>
      <c r="D1762" s="57"/>
      <c r="E1762" s="57"/>
      <c r="F1762" s="57"/>
      <c r="G1762" s="55"/>
    </row>
    <row r="1763" spans="1:7" x14ac:dyDescent="0.25">
      <c r="A1763" s="56"/>
      <c r="B1763" s="57"/>
      <c r="C1763" s="57"/>
      <c r="D1763" s="57"/>
      <c r="E1763" s="57"/>
      <c r="F1763" s="57"/>
      <c r="G1763" s="55"/>
    </row>
    <row r="1764" spans="1:7" x14ac:dyDescent="0.25">
      <c r="A1764" s="56"/>
      <c r="B1764" s="57"/>
      <c r="C1764" s="57"/>
      <c r="D1764" s="57"/>
      <c r="E1764" s="57"/>
      <c r="F1764" s="57"/>
      <c r="G1764" s="55"/>
    </row>
    <row r="1765" spans="1:7" x14ac:dyDescent="0.25">
      <c r="A1765" s="56"/>
      <c r="B1765" s="57"/>
      <c r="C1765" s="57"/>
      <c r="D1765" s="57"/>
      <c r="E1765" s="57"/>
      <c r="F1765" s="57"/>
      <c r="G1765" s="55"/>
    </row>
    <row r="1766" spans="1:7" x14ac:dyDescent="0.25">
      <c r="A1766" s="56"/>
      <c r="B1766" s="57"/>
      <c r="C1766" s="57"/>
      <c r="D1766" s="57"/>
      <c r="E1766" s="57"/>
      <c r="F1766" s="57"/>
      <c r="G1766" s="55"/>
    </row>
    <row r="1767" spans="1:7" x14ac:dyDescent="0.25">
      <c r="A1767" s="56"/>
      <c r="B1767" s="57"/>
      <c r="C1767" s="57"/>
      <c r="D1767" s="57"/>
      <c r="E1767" s="57"/>
      <c r="F1767" s="57"/>
      <c r="G1767" s="55"/>
    </row>
    <row r="1768" spans="1:7" x14ac:dyDescent="0.25">
      <c r="A1768" s="56"/>
      <c r="B1768" s="57"/>
      <c r="C1768" s="57"/>
      <c r="D1768" s="57"/>
      <c r="E1768" s="57"/>
      <c r="F1768" s="57"/>
      <c r="G1768" s="55"/>
    </row>
    <row r="1769" spans="1:7" x14ac:dyDescent="0.25">
      <c r="A1769" s="56"/>
      <c r="B1769" s="57"/>
      <c r="C1769" s="57"/>
      <c r="D1769" s="57"/>
      <c r="E1769" s="57"/>
      <c r="F1769" s="57"/>
      <c r="G1769" s="55"/>
    </row>
    <row r="1770" spans="1:7" x14ac:dyDescent="0.25">
      <c r="A1770" s="56"/>
      <c r="B1770" s="57"/>
      <c r="C1770" s="57"/>
      <c r="D1770" s="57"/>
      <c r="E1770" s="57"/>
      <c r="F1770" s="57"/>
      <c r="G1770" s="55"/>
    </row>
    <row r="1771" spans="1:7" x14ac:dyDescent="0.25">
      <c r="A1771" s="56"/>
      <c r="B1771" s="57"/>
      <c r="C1771" s="57"/>
      <c r="D1771" s="57"/>
      <c r="E1771" s="57"/>
      <c r="F1771" s="57"/>
      <c r="G1771" s="55"/>
    </row>
    <row r="1772" spans="1:7" x14ac:dyDescent="0.25">
      <c r="A1772" s="56"/>
      <c r="B1772" s="57"/>
      <c r="C1772" s="57"/>
      <c r="D1772" s="57"/>
      <c r="E1772" s="57"/>
      <c r="F1772" s="57"/>
      <c r="G1772" s="55"/>
    </row>
    <row r="1773" spans="1:7" x14ac:dyDescent="0.25">
      <c r="A1773" s="56"/>
      <c r="B1773" s="57"/>
      <c r="C1773" s="57"/>
      <c r="D1773" s="57"/>
      <c r="E1773" s="57"/>
      <c r="F1773" s="57"/>
      <c r="G1773" s="55"/>
    </row>
    <row r="1774" spans="1:7" x14ac:dyDescent="0.25">
      <c r="A1774" s="56"/>
      <c r="B1774" s="57"/>
      <c r="C1774" s="57"/>
      <c r="D1774" s="57"/>
      <c r="E1774" s="57"/>
      <c r="F1774" s="57"/>
      <c r="G1774" s="55"/>
    </row>
    <row r="1775" spans="1:7" x14ac:dyDescent="0.25">
      <c r="A1775" s="56"/>
      <c r="B1775" s="57"/>
      <c r="C1775" s="57"/>
      <c r="D1775" s="57"/>
      <c r="E1775" s="57"/>
      <c r="F1775" s="57"/>
      <c r="G1775" s="55"/>
    </row>
    <row r="1776" spans="1:7" x14ac:dyDescent="0.25">
      <c r="A1776" s="56"/>
      <c r="B1776" s="57"/>
      <c r="C1776" s="57"/>
      <c r="D1776" s="57"/>
      <c r="E1776" s="57"/>
      <c r="F1776" s="57"/>
      <c r="G1776" s="55"/>
    </row>
    <row r="1777" spans="1:7" x14ac:dyDescent="0.25">
      <c r="A1777" s="56"/>
      <c r="B1777" s="57"/>
      <c r="C1777" s="57"/>
      <c r="D1777" s="57"/>
      <c r="E1777" s="57"/>
      <c r="F1777" s="57"/>
      <c r="G1777" s="55"/>
    </row>
    <row r="1778" spans="1:7" x14ac:dyDescent="0.25">
      <c r="A1778" s="56"/>
      <c r="B1778" s="57"/>
      <c r="C1778" s="57"/>
      <c r="D1778" s="57"/>
      <c r="E1778" s="57"/>
      <c r="F1778" s="57"/>
      <c r="G1778" s="55"/>
    </row>
    <row r="1779" spans="1:7" x14ac:dyDescent="0.25">
      <c r="A1779" s="56"/>
      <c r="B1779" s="57"/>
      <c r="C1779" s="57"/>
      <c r="D1779" s="57"/>
      <c r="E1779" s="57"/>
      <c r="F1779" s="57"/>
      <c r="G1779" s="55"/>
    </row>
    <row r="1780" spans="1:7" x14ac:dyDescent="0.25">
      <c r="A1780" s="56"/>
      <c r="B1780" s="57"/>
      <c r="C1780" s="57"/>
      <c r="D1780" s="57"/>
      <c r="E1780" s="57"/>
      <c r="F1780" s="57"/>
      <c r="G1780" s="55"/>
    </row>
    <row r="1781" spans="1:7" x14ac:dyDescent="0.25">
      <c r="A1781" s="56"/>
      <c r="B1781" s="57"/>
      <c r="C1781" s="57"/>
      <c r="D1781" s="57"/>
      <c r="E1781" s="57"/>
      <c r="F1781" s="57"/>
      <c r="G1781" s="55"/>
    </row>
    <row r="1782" spans="1:7" x14ac:dyDescent="0.25">
      <c r="A1782" s="56"/>
      <c r="B1782" s="57"/>
      <c r="C1782" s="57"/>
      <c r="D1782" s="57"/>
      <c r="E1782" s="57"/>
      <c r="F1782" s="57"/>
      <c r="G1782" s="55"/>
    </row>
    <row r="1783" spans="1:7" x14ac:dyDescent="0.25">
      <c r="A1783" s="56"/>
      <c r="B1783" s="57"/>
      <c r="C1783" s="57"/>
      <c r="D1783" s="57"/>
      <c r="E1783" s="57"/>
      <c r="F1783" s="57"/>
      <c r="G1783" s="55"/>
    </row>
    <row r="1784" spans="1:7" x14ac:dyDescent="0.25">
      <c r="A1784" s="56"/>
      <c r="B1784" s="57"/>
      <c r="C1784" s="57"/>
      <c r="D1784" s="57"/>
      <c r="E1784" s="57"/>
      <c r="F1784" s="57"/>
      <c r="G1784" s="55"/>
    </row>
    <row r="1785" spans="1:7" x14ac:dyDescent="0.25">
      <c r="A1785" s="56"/>
      <c r="B1785" s="57"/>
      <c r="C1785" s="57"/>
      <c r="D1785" s="57"/>
      <c r="E1785" s="57"/>
      <c r="F1785" s="57"/>
      <c r="G1785" s="55"/>
    </row>
    <row r="1786" spans="1:7" x14ac:dyDescent="0.25">
      <c r="A1786" s="56"/>
      <c r="B1786" s="57"/>
      <c r="C1786" s="57"/>
      <c r="D1786" s="57"/>
      <c r="E1786" s="57"/>
      <c r="F1786" s="57"/>
      <c r="G1786" s="55"/>
    </row>
    <row r="1787" spans="1:7" x14ac:dyDescent="0.25">
      <c r="A1787" s="56"/>
      <c r="B1787" s="57"/>
      <c r="C1787" s="57"/>
      <c r="D1787" s="57"/>
      <c r="E1787" s="57"/>
      <c r="F1787" s="57"/>
      <c r="G1787" s="55"/>
    </row>
    <row r="1788" spans="1:7" x14ac:dyDescent="0.25">
      <c r="A1788" s="56"/>
      <c r="B1788" s="57"/>
      <c r="C1788" s="57"/>
      <c r="D1788" s="57"/>
      <c r="E1788" s="57"/>
      <c r="F1788" s="57"/>
      <c r="G1788" s="55"/>
    </row>
    <row r="1789" spans="1:7" x14ac:dyDescent="0.25">
      <c r="A1789" s="56"/>
      <c r="B1789" s="57"/>
      <c r="C1789" s="57"/>
      <c r="D1789" s="57"/>
      <c r="E1789" s="57"/>
      <c r="F1789" s="57"/>
      <c r="G1789" s="55"/>
    </row>
    <row r="1790" spans="1:7" x14ac:dyDescent="0.25">
      <c r="A1790" s="56"/>
      <c r="B1790" s="57"/>
      <c r="C1790" s="57"/>
      <c r="D1790" s="57"/>
      <c r="E1790" s="57"/>
      <c r="F1790" s="57"/>
      <c r="G1790" s="55"/>
    </row>
    <row r="1791" spans="1:7" x14ac:dyDescent="0.25">
      <c r="A1791" s="56"/>
      <c r="B1791" s="57"/>
      <c r="C1791" s="57"/>
      <c r="D1791" s="57"/>
      <c r="E1791" s="57"/>
      <c r="F1791" s="57"/>
      <c r="G1791" s="55"/>
    </row>
    <row r="1792" spans="1:7" x14ac:dyDescent="0.25">
      <c r="A1792" s="56"/>
      <c r="B1792" s="57"/>
      <c r="C1792" s="57"/>
      <c r="D1792" s="57"/>
      <c r="E1792" s="57"/>
      <c r="F1792" s="57"/>
      <c r="G1792" s="55"/>
    </row>
    <row r="1793" spans="1:7" x14ac:dyDescent="0.25">
      <c r="A1793" s="56"/>
      <c r="B1793" s="57"/>
      <c r="C1793" s="57"/>
      <c r="D1793" s="57"/>
      <c r="E1793" s="57"/>
      <c r="F1793" s="57"/>
      <c r="G1793" s="55"/>
    </row>
    <row r="1794" spans="1:7" x14ac:dyDescent="0.25">
      <c r="A1794" s="56"/>
      <c r="B1794" s="57"/>
      <c r="C1794" s="57"/>
      <c r="D1794" s="57"/>
      <c r="E1794" s="57"/>
      <c r="F1794" s="57"/>
      <c r="G1794" s="55"/>
    </row>
    <row r="1795" spans="1:7" x14ac:dyDescent="0.25">
      <c r="A1795" s="56"/>
      <c r="B1795" s="57"/>
      <c r="C1795" s="57"/>
      <c r="D1795" s="57"/>
      <c r="E1795" s="57"/>
      <c r="F1795" s="57"/>
      <c r="G1795" s="55"/>
    </row>
    <row r="1796" spans="1:7" x14ac:dyDescent="0.25">
      <c r="A1796" s="56"/>
      <c r="B1796" s="57"/>
      <c r="C1796" s="57"/>
      <c r="D1796" s="57"/>
      <c r="E1796" s="57"/>
      <c r="F1796" s="57"/>
      <c r="G1796" s="55"/>
    </row>
    <row r="1797" spans="1:7" x14ac:dyDescent="0.25">
      <c r="A1797" s="56"/>
      <c r="B1797" s="57"/>
      <c r="C1797" s="57"/>
      <c r="D1797" s="57"/>
      <c r="E1797" s="57"/>
      <c r="F1797" s="57"/>
      <c r="G1797" s="55"/>
    </row>
    <row r="1798" spans="1:7" x14ac:dyDescent="0.25">
      <c r="A1798" s="56"/>
      <c r="B1798" s="57"/>
      <c r="C1798" s="57"/>
      <c r="D1798" s="57"/>
      <c r="E1798" s="57"/>
      <c r="F1798" s="57"/>
      <c r="G1798" s="55"/>
    </row>
    <row r="1799" spans="1:7" x14ac:dyDescent="0.25">
      <c r="A1799" s="56"/>
      <c r="B1799" s="57"/>
      <c r="C1799" s="57"/>
      <c r="D1799" s="57"/>
      <c r="E1799" s="57"/>
      <c r="F1799" s="57"/>
      <c r="G1799" s="55"/>
    </row>
    <row r="1800" spans="1:7" x14ac:dyDescent="0.25">
      <c r="A1800" s="56"/>
      <c r="B1800" s="57"/>
      <c r="C1800" s="57"/>
      <c r="D1800" s="57"/>
      <c r="E1800" s="57"/>
      <c r="F1800" s="57"/>
      <c r="G1800" s="55"/>
    </row>
    <row r="1801" spans="1:7" x14ac:dyDescent="0.25">
      <c r="A1801" s="56"/>
      <c r="B1801" s="57"/>
      <c r="C1801" s="57"/>
      <c r="D1801" s="57"/>
      <c r="E1801" s="57"/>
      <c r="F1801" s="57"/>
      <c r="G1801" s="55"/>
    </row>
    <row r="1802" spans="1:7" x14ac:dyDescent="0.25">
      <c r="A1802" s="56"/>
      <c r="B1802" s="57"/>
      <c r="C1802" s="57"/>
      <c r="D1802" s="57"/>
      <c r="E1802" s="57"/>
      <c r="F1802" s="57"/>
      <c r="G1802" s="55"/>
    </row>
    <row r="1803" spans="1:7" x14ac:dyDescent="0.25">
      <c r="A1803" s="56"/>
      <c r="B1803" s="57"/>
      <c r="C1803" s="57"/>
      <c r="D1803" s="57"/>
      <c r="E1803" s="57"/>
      <c r="F1803" s="57"/>
      <c r="G1803" s="55"/>
    </row>
    <row r="1804" spans="1:7" x14ac:dyDescent="0.25">
      <c r="A1804" s="56"/>
      <c r="B1804" s="57"/>
      <c r="C1804" s="57"/>
      <c r="D1804" s="57"/>
      <c r="E1804" s="57"/>
      <c r="F1804" s="57"/>
      <c r="G1804" s="55"/>
    </row>
    <row r="1805" spans="1:7" x14ac:dyDescent="0.25">
      <c r="A1805" s="56"/>
      <c r="B1805" s="57"/>
      <c r="C1805" s="57"/>
      <c r="D1805" s="57"/>
      <c r="E1805" s="57"/>
      <c r="F1805" s="57"/>
      <c r="G1805" s="55"/>
    </row>
    <row r="1806" spans="1:7" x14ac:dyDescent="0.25">
      <c r="A1806" s="56"/>
      <c r="B1806" s="57"/>
      <c r="C1806" s="57"/>
      <c r="D1806" s="57"/>
      <c r="E1806" s="57"/>
      <c r="F1806" s="57"/>
      <c r="G1806" s="55"/>
    </row>
    <row r="1807" spans="1:7" x14ac:dyDescent="0.25">
      <c r="A1807" s="56"/>
      <c r="B1807" s="57"/>
      <c r="C1807" s="57"/>
      <c r="D1807" s="57"/>
      <c r="E1807" s="57"/>
      <c r="F1807" s="57"/>
      <c r="G1807" s="55"/>
    </row>
    <row r="1808" spans="1:7" x14ac:dyDescent="0.25">
      <c r="A1808" s="56"/>
      <c r="B1808" s="57"/>
      <c r="C1808" s="57"/>
      <c r="D1808" s="57"/>
      <c r="E1808" s="57"/>
      <c r="F1808" s="57"/>
      <c r="G1808" s="55"/>
    </row>
    <row r="1809" spans="1:7" x14ac:dyDescent="0.25">
      <c r="A1809" s="56"/>
      <c r="B1809" s="57"/>
      <c r="C1809" s="57"/>
      <c r="D1809" s="57"/>
      <c r="E1809" s="57"/>
      <c r="F1809" s="57"/>
      <c r="G1809" s="55"/>
    </row>
    <row r="1810" spans="1:7" x14ac:dyDescent="0.25">
      <c r="A1810" s="56"/>
      <c r="B1810" s="57"/>
      <c r="C1810" s="57"/>
      <c r="D1810" s="57"/>
      <c r="E1810" s="57"/>
      <c r="F1810" s="57"/>
      <c r="G1810" s="55"/>
    </row>
    <row r="1811" spans="1:7" x14ac:dyDescent="0.25">
      <c r="A1811" s="56"/>
      <c r="B1811" s="57"/>
      <c r="C1811" s="57"/>
      <c r="D1811" s="57"/>
      <c r="E1811" s="57"/>
      <c r="F1811" s="57"/>
      <c r="G1811" s="55"/>
    </row>
    <row r="1812" spans="1:7" x14ac:dyDescent="0.25">
      <c r="A1812" s="56"/>
      <c r="B1812" s="57"/>
      <c r="C1812" s="57"/>
      <c r="D1812" s="57"/>
      <c r="E1812" s="57"/>
      <c r="F1812" s="57"/>
      <c r="G1812" s="55"/>
    </row>
    <row r="1813" spans="1:7" x14ac:dyDescent="0.25">
      <c r="A1813" s="56"/>
      <c r="B1813" s="57"/>
      <c r="C1813" s="57"/>
      <c r="D1813" s="57"/>
      <c r="E1813" s="57"/>
      <c r="F1813" s="57"/>
      <c r="G1813" s="55"/>
    </row>
    <row r="1814" spans="1:7" x14ac:dyDescent="0.25">
      <c r="A1814" s="56"/>
      <c r="B1814" s="57"/>
      <c r="C1814" s="57"/>
      <c r="D1814" s="57"/>
      <c r="E1814" s="57"/>
      <c r="F1814" s="57"/>
      <c r="G1814" s="55"/>
    </row>
    <row r="1815" spans="1:7" x14ac:dyDescent="0.25">
      <c r="A1815" s="56"/>
      <c r="B1815" s="57"/>
      <c r="C1815" s="57"/>
      <c r="D1815" s="57"/>
      <c r="E1815" s="57"/>
      <c r="F1815" s="57"/>
      <c r="G1815" s="55"/>
    </row>
    <row r="1816" spans="1:7" x14ac:dyDescent="0.25">
      <c r="A1816" s="56"/>
      <c r="B1816" s="57"/>
      <c r="C1816" s="57"/>
      <c r="D1816" s="57"/>
      <c r="E1816" s="57"/>
      <c r="F1816" s="57"/>
      <c r="G1816" s="55"/>
    </row>
    <row r="1817" spans="1:7" x14ac:dyDescent="0.25">
      <c r="A1817" s="56"/>
      <c r="B1817" s="57"/>
      <c r="C1817" s="57"/>
      <c r="D1817" s="57"/>
      <c r="E1817" s="57"/>
      <c r="F1817" s="57"/>
      <c r="G1817" s="55"/>
    </row>
    <row r="1818" spans="1:7" x14ac:dyDescent="0.25">
      <c r="A1818" s="56"/>
      <c r="B1818" s="57"/>
      <c r="C1818" s="57"/>
      <c r="D1818" s="57"/>
      <c r="E1818" s="57"/>
      <c r="F1818" s="57"/>
      <c r="G1818" s="55"/>
    </row>
    <row r="1819" spans="1:7" x14ac:dyDescent="0.25">
      <c r="A1819" s="56"/>
      <c r="B1819" s="57"/>
      <c r="C1819" s="57"/>
      <c r="D1819" s="57"/>
      <c r="E1819" s="57"/>
      <c r="F1819" s="57"/>
      <c r="G1819" s="55"/>
    </row>
    <row r="1820" spans="1:7" x14ac:dyDescent="0.25">
      <c r="A1820" s="56"/>
      <c r="B1820" s="57"/>
      <c r="C1820" s="57"/>
      <c r="D1820" s="57"/>
      <c r="E1820" s="57"/>
      <c r="F1820" s="57"/>
      <c r="G1820" s="55"/>
    </row>
    <row r="1821" spans="1:7" x14ac:dyDescent="0.25">
      <c r="A1821" s="56"/>
      <c r="B1821" s="57"/>
      <c r="C1821" s="57"/>
      <c r="D1821" s="57"/>
      <c r="E1821" s="57"/>
      <c r="F1821" s="57"/>
      <c r="G1821" s="55"/>
    </row>
    <row r="1822" spans="1:7" x14ac:dyDescent="0.25">
      <c r="A1822" s="56"/>
      <c r="B1822" s="57"/>
      <c r="C1822" s="57"/>
      <c r="D1822" s="57"/>
      <c r="E1822" s="57"/>
      <c r="F1822" s="57"/>
      <c r="G1822" s="55"/>
    </row>
    <row r="1823" spans="1:7" x14ac:dyDescent="0.25">
      <c r="A1823" s="56"/>
      <c r="B1823" s="57"/>
      <c r="C1823" s="57"/>
      <c r="D1823" s="57"/>
      <c r="E1823" s="57"/>
      <c r="F1823" s="57"/>
      <c r="G1823" s="55"/>
    </row>
    <row r="1824" spans="1:7" x14ac:dyDescent="0.25">
      <c r="A1824" s="56"/>
      <c r="B1824" s="57"/>
      <c r="C1824" s="57"/>
      <c r="D1824" s="57"/>
      <c r="E1824" s="57"/>
      <c r="F1824" s="57"/>
      <c r="G1824" s="55"/>
    </row>
    <row r="1825" spans="1:7" x14ac:dyDescent="0.25">
      <c r="A1825" s="56"/>
      <c r="B1825" s="57"/>
      <c r="C1825" s="57"/>
      <c r="D1825" s="57"/>
      <c r="E1825" s="57"/>
      <c r="F1825" s="57"/>
      <c r="G1825" s="55"/>
    </row>
    <row r="1826" spans="1:7" x14ac:dyDescent="0.25">
      <c r="A1826" s="56"/>
      <c r="B1826" s="57"/>
      <c r="C1826" s="57"/>
      <c r="D1826" s="57"/>
      <c r="E1826" s="57"/>
      <c r="F1826" s="57"/>
      <c r="G1826" s="55"/>
    </row>
    <row r="1827" spans="1:7" x14ac:dyDescent="0.25">
      <c r="A1827" s="56"/>
      <c r="B1827" s="57"/>
      <c r="C1827" s="57"/>
      <c r="D1827" s="57"/>
      <c r="E1827" s="57"/>
      <c r="F1827" s="57"/>
      <c r="G1827" s="55"/>
    </row>
    <row r="1828" spans="1:7" x14ac:dyDescent="0.25">
      <c r="A1828" s="56"/>
      <c r="B1828" s="57"/>
      <c r="C1828" s="57"/>
      <c r="D1828" s="57"/>
      <c r="E1828" s="57"/>
      <c r="F1828" s="57"/>
      <c r="G1828" s="55"/>
    </row>
    <row r="1829" spans="1:7" x14ac:dyDescent="0.25">
      <c r="A1829" s="56"/>
      <c r="B1829" s="57"/>
      <c r="C1829" s="57"/>
      <c r="D1829" s="57"/>
      <c r="E1829" s="57"/>
      <c r="F1829" s="57"/>
      <c r="G1829" s="55"/>
    </row>
    <row r="1830" spans="1:7" x14ac:dyDescent="0.25">
      <c r="A1830" s="56"/>
      <c r="B1830" s="57"/>
      <c r="C1830" s="57"/>
      <c r="D1830" s="57"/>
      <c r="E1830" s="57"/>
      <c r="F1830" s="57"/>
      <c r="G1830" s="55"/>
    </row>
    <row r="1831" spans="1:7" x14ac:dyDescent="0.25">
      <c r="A1831" s="56"/>
      <c r="B1831" s="57"/>
      <c r="C1831" s="57"/>
      <c r="D1831" s="57"/>
      <c r="E1831" s="57"/>
      <c r="F1831" s="57"/>
      <c r="G1831" s="55"/>
    </row>
    <row r="1832" spans="1:7" x14ac:dyDescent="0.25">
      <c r="A1832" s="56"/>
      <c r="B1832" s="57"/>
      <c r="C1832" s="57"/>
      <c r="D1832" s="57"/>
      <c r="E1832" s="57"/>
      <c r="F1832" s="57"/>
      <c r="G1832" s="55"/>
    </row>
    <row r="1833" spans="1:7" x14ac:dyDescent="0.25">
      <c r="A1833" s="56"/>
      <c r="B1833" s="57"/>
      <c r="C1833" s="57"/>
      <c r="D1833" s="57"/>
      <c r="E1833" s="57"/>
      <c r="F1833" s="57"/>
      <c r="G1833" s="55"/>
    </row>
    <row r="1834" spans="1:7" x14ac:dyDescent="0.25">
      <c r="A1834" s="56"/>
      <c r="B1834" s="57"/>
      <c r="C1834" s="57"/>
      <c r="D1834" s="57"/>
      <c r="E1834" s="57"/>
      <c r="F1834" s="57"/>
      <c r="G1834" s="55"/>
    </row>
    <row r="1835" spans="1:7" x14ac:dyDescent="0.25">
      <c r="A1835" s="56"/>
      <c r="B1835" s="57"/>
      <c r="C1835" s="57"/>
      <c r="D1835" s="57"/>
      <c r="E1835" s="57"/>
      <c r="F1835" s="57"/>
      <c r="G1835" s="55"/>
    </row>
    <row r="1836" spans="1:7" x14ac:dyDescent="0.25">
      <c r="A1836" s="56"/>
      <c r="B1836" s="57"/>
      <c r="C1836" s="57"/>
      <c r="D1836" s="57"/>
      <c r="E1836" s="57"/>
      <c r="F1836" s="57"/>
      <c r="G1836" s="55"/>
    </row>
    <row r="1837" spans="1:7" x14ac:dyDescent="0.25">
      <c r="A1837" s="56"/>
      <c r="B1837" s="57"/>
      <c r="C1837" s="57"/>
      <c r="D1837" s="57"/>
      <c r="E1837" s="57"/>
      <c r="F1837" s="57"/>
      <c r="G1837" s="55"/>
    </row>
    <row r="1838" spans="1:7" x14ac:dyDescent="0.25">
      <c r="A1838" s="56"/>
      <c r="B1838" s="57"/>
      <c r="C1838" s="57"/>
      <c r="D1838" s="57"/>
      <c r="E1838" s="57"/>
      <c r="F1838" s="57"/>
      <c r="G1838" s="55"/>
    </row>
    <row r="1839" spans="1:7" x14ac:dyDescent="0.25">
      <c r="A1839" s="56"/>
      <c r="B1839" s="57"/>
      <c r="C1839" s="57"/>
      <c r="D1839" s="57"/>
      <c r="E1839" s="57"/>
      <c r="F1839" s="57"/>
      <c r="G1839" s="55"/>
    </row>
    <row r="1840" spans="1:7" x14ac:dyDescent="0.25">
      <c r="A1840" s="56"/>
      <c r="B1840" s="57"/>
      <c r="C1840" s="57"/>
      <c r="D1840" s="57"/>
      <c r="E1840" s="57"/>
      <c r="F1840" s="57"/>
      <c r="G1840" s="55"/>
    </row>
    <row r="1841" spans="1:7" x14ac:dyDescent="0.25">
      <c r="A1841" s="56"/>
      <c r="B1841" s="57"/>
      <c r="C1841" s="57"/>
      <c r="D1841" s="57"/>
      <c r="E1841" s="57"/>
      <c r="F1841" s="57"/>
      <c r="G1841" s="55"/>
    </row>
    <row r="1842" spans="1:7" x14ac:dyDescent="0.25">
      <c r="A1842" s="56"/>
      <c r="B1842" s="57"/>
      <c r="C1842" s="57"/>
      <c r="D1842" s="57"/>
      <c r="E1842" s="57"/>
      <c r="F1842" s="57"/>
      <c r="G1842" s="55"/>
    </row>
    <row r="1843" spans="1:7" x14ac:dyDescent="0.25">
      <c r="A1843" s="56"/>
      <c r="B1843" s="57"/>
      <c r="C1843" s="57"/>
      <c r="D1843" s="57"/>
      <c r="E1843" s="57"/>
      <c r="F1843" s="57"/>
      <c r="G1843" s="55"/>
    </row>
    <row r="1844" spans="1:7" x14ac:dyDescent="0.25">
      <c r="A1844" s="56"/>
      <c r="B1844" s="57"/>
      <c r="C1844" s="57"/>
      <c r="D1844" s="57"/>
      <c r="E1844" s="57"/>
      <c r="F1844" s="57"/>
      <c r="G1844" s="55"/>
    </row>
    <row r="1845" spans="1:7" x14ac:dyDescent="0.25">
      <c r="A1845" s="56"/>
      <c r="B1845" s="57"/>
      <c r="C1845" s="57"/>
      <c r="D1845" s="57"/>
      <c r="E1845" s="57"/>
      <c r="F1845" s="57"/>
      <c r="G1845" s="55"/>
    </row>
    <row r="1846" spans="1:7" x14ac:dyDescent="0.25">
      <c r="A1846" s="56"/>
      <c r="B1846" s="57"/>
      <c r="C1846" s="57"/>
      <c r="D1846" s="57"/>
      <c r="E1846" s="57"/>
      <c r="F1846" s="57"/>
      <c r="G1846" s="55"/>
    </row>
    <row r="1847" spans="1:7" x14ac:dyDescent="0.25">
      <c r="A1847" s="56"/>
      <c r="B1847" s="57"/>
      <c r="C1847" s="57"/>
      <c r="D1847" s="57"/>
      <c r="E1847" s="57"/>
      <c r="F1847" s="57"/>
      <c r="G1847" s="55"/>
    </row>
    <row r="1848" spans="1:7" x14ac:dyDescent="0.25">
      <c r="A1848" s="56"/>
      <c r="B1848" s="57"/>
      <c r="C1848" s="57"/>
      <c r="D1848" s="57"/>
      <c r="E1848" s="57"/>
      <c r="F1848" s="57"/>
      <c r="G1848" s="55"/>
    </row>
    <row r="1849" spans="1:7" x14ac:dyDescent="0.25">
      <c r="A1849" s="56"/>
      <c r="B1849" s="57"/>
      <c r="C1849" s="57"/>
      <c r="D1849" s="57"/>
      <c r="E1849" s="57"/>
      <c r="F1849" s="57"/>
      <c r="G1849" s="55"/>
    </row>
    <row r="1850" spans="1:7" x14ac:dyDescent="0.25">
      <c r="A1850" s="56"/>
      <c r="B1850" s="57"/>
      <c r="C1850" s="57"/>
      <c r="D1850" s="57"/>
      <c r="E1850" s="57"/>
      <c r="F1850" s="57"/>
      <c r="G1850" s="55"/>
    </row>
    <row r="1851" spans="1:7" x14ac:dyDescent="0.25">
      <c r="A1851" s="56"/>
      <c r="B1851" s="57"/>
      <c r="C1851" s="57"/>
      <c r="D1851" s="57"/>
      <c r="E1851" s="57"/>
      <c r="F1851" s="57"/>
      <c r="G1851" s="55"/>
    </row>
    <row r="1852" spans="1:7" x14ac:dyDescent="0.25">
      <c r="A1852" s="56"/>
      <c r="B1852" s="57"/>
      <c r="C1852" s="57"/>
      <c r="D1852" s="57"/>
      <c r="E1852" s="57"/>
      <c r="F1852" s="57"/>
      <c r="G1852" s="55"/>
    </row>
    <row r="1853" spans="1:7" x14ac:dyDescent="0.25">
      <c r="A1853" s="56"/>
      <c r="B1853" s="57"/>
      <c r="C1853" s="57"/>
      <c r="D1853" s="57"/>
      <c r="E1853" s="57"/>
      <c r="F1853" s="57"/>
      <c r="G1853" s="55"/>
    </row>
    <row r="1854" spans="1:7" x14ac:dyDescent="0.25">
      <c r="A1854" s="56"/>
      <c r="B1854" s="57"/>
      <c r="C1854" s="57"/>
      <c r="D1854" s="57"/>
      <c r="E1854" s="57"/>
      <c r="F1854" s="57"/>
      <c r="G1854" s="55"/>
    </row>
    <row r="1855" spans="1:7" x14ac:dyDescent="0.25">
      <c r="A1855" s="56"/>
      <c r="B1855" s="57"/>
      <c r="C1855" s="57"/>
      <c r="D1855" s="57"/>
      <c r="E1855" s="57"/>
      <c r="F1855" s="57"/>
      <c r="G1855" s="55"/>
    </row>
    <row r="1856" spans="1:7" x14ac:dyDescent="0.25">
      <c r="A1856" s="56"/>
      <c r="B1856" s="57"/>
      <c r="C1856" s="57"/>
      <c r="D1856" s="57"/>
      <c r="E1856" s="57"/>
      <c r="F1856" s="57"/>
      <c r="G1856" s="55"/>
    </row>
    <row r="1857" spans="1:7" x14ac:dyDescent="0.25">
      <c r="A1857" s="56"/>
      <c r="B1857" s="57"/>
      <c r="C1857" s="57"/>
      <c r="D1857" s="57"/>
      <c r="E1857" s="57"/>
      <c r="F1857" s="57"/>
      <c r="G1857" s="55"/>
    </row>
    <row r="1858" spans="1:7" x14ac:dyDescent="0.25">
      <c r="A1858" s="56"/>
      <c r="B1858" s="57"/>
      <c r="C1858" s="57"/>
      <c r="D1858" s="57"/>
      <c r="E1858" s="57"/>
      <c r="F1858" s="57"/>
      <c r="G1858" s="55"/>
    </row>
    <row r="1859" spans="1:7" x14ac:dyDescent="0.25">
      <c r="A1859" s="56"/>
      <c r="B1859" s="57"/>
      <c r="C1859" s="57"/>
      <c r="D1859" s="57"/>
      <c r="E1859" s="57"/>
      <c r="F1859" s="57"/>
      <c r="G1859" s="55"/>
    </row>
    <row r="1860" spans="1:7" x14ac:dyDescent="0.25">
      <c r="A1860" s="56"/>
      <c r="B1860" s="57"/>
      <c r="C1860" s="57"/>
      <c r="D1860" s="57"/>
      <c r="E1860" s="57"/>
      <c r="F1860" s="57"/>
      <c r="G1860" s="55"/>
    </row>
    <row r="1861" spans="1:7" x14ac:dyDescent="0.25">
      <c r="A1861" s="56"/>
      <c r="B1861" s="57"/>
      <c r="C1861" s="57"/>
      <c r="D1861" s="57"/>
      <c r="E1861" s="57"/>
      <c r="F1861" s="57"/>
      <c r="G1861" s="55"/>
    </row>
    <row r="1862" spans="1:7" x14ac:dyDescent="0.25">
      <c r="A1862" s="56"/>
      <c r="B1862" s="57"/>
      <c r="C1862" s="57"/>
      <c r="D1862" s="57"/>
      <c r="E1862" s="57"/>
      <c r="F1862" s="57"/>
      <c r="G1862" s="55"/>
    </row>
    <row r="1863" spans="1:7" x14ac:dyDescent="0.25">
      <c r="A1863" s="56"/>
      <c r="B1863" s="57"/>
      <c r="C1863" s="57"/>
      <c r="D1863" s="57"/>
      <c r="E1863" s="57"/>
      <c r="F1863" s="57"/>
      <c r="G1863" s="55"/>
    </row>
    <row r="1864" spans="1:7" x14ac:dyDescent="0.25">
      <c r="A1864" s="56"/>
      <c r="B1864" s="57"/>
      <c r="C1864" s="57"/>
      <c r="D1864" s="57"/>
      <c r="E1864" s="57"/>
      <c r="F1864" s="57"/>
      <c r="G1864" s="55"/>
    </row>
    <row r="1865" spans="1:7" x14ac:dyDescent="0.25">
      <c r="A1865" s="56"/>
      <c r="B1865" s="57"/>
      <c r="C1865" s="57"/>
      <c r="D1865" s="57"/>
      <c r="E1865" s="57"/>
      <c r="F1865" s="57"/>
      <c r="G1865" s="55"/>
    </row>
    <row r="1866" spans="1:7" x14ac:dyDescent="0.25">
      <c r="A1866" s="56"/>
      <c r="B1866" s="57"/>
      <c r="C1866" s="57"/>
      <c r="D1866" s="57"/>
      <c r="E1866" s="57"/>
      <c r="F1866" s="57"/>
      <c r="G1866" s="55"/>
    </row>
    <row r="1867" spans="1:7" x14ac:dyDescent="0.25">
      <c r="A1867" s="56"/>
      <c r="B1867" s="57"/>
      <c r="C1867" s="57"/>
      <c r="D1867" s="57"/>
      <c r="E1867" s="57"/>
      <c r="F1867" s="57"/>
      <c r="G1867" s="55"/>
    </row>
    <row r="1868" spans="1:7" x14ac:dyDescent="0.25">
      <c r="A1868" s="56"/>
      <c r="B1868" s="57"/>
      <c r="C1868" s="57"/>
      <c r="D1868" s="57"/>
      <c r="E1868" s="57"/>
      <c r="F1868" s="57"/>
      <c r="G1868" s="55"/>
    </row>
    <row r="1869" spans="1:7" x14ac:dyDescent="0.25">
      <c r="A1869" s="56"/>
      <c r="B1869" s="57"/>
      <c r="C1869" s="57"/>
      <c r="D1869" s="57"/>
      <c r="E1869" s="57"/>
      <c r="F1869" s="57"/>
      <c r="G1869" s="55"/>
    </row>
    <row r="1870" spans="1:7" x14ac:dyDescent="0.25">
      <c r="A1870" s="56"/>
      <c r="B1870" s="57"/>
      <c r="C1870" s="57"/>
      <c r="D1870" s="57"/>
      <c r="E1870" s="57"/>
      <c r="F1870" s="57"/>
      <c r="G1870" s="55"/>
    </row>
    <row r="1871" spans="1:7" x14ac:dyDescent="0.25">
      <c r="A1871" s="56"/>
      <c r="B1871" s="57"/>
      <c r="C1871" s="57"/>
      <c r="D1871" s="57"/>
      <c r="E1871" s="57"/>
      <c r="F1871" s="57"/>
      <c r="G1871" s="55"/>
    </row>
    <row r="1872" spans="1:7" x14ac:dyDescent="0.25">
      <c r="A1872" s="56"/>
      <c r="B1872" s="57"/>
      <c r="C1872" s="57"/>
      <c r="D1872" s="57"/>
      <c r="E1872" s="57"/>
      <c r="F1872" s="57"/>
      <c r="G1872" s="55"/>
    </row>
    <row r="1873" spans="1:7" x14ac:dyDescent="0.25">
      <c r="A1873" s="56"/>
      <c r="B1873" s="57"/>
      <c r="C1873" s="57"/>
      <c r="D1873" s="57"/>
      <c r="E1873" s="57"/>
      <c r="F1873" s="57"/>
      <c r="G1873" s="55"/>
    </row>
    <row r="1874" spans="1:7" x14ac:dyDescent="0.25">
      <c r="A1874" s="56"/>
      <c r="B1874" s="57"/>
      <c r="C1874" s="57"/>
      <c r="D1874" s="57"/>
      <c r="E1874" s="57"/>
      <c r="F1874" s="57"/>
      <c r="G1874" s="55"/>
    </row>
    <row r="1875" spans="1:7" x14ac:dyDescent="0.25">
      <c r="A1875" s="56"/>
      <c r="B1875" s="57"/>
      <c r="C1875" s="57"/>
      <c r="D1875" s="57"/>
      <c r="E1875" s="57"/>
      <c r="F1875" s="57"/>
      <c r="G1875" s="55"/>
    </row>
    <row r="1876" spans="1:7" x14ac:dyDescent="0.25">
      <c r="A1876" s="56"/>
      <c r="B1876" s="57"/>
      <c r="C1876" s="57"/>
      <c r="D1876" s="57"/>
      <c r="E1876" s="57"/>
      <c r="F1876" s="57"/>
      <c r="G1876" s="55"/>
    </row>
    <row r="1877" spans="1:7" x14ac:dyDescent="0.25">
      <c r="A1877" s="56"/>
      <c r="B1877" s="57"/>
      <c r="C1877" s="57"/>
      <c r="D1877" s="57"/>
      <c r="E1877" s="57"/>
      <c r="F1877" s="57"/>
      <c r="G1877" s="55"/>
    </row>
    <row r="1878" spans="1:7" x14ac:dyDescent="0.25">
      <c r="A1878" s="56"/>
      <c r="B1878" s="57"/>
      <c r="C1878" s="57"/>
      <c r="D1878" s="57"/>
      <c r="E1878" s="57"/>
      <c r="F1878" s="57"/>
      <c r="G1878" s="55"/>
    </row>
    <row r="1879" spans="1:7" x14ac:dyDescent="0.25">
      <c r="A1879" s="56"/>
      <c r="B1879" s="57"/>
      <c r="C1879" s="57"/>
      <c r="D1879" s="57"/>
      <c r="E1879" s="57"/>
      <c r="F1879" s="57"/>
      <c r="G1879" s="55"/>
    </row>
    <row r="1880" spans="1:7" x14ac:dyDescent="0.25">
      <c r="A1880" s="56"/>
      <c r="B1880" s="57"/>
      <c r="C1880" s="57"/>
      <c r="D1880" s="57"/>
      <c r="E1880" s="57"/>
      <c r="F1880" s="57"/>
      <c r="G1880" s="55"/>
    </row>
    <row r="1881" spans="1:7" x14ac:dyDescent="0.25">
      <c r="A1881" s="56"/>
      <c r="B1881" s="57"/>
      <c r="C1881" s="57"/>
      <c r="D1881" s="57"/>
      <c r="E1881" s="57"/>
      <c r="F1881" s="57"/>
      <c r="G1881" s="55"/>
    </row>
    <row r="1882" spans="1:7" x14ac:dyDescent="0.25">
      <c r="A1882" s="56"/>
      <c r="B1882" s="57"/>
      <c r="C1882" s="57"/>
      <c r="D1882" s="57"/>
      <c r="E1882" s="57"/>
      <c r="F1882" s="57"/>
      <c r="G1882" s="55"/>
    </row>
    <row r="1883" spans="1:7" x14ac:dyDescent="0.25">
      <c r="A1883" s="56"/>
      <c r="B1883" s="57"/>
      <c r="C1883" s="57"/>
      <c r="D1883" s="57"/>
      <c r="E1883" s="57"/>
      <c r="F1883" s="57"/>
      <c r="G1883" s="55"/>
    </row>
    <row r="1884" spans="1:7" x14ac:dyDescent="0.25">
      <c r="A1884" s="56"/>
      <c r="B1884" s="57"/>
      <c r="C1884" s="57"/>
      <c r="D1884" s="57"/>
      <c r="E1884" s="57"/>
      <c r="F1884" s="57"/>
      <c r="G1884" s="55"/>
    </row>
    <row r="1885" spans="1:7" x14ac:dyDescent="0.25">
      <c r="A1885" s="56"/>
      <c r="B1885" s="57"/>
      <c r="C1885" s="57"/>
      <c r="D1885" s="57"/>
      <c r="E1885" s="57"/>
      <c r="F1885" s="57"/>
      <c r="G1885" s="55"/>
    </row>
    <row r="1886" spans="1:7" x14ac:dyDescent="0.25">
      <c r="A1886" s="56"/>
      <c r="B1886" s="57"/>
      <c r="C1886" s="57"/>
      <c r="D1886" s="57"/>
      <c r="E1886" s="57"/>
      <c r="F1886" s="57"/>
      <c r="G1886" s="55"/>
    </row>
    <row r="1887" spans="1:7" x14ac:dyDescent="0.25">
      <c r="A1887" s="56"/>
      <c r="B1887" s="57"/>
      <c r="C1887" s="57"/>
      <c r="D1887" s="57"/>
      <c r="E1887" s="57"/>
      <c r="F1887" s="57"/>
      <c r="G1887" s="55"/>
    </row>
    <row r="1888" spans="1:7" x14ac:dyDescent="0.25">
      <c r="A1888" s="56"/>
      <c r="B1888" s="57"/>
      <c r="C1888" s="57"/>
      <c r="D1888" s="57"/>
      <c r="E1888" s="57"/>
      <c r="F1888" s="57"/>
      <c r="G1888" s="55"/>
    </row>
    <row r="1889" spans="1:7" x14ac:dyDescent="0.25">
      <c r="A1889" s="56"/>
      <c r="B1889" s="57"/>
      <c r="C1889" s="57"/>
      <c r="D1889" s="57"/>
      <c r="E1889" s="57"/>
      <c r="F1889" s="57"/>
      <c r="G1889" s="55"/>
    </row>
    <row r="1890" spans="1:7" x14ac:dyDescent="0.25">
      <c r="A1890" s="56"/>
      <c r="B1890" s="57"/>
      <c r="C1890" s="57"/>
      <c r="D1890" s="57"/>
      <c r="E1890" s="57"/>
      <c r="F1890" s="57"/>
      <c r="G1890" s="55"/>
    </row>
    <row r="1891" spans="1:7" x14ac:dyDescent="0.25">
      <c r="A1891" s="56"/>
      <c r="B1891" s="57"/>
      <c r="C1891" s="57"/>
      <c r="D1891" s="57"/>
      <c r="E1891" s="57"/>
      <c r="F1891" s="57"/>
      <c r="G1891" s="55"/>
    </row>
    <row r="1892" spans="1:7" x14ac:dyDescent="0.25">
      <c r="A1892" s="56"/>
      <c r="B1892" s="57"/>
      <c r="C1892" s="57"/>
      <c r="D1892" s="57"/>
      <c r="E1892" s="57"/>
      <c r="F1892" s="57"/>
      <c r="G1892" s="55"/>
    </row>
    <row r="1893" spans="1:7" x14ac:dyDescent="0.25">
      <c r="A1893" s="56"/>
      <c r="B1893" s="57"/>
      <c r="C1893" s="57"/>
      <c r="D1893" s="57"/>
      <c r="E1893" s="57"/>
      <c r="F1893" s="57"/>
      <c r="G1893" s="55"/>
    </row>
    <row r="1894" spans="1:7" x14ac:dyDescent="0.25">
      <c r="A1894" s="56"/>
      <c r="B1894" s="57"/>
      <c r="C1894" s="57"/>
      <c r="D1894" s="57"/>
      <c r="E1894" s="57"/>
      <c r="F1894" s="57"/>
      <c r="G1894" s="55"/>
    </row>
    <row r="1895" spans="1:7" x14ac:dyDescent="0.25">
      <c r="A1895" s="56"/>
      <c r="B1895" s="57"/>
      <c r="C1895" s="57"/>
      <c r="D1895" s="57"/>
      <c r="E1895" s="57"/>
      <c r="F1895" s="57"/>
      <c r="G1895" s="55"/>
    </row>
    <row r="1896" spans="1:7" x14ac:dyDescent="0.25">
      <c r="A1896" s="56"/>
      <c r="B1896" s="57"/>
      <c r="C1896" s="57"/>
      <c r="D1896" s="57"/>
      <c r="E1896" s="57"/>
      <c r="F1896" s="57"/>
      <c r="G1896" s="55"/>
    </row>
    <row r="1897" spans="1:7" x14ac:dyDescent="0.25">
      <c r="A1897" s="56"/>
      <c r="B1897" s="57"/>
      <c r="C1897" s="57"/>
      <c r="D1897" s="57"/>
      <c r="E1897" s="57"/>
      <c r="F1897" s="57"/>
      <c r="G1897" s="55"/>
    </row>
    <row r="1898" spans="1:7" x14ac:dyDescent="0.25">
      <c r="A1898" s="56"/>
      <c r="B1898" s="57"/>
      <c r="C1898" s="57"/>
      <c r="D1898" s="57"/>
      <c r="E1898" s="57"/>
      <c r="F1898" s="57"/>
      <c r="G1898" s="55"/>
    </row>
    <row r="1899" spans="1:7" x14ac:dyDescent="0.25">
      <c r="A1899" s="56"/>
      <c r="B1899" s="57"/>
      <c r="C1899" s="57"/>
      <c r="D1899" s="57"/>
      <c r="E1899" s="57"/>
      <c r="F1899" s="57"/>
      <c r="G1899" s="55"/>
    </row>
    <row r="1900" spans="1:7" x14ac:dyDescent="0.25">
      <c r="A1900" s="56"/>
      <c r="B1900" s="57"/>
      <c r="C1900" s="57"/>
      <c r="D1900" s="57"/>
      <c r="E1900" s="57"/>
      <c r="F1900" s="57"/>
      <c r="G1900" s="55"/>
    </row>
    <row r="1901" spans="1:7" x14ac:dyDescent="0.25">
      <c r="A1901" s="56"/>
      <c r="B1901" s="57"/>
      <c r="C1901" s="57"/>
      <c r="D1901" s="57"/>
      <c r="E1901" s="57"/>
      <c r="F1901" s="57"/>
      <c r="G1901" s="55"/>
    </row>
    <row r="1902" spans="1:7" x14ac:dyDescent="0.25">
      <c r="A1902" s="56"/>
      <c r="B1902" s="57"/>
      <c r="C1902" s="57"/>
      <c r="D1902" s="57"/>
      <c r="E1902" s="57"/>
      <c r="F1902" s="57"/>
      <c r="G1902" s="55"/>
    </row>
    <row r="1903" spans="1:7" x14ac:dyDescent="0.25">
      <c r="A1903" s="56"/>
      <c r="B1903" s="57"/>
      <c r="C1903" s="57"/>
      <c r="D1903" s="57"/>
      <c r="E1903" s="57"/>
      <c r="F1903" s="57"/>
      <c r="G1903" s="55"/>
    </row>
    <row r="1904" spans="1:7" x14ac:dyDescent="0.25">
      <c r="A1904" s="56"/>
      <c r="B1904" s="57"/>
      <c r="C1904" s="57"/>
      <c r="D1904" s="57"/>
      <c r="E1904" s="57"/>
      <c r="F1904" s="57"/>
      <c r="G1904" s="55"/>
    </row>
    <row r="1905" spans="1:7" x14ac:dyDescent="0.25">
      <c r="A1905" s="56"/>
      <c r="B1905" s="57"/>
      <c r="C1905" s="57"/>
      <c r="D1905" s="57"/>
      <c r="E1905" s="57"/>
      <c r="F1905" s="57"/>
      <c r="G1905" s="55"/>
    </row>
    <row r="1906" spans="1:7" x14ac:dyDescent="0.25">
      <c r="A1906" s="56"/>
      <c r="B1906" s="57"/>
      <c r="C1906" s="57"/>
      <c r="D1906" s="57"/>
      <c r="E1906" s="57"/>
      <c r="F1906" s="57"/>
      <c r="G1906" s="55"/>
    </row>
    <row r="1907" spans="1:7" x14ac:dyDescent="0.25">
      <c r="A1907" s="56"/>
      <c r="B1907" s="57"/>
      <c r="C1907" s="57"/>
      <c r="D1907" s="57"/>
      <c r="E1907" s="57"/>
      <c r="F1907" s="57"/>
      <c r="G1907" s="55"/>
    </row>
    <row r="1908" spans="1:7" x14ac:dyDescent="0.25">
      <c r="A1908" s="56"/>
      <c r="B1908" s="57"/>
      <c r="C1908" s="57"/>
      <c r="D1908" s="57"/>
      <c r="E1908" s="57"/>
      <c r="F1908" s="57"/>
      <c r="G1908" s="55"/>
    </row>
    <row r="1909" spans="1:7" x14ac:dyDescent="0.25">
      <c r="A1909" s="56"/>
      <c r="B1909" s="57"/>
      <c r="C1909" s="57"/>
      <c r="D1909" s="57"/>
      <c r="E1909" s="57"/>
      <c r="F1909" s="57"/>
      <c r="G1909" s="55"/>
    </row>
    <row r="1910" spans="1:7" x14ac:dyDescent="0.25">
      <c r="A1910" s="56"/>
      <c r="B1910" s="57"/>
      <c r="C1910" s="57"/>
      <c r="D1910" s="57"/>
      <c r="E1910" s="57"/>
      <c r="F1910" s="57"/>
      <c r="G1910" s="55"/>
    </row>
    <row r="1911" spans="1:7" x14ac:dyDescent="0.25">
      <c r="A1911" s="56"/>
      <c r="B1911" s="57"/>
      <c r="C1911" s="57"/>
      <c r="D1911" s="57"/>
      <c r="E1911" s="57"/>
      <c r="F1911" s="57"/>
      <c r="G1911" s="55"/>
    </row>
    <row r="1912" spans="1:7" x14ac:dyDescent="0.25">
      <c r="A1912" s="56"/>
      <c r="B1912" s="57"/>
      <c r="C1912" s="57"/>
      <c r="D1912" s="57"/>
      <c r="E1912" s="57"/>
      <c r="F1912" s="57"/>
      <c r="G1912" s="55"/>
    </row>
    <row r="1913" spans="1:7" x14ac:dyDescent="0.25">
      <c r="A1913" s="56"/>
      <c r="B1913" s="57"/>
      <c r="C1913" s="57"/>
      <c r="D1913" s="57"/>
      <c r="E1913" s="57"/>
      <c r="F1913" s="57"/>
      <c r="G1913" s="55"/>
    </row>
    <row r="1914" spans="1:7" x14ac:dyDescent="0.25">
      <c r="A1914" s="56"/>
      <c r="B1914" s="57"/>
      <c r="C1914" s="57"/>
      <c r="D1914" s="57"/>
      <c r="E1914" s="57"/>
      <c r="F1914" s="57"/>
      <c r="G1914" s="55"/>
    </row>
    <row r="1915" spans="1:7" x14ac:dyDescent="0.25">
      <c r="A1915" s="56"/>
      <c r="B1915" s="57"/>
      <c r="C1915" s="57"/>
      <c r="D1915" s="57"/>
      <c r="E1915" s="57"/>
      <c r="F1915" s="57"/>
      <c r="G1915" s="55"/>
    </row>
    <row r="1916" spans="1:7" x14ac:dyDescent="0.25">
      <c r="A1916" s="56"/>
      <c r="B1916" s="57"/>
      <c r="C1916" s="57"/>
      <c r="D1916" s="57"/>
      <c r="E1916" s="57"/>
      <c r="F1916" s="57"/>
      <c r="G1916" s="55"/>
    </row>
    <row r="1917" spans="1:7" x14ac:dyDescent="0.25">
      <c r="A1917" s="56"/>
      <c r="B1917" s="57"/>
      <c r="C1917" s="57"/>
      <c r="D1917" s="57"/>
      <c r="E1917" s="57"/>
      <c r="F1917" s="57"/>
      <c r="G1917" s="55"/>
    </row>
    <row r="1918" spans="1:7" x14ac:dyDescent="0.25">
      <c r="A1918" s="56"/>
      <c r="B1918" s="57"/>
      <c r="C1918" s="57"/>
      <c r="D1918" s="57"/>
      <c r="E1918" s="57"/>
      <c r="F1918" s="57"/>
      <c r="G1918" s="55"/>
    </row>
    <row r="1919" spans="1:7" x14ac:dyDescent="0.25">
      <c r="A1919" s="56"/>
      <c r="B1919" s="57"/>
      <c r="C1919" s="57"/>
      <c r="D1919" s="57"/>
      <c r="E1919" s="57"/>
      <c r="F1919" s="57"/>
      <c r="G1919" s="55"/>
    </row>
    <row r="1920" spans="1:7" x14ac:dyDescent="0.25">
      <c r="A1920" s="56"/>
      <c r="B1920" s="57"/>
      <c r="C1920" s="57"/>
      <c r="D1920" s="57"/>
      <c r="E1920" s="57"/>
      <c r="F1920" s="57"/>
      <c r="G1920" s="55"/>
    </row>
    <row r="1921" spans="1:7" x14ac:dyDescent="0.25">
      <c r="A1921" s="56"/>
      <c r="B1921" s="57"/>
      <c r="C1921" s="57"/>
      <c r="D1921" s="57"/>
      <c r="E1921" s="57"/>
      <c r="F1921" s="57"/>
      <c r="G1921" s="55"/>
    </row>
    <row r="1922" spans="1:7" x14ac:dyDescent="0.25">
      <c r="A1922" s="56"/>
      <c r="B1922" s="57"/>
      <c r="C1922" s="57"/>
      <c r="D1922" s="57"/>
      <c r="E1922" s="57"/>
      <c r="F1922" s="57"/>
      <c r="G1922" s="55"/>
    </row>
    <row r="1923" spans="1:7" x14ac:dyDescent="0.25">
      <c r="A1923" s="56"/>
      <c r="B1923" s="57"/>
      <c r="C1923" s="57"/>
      <c r="D1923" s="57"/>
      <c r="E1923" s="57"/>
      <c r="F1923" s="57"/>
      <c r="G1923" s="55"/>
    </row>
    <row r="1924" spans="1:7" x14ac:dyDescent="0.25">
      <c r="A1924" s="56"/>
      <c r="B1924" s="57"/>
      <c r="C1924" s="57"/>
      <c r="D1924" s="57"/>
      <c r="E1924" s="57"/>
      <c r="F1924" s="57"/>
      <c r="G1924" s="55"/>
    </row>
    <row r="1925" spans="1:7" x14ac:dyDescent="0.25">
      <c r="A1925" s="56"/>
      <c r="B1925" s="57"/>
      <c r="C1925" s="57"/>
      <c r="D1925" s="57"/>
      <c r="E1925" s="57"/>
      <c r="F1925" s="57"/>
      <c r="G1925" s="55"/>
    </row>
    <row r="1926" spans="1:7" x14ac:dyDescent="0.25">
      <c r="A1926" s="56"/>
      <c r="B1926" s="57"/>
      <c r="C1926" s="57"/>
      <c r="D1926" s="57"/>
      <c r="E1926" s="57"/>
      <c r="F1926" s="57"/>
      <c r="G1926" s="55"/>
    </row>
    <row r="1927" spans="1:7" x14ac:dyDescent="0.25">
      <c r="A1927" s="56"/>
      <c r="B1927" s="57"/>
      <c r="C1927" s="57"/>
      <c r="D1927" s="57"/>
      <c r="E1927" s="57"/>
      <c r="F1927" s="57"/>
      <c r="G1927" s="55"/>
    </row>
    <row r="1928" spans="1:7" x14ac:dyDescent="0.25">
      <c r="A1928" s="56"/>
      <c r="B1928" s="57"/>
      <c r="C1928" s="57"/>
      <c r="D1928" s="57"/>
      <c r="E1928" s="57"/>
      <c r="F1928" s="57"/>
      <c r="G1928" s="55"/>
    </row>
    <row r="1929" spans="1:7" x14ac:dyDescent="0.25">
      <c r="A1929" s="56"/>
      <c r="B1929" s="57"/>
      <c r="C1929" s="57"/>
      <c r="D1929" s="57"/>
      <c r="E1929" s="57"/>
      <c r="F1929" s="57"/>
      <c r="G1929" s="55"/>
    </row>
    <row r="1930" spans="1:7" x14ac:dyDescent="0.25">
      <c r="A1930" s="56"/>
      <c r="B1930" s="57"/>
      <c r="C1930" s="57"/>
      <c r="D1930" s="57"/>
      <c r="E1930" s="57"/>
      <c r="F1930" s="57"/>
      <c r="G1930" s="55"/>
    </row>
    <row r="1931" spans="1:7" x14ac:dyDescent="0.25">
      <c r="A1931" s="56"/>
      <c r="B1931" s="57"/>
      <c r="C1931" s="57"/>
      <c r="D1931" s="57"/>
      <c r="E1931" s="57"/>
      <c r="F1931" s="57"/>
      <c r="G1931" s="55"/>
    </row>
    <row r="1932" spans="1:7" x14ac:dyDescent="0.25">
      <c r="A1932" s="56"/>
      <c r="B1932" s="57"/>
      <c r="C1932" s="57"/>
      <c r="D1932" s="57"/>
      <c r="E1932" s="57"/>
      <c r="F1932" s="57"/>
      <c r="G1932" s="55"/>
    </row>
    <row r="1933" spans="1:7" x14ac:dyDescent="0.25">
      <c r="A1933" s="56"/>
      <c r="B1933" s="57"/>
      <c r="C1933" s="57"/>
      <c r="D1933" s="57"/>
      <c r="E1933" s="57"/>
      <c r="F1933" s="57"/>
      <c r="G1933" s="55"/>
    </row>
    <row r="1934" spans="1:7" x14ac:dyDescent="0.25">
      <c r="A1934" s="56"/>
      <c r="B1934" s="57"/>
      <c r="C1934" s="57"/>
      <c r="D1934" s="57"/>
      <c r="E1934" s="57"/>
      <c r="F1934" s="57"/>
      <c r="G1934" s="55"/>
    </row>
    <row r="1935" spans="1:7" x14ac:dyDescent="0.25">
      <c r="A1935" s="56"/>
      <c r="B1935" s="57"/>
      <c r="C1935" s="57"/>
      <c r="D1935" s="57"/>
      <c r="E1935" s="57"/>
      <c r="F1935" s="57"/>
      <c r="G1935" s="55"/>
    </row>
    <row r="1936" spans="1:7" x14ac:dyDescent="0.25">
      <c r="A1936" s="56"/>
      <c r="B1936" s="57"/>
      <c r="C1936" s="57"/>
      <c r="D1936" s="57"/>
      <c r="E1936" s="57"/>
      <c r="F1936" s="57"/>
      <c r="G1936" s="55"/>
    </row>
    <row r="1937" spans="1:7" x14ac:dyDescent="0.25">
      <c r="A1937" s="56"/>
      <c r="B1937" s="57"/>
      <c r="C1937" s="57"/>
      <c r="D1937" s="57"/>
      <c r="E1937" s="57"/>
      <c r="F1937" s="57"/>
      <c r="G1937" s="55"/>
    </row>
    <row r="1938" spans="1:7" x14ac:dyDescent="0.25">
      <c r="A1938" s="56"/>
      <c r="B1938" s="57"/>
      <c r="C1938" s="57"/>
      <c r="D1938" s="57"/>
      <c r="E1938" s="57"/>
      <c r="F1938" s="57"/>
      <c r="G1938" s="55"/>
    </row>
    <row r="1939" spans="1:7" x14ac:dyDescent="0.25">
      <c r="A1939" s="56"/>
      <c r="B1939" s="57"/>
      <c r="C1939" s="57"/>
      <c r="D1939" s="57"/>
      <c r="E1939" s="57"/>
      <c r="F1939" s="57"/>
      <c r="G1939" s="55"/>
    </row>
    <row r="1940" spans="1:7" x14ac:dyDescent="0.25">
      <c r="A1940" s="56"/>
      <c r="B1940" s="57"/>
      <c r="C1940" s="57"/>
      <c r="D1940" s="57"/>
      <c r="E1940" s="57"/>
      <c r="F1940" s="57"/>
      <c r="G1940" s="55"/>
    </row>
    <row r="1941" spans="1:7" x14ac:dyDescent="0.25">
      <c r="A1941" s="56"/>
      <c r="B1941" s="57"/>
      <c r="C1941" s="57"/>
      <c r="D1941" s="57"/>
      <c r="E1941" s="57"/>
      <c r="F1941" s="57"/>
      <c r="G1941" s="55"/>
    </row>
    <row r="1942" spans="1:7" x14ac:dyDescent="0.25">
      <c r="A1942" s="56"/>
      <c r="B1942" s="57"/>
      <c r="C1942" s="57"/>
      <c r="D1942" s="57"/>
      <c r="E1942" s="57"/>
      <c r="F1942" s="57"/>
      <c r="G1942" s="55"/>
    </row>
    <row r="1943" spans="1:7" x14ac:dyDescent="0.25">
      <c r="A1943" s="56"/>
      <c r="B1943" s="57"/>
      <c r="C1943" s="57"/>
      <c r="D1943" s="57"/>
      <c r="E1943" s="57"/>
      <c r="F1943" s="57"/>
      <c r="G1943" s="55"/>
    </row>
    <row r="1944" spans="1:7" x14ac:dyDescent="0.25">
      <c r="A1944" s="56"/>
      <c r="B1944" s="57"/>
      <c r="C1944" s="57"/>
      <c r="D1944" s="57"/>
      <c r="E1944" s="57"/>
      <c r="F1944" s="57"/>
      <c r="G1944" s="55"/>
    </row>
    <row r="1945" spans="1:7" x14ac:dyDescent="0.25">
      <c r="A1945" s="56"/>
      <c r="B1945" s="57"/>
      <c r="C1945" s="57"/>
      <c r="D1945" s="57"/>
      <c r="E1945" s="57"/>
      <c r="F1945" s="57"/>
      <c r="G1945" s="55"/>
    </row>
    <row r="1946" spans="1:7" x14ac:dyDescent="0.25">
      <c r="A1946" s="56"/>
      <c r="B1946" s="57"/>
      <c r="C1946" s="57"/>
      <c r="D1946" s="57"/>
      <c r="E1946" s="57"/>
      <c r="F1946" s="57"/>
      <c r="G1946" s="55"/>
    </row>
    <row r="1947" spans="1:7" x14ac:dyDescent="0.25">
      <c r="A1947" s="56"/>
      <c r="B1947" s="57"/>
      <c r="C1947" s="57"/>
      <c r="D1947" s="57"/>
      <c r="E1947" s="57"/>
      <c r="F1947" s="57"/>
      <c r="G1947" s="55"/>
    </row>
    <row r="1948" spans="1:7" x14ac:dyDescent="0.25">
      <c r="A1948" s="56"/>
      <c r="B1948" s="57"/>
      <c r="C1948" s="57"/>
      <c r="D1948" s="57"/>
      <c r="E1948" s="57"/>
      <c r="F1948" s="57"/>
      <c r="G1948" s="55"/>
    </row>
    <row r="1949" spans="1:7" x14ac:dyDescent="0.25">
      <c r="A1949" s="56"/>
      <c r="B1949" s="57"/>
      <c r="C1949" s="57"/>
      <c r="D1949" s="57"/>
      <c r="E1949" s="57"/>
      <c r="F1949" s="57"/>
      <c r="G1949" s="55"/>
    </row>
    <row r="1950" spans="1:7" x14ac:dyDescent="0.25">
      <c r="A1950" s="56"/>
      <c r="B1950" s="57"/>
      <c r="C1950" s="57"/>
      <c r="D1950" s="57"/>
      <c r="E1950" s="57"/>
      <c r="F1950" s="57"/>
      <c r="G1950" s="55"/>
    </row>
    <row r="1951" spans="1:7" x14ac:dyDescent="0.25">
      <c r="A1951" s="56"/>
      <c r="B1951" s="57"/>
      <c r="C1951" s="57"/>
      <c r="D1951" s="57"/>
      <c r="E1951" s="57"/>
      <c r="F1951" s="57"/>
      <c r="G1951" s="55"/>
    </row>
    <row r="1952" spans="1:7" x14ac:dyDescent="0.25">
      <c r="A1952" s="56"/>
      <c r="B1952" s="57"/>
      <c r="C1952" s="57"/>
      <c r="D1952" s="57"/>
      <c r="E1952" s="57"/>
      <c r="F1952" s="57"/>
      <c r="G1952" s="55"/>
    </row>
    <row r="1953" spans="1:7" x14ac:dyDescent="0.25">
      <c r="A1953" s="56"/>
      <c r="B1953" s="57"/>
      <c r="C1953" s="57"/>
      <c r="D1953" s="57"/>
      <c r="E1953" s="57"/>
      <c r="F1953" s="57"/>
      <c r="G1953" s="55"/>
    </row>
    <row r="1954" spans="1:7" x14ac:dyDescent="0.25">
      <c r="A1954" s="56"/>
      <c r="B1954" s="57"/>
      <c r="C1954" s="57"/>
      <c r="D1954" s="57"/>
      <c r="E1954" s="57"/>
      <c r="F1954" s="57"/>
      <c r="G1954" s="55"/>
    </row>
    <row r="1955" spans="1:7" x14ac:dyDescent="0.25">
      <c r="A1955" s="56"/>
      <c r="B1955" s="57"/>
      <c r="C1955" s="57"/>
      <c r="D1955" s="57"/>
      <c r="E1955" s="57"/>
      <c r="F1955" s="57"/>
      <c r="G1955" s="55"/>
    </row>
    <row r="1956" spans="1:7" x14ac:dyDescent="0.25">
      <c r="A1956" s="56"/>
      <c r="B1956" s="57"/>
      <c r="C1956" s="57"/>
      <c r="D1956" s="57"/>
      <c r="E1956" s="57"/>
      <c r="F1956" s="57"/>
      <c r="G1956" s="55"/>
    </row>
    <row r="1957" spans="1:7" x14ac:dyDescent="0.25">
      <c r="A1957" s="56"/>
      <c r="B1957" s="57"/>
      <c r="C1957" s="57"/>
      <c r="D1957" s="57"/>
      <c r="E1957" s="57"/>
      <c r="F1957" s="57"/>
      <c r="G1957" s="55"/>
    </row>
    <row r="1958" spans="1:7" x14ac:dyDescent="0.25">
      <c r="A1958" s="56"/>
      <c r="B1958" s="57"/>
      <c r="C1958" s="57"/>
      <c r="D1958" s="57"/>
      <c r="E1958" s="57"/>
      <c r="F1958" s="57"/>
      <c r="G1958" s="55"/>
    </row>
    <row r="1959" spans="1:7" x14ac:dyDescent="0.25">
      <c r="A1959" s="56"/>
      <c r="B1959" s="57"/>
      <c r="C1959" s="57"/>
      <c r="D1959" s="57"/>
      <c r="E1959" s="57"/>
      <c r="F1959" s="57"/>
      <c r="G1959" s="55"/>
    </row>
    <row r="1960" spans="1:7" x14ac:dyDescent="0.25">
      <c r="A1960" s="56"/>
      <c r="B1960" s="57"/>
      <c r="C1960" s="57"/>
      <c r="D1960" s="57"/>
      <c r="E1960" s="57"/>
      <c r="F1960" s="57"/>
      <c r="G1960" s="55"/>
    </row>
    <row r="1961" spans="1:7" x14ac:dyDescent="0.25">
      <c r="A1961" s="56"/>
      <c r="B1961" s="57"/>
      <c r="C1961" s="57"/>
      <c r="D1961" s="57"/>
      <c r="E1961" s="57"/>
      <c r="F1961" s="57"/>
      <c r="G1961" s="55"/>
    </row>
    <row r="1962" spans="1:7" x14ac:dyDescent="0.25">
      <c r="A1962" s="56"/>
      <c r="B1962" s="57"/>
      <c r="C1962" s="57"/>
      <c r="D1962" s="57"/>
      <c r="E1962" s="57"/>
      <c r="F1962" s="57"/>
      <c r="G1962" s="55"/>
    </row>
    <row r="1963" spans="1:7" x14ac:dyDescent="0.25">
      <c r="A1963" s="56"/>
      <c r="B1963" s="57"/>
      <c r="C1963" s="57"/>
      <c r="D1963" s="57"/>
      <c r="E1963" s="57"/>
      <c r="F1963" s="57"/>
      <c r="G1963" s="55"/>
    </row>
    <row r="1964" spans="1:7" x14ac:dyDescent="0.25">
      <c r="A1964" s="56"/>
      <c r="B1964" s="57"/>
      <c r="C1964" s="57"/>
      <c r="D1964" s="57"/>
      <c r="E1964" s="57"/>
      <c r="F1964" s="57"/>
      <c r="G1964" s="55"/>
    </row>
    <row r="1965" spans="1:7" x14ac:dyDescent="0.25">
      <c r="A1965" s="56"/>
      <c r="B1965" s="57"/>
      <c r="C1965" s="57"/>
      <c r="D1965" s="57"/>
      <c r="E1965" s="57"/>
      <c r="F1965" s="57"/>
      <c r="G1965" s="55"/>
    </row>
    <row r="1966" spans="1:7" x14ac:dyDescent="0.25">
      <c r="A1966" s="56"/>
      <c r="B1966" s="57"/>
      <c r="C1966" s="57"/>
      <c r="D1966" s="57"/>
      <c r="E1966" s="57"/>
      <c r="F1966" s="57"/>
      <c r="G1966" s="55"/>
    </row>
    <row r="1967" spans="1:7" x14ac:dyDescent="0.25">
      <c r="A1967" s="56"/>
      <c r="B1967" s="57"/>
      <c r="C1967" s="57"/>
      <c r="D1967" s="57"/>
      <c r="E1967" s="57"/>
      <c r="F1967" s="57"/>
      <c r="G1967" s="55"/>
    </row>
    <row r="1968" spans="1:7" x14ac:dyDescent="0.25">
      <c r="A1968" s="56"/>
      <c r="B1968" s="57"/>
      <c r="C1968" s="57"/>
      <c r="D1968" s="57"/>
      <c r="E1968" s="57"/>
      <c r="F1968" s="57"/>
      <c r="G1968" s="55"/>
    </row>
    <row r="1969" spans="1:7" x14ac:dyDescent="0.25">
      <c r="A1969" s="56"/>
      <c r="B1969" s="57"/>
      <c r="C1969" s="57"/>
      <c r="D1969" s="57"/>
      <c r="E1969" s="57"/>
      <c r="F1969" s="57"/>
      <c r="G1969" s="55"/>
    </row>
    <row r="1970" spans="1:7" x14ac:dyDescent="0.25">
      <c r="A1970" s="56"/>
      <c r="B1970" s="57"/>
      <c r="C1970" s="57"/>
      <c r="D1970" s="57"/>
      <c r="E1970" s="57"/>
      <c r="F1970" s="57"/>
      <c r="G1970" s="55"/>
    </row>
    <row r="1971" spans="1:7" x14ac:dyDescent="0.25">
      <c r="A1971" s="56"/>
      <c r="B1971" s="57"/>
      <c r="C1971" s="57"/>
      <c r="D1971" s="57"/>
      <c r="E1971" s="57"/>
      <c r="F1971" s="57"/>
      <c r="G1971" s="55"/>
    </row>
    <row r="1972" spans="1:7" x14ac:dyDescent="0.25">
      <c r="A1972" s="56"/>
      <c r="B1972" s="57"/>
      <c r="C1972" s="57"/>
      <c r="D1972" s="57"/>
      <c r="E1972" s="57"/>
      <c r="F1972" s="57"/>
      <c r="G1972" s="55"/>
    </row>
    <row r="1973" spans="1:7" x14ac:dyDescent="0.25">
      <c r="A1973" s="56"/>
      <c r="B1973" s="57"/>
      <c r="C1973" s="57"/>
      <c r="D1973" s="57"/>
      <c r="E1973" s="57"/>
      <c r="F1973" s="57"/>
      <c r="G1973" s="55"/>
    </row>
    <row r="1974" spans="1:7" x14ac:dyDescent="0.25">
      <c r="A1974" s="56"/>
      <c r="B1974" s="57"/>
      <c r="C1974" s="57"/>
      <c r="D1974" s="57"/>
      <c r="E1974" s="57"/>
      <c r="F1974" s="57"/>
      <c r="G1974" s="55"/>
    </row>
    <row r="1975" spans="1:7" x14ac:dyDescent="0.25">
      <c r="A1975" s="56"/>
      <c r="B1975" s="57"/>
      <c r="C1975" s="57"/>
      <c r="D1975" s="57"/>
      <c r="E1975" s="57"/>
      <c r="F1975" s="57"/>
      <c r="G1975" s="55"/>
    </row>
    <row r="1976" spans="1:7" x14ac:dyDescent="0.25">
      <c r="A1976" s="56"/>
      <c r="B1976" s="57"/>
      <c r="C1976" s="57"/>
      <c r="D1976" s="57"/>
      <c r="E1976" s="57"/>
      <c r="F1976" s="57"/>
      <c r="G1976" s="55"/>
    </row>
    <row r="1977" spans="1:7" x14ac:dyDescent="0.25">
      <c r="A1977" s="56"/>
      <c r="B1977" s="57"/>
      <c r="C1977" s="57"/>
      <c r="D1977" s="57"/>
      <c r="E1977" s="57"/>
      <c r="F1977" s="57"/>
      <c r="G1977" s="55"/>
    </row>
    <row r="1978" spans="1:7" x14ac:dyDescent="0.25">
      <c r="A1978" s="56"/>
      <c r="B1978" s="57"/>
      <c r="C1978" s="57"/>
      <c r="D1978" s="57"/>
      <c r="E1978" s="57"/>
      <c r="F1978" s="57"/>
      <c r="G1978" s="55"/>
    </row>
    <row r="1979" spans="1:7" x14ac:dyDescent="0.25">
      <c r="A1979" s="56"/>
      <c r="B1979" s="57"/>
      <c r="C1979" s="57"/>
      <c r="D1979" s="57"/>
      <c r="E1979" s="57"/>
      <c r="F1979" s="57"/>
      <c r="G1979" s="55"/>
    </row>
    <row r="1980" spans="1:7" x14ac:dyDescent="0.25">
      <c r="A1980" s="56"/>
      <c r="B1980" s="57"/>
      <c r="C1980" s="57"/>
      <c r="D1980" s="57"/>
      <c r="E1980" s="57"/>
      <c r="F1980" s="57"/>
      <c r="G1980" s="55"/>
    </row>
    <row r="1981" spans="1:7" x14ac:dyDescent="0.25">
      <c r="A1981" s="56"/>
      <c r="B1981" s="57"/>
      <c r="C1981" s="57"/>
      <c r="D1981" s="57"/>
      <c r="E1981" s="57"/>
      <c r="F1981" s="57"/>
      <c r="G1981" s="55"/>
    </row>
    <row r="1982" spans="1:7" x14ac:dyDescent="0.25">
      <c r="A1982" s="56"/>
      <c r="B1982" s="57"/>
      <c r="C1982" s="57"/>
      <c r="D1982" s="57"/>
      <c r="E1982" s="57"/>
      <c r="F1982" s="57"/>
      <c r="G1982" s="55"/>
    </row>
    <row r="1983" spans="1:7" x14ac:dyDescent="0.25">
      <c r="A1983" s="56"/>
      <c r="B1983" s="57"/>
      <c r="C1983" s="57"/>
      <c r="D1983" s="57"/>
      <c r="E1983" s="57"/>
      <c r="F1983" s="57"/>
      <c r="G1983" s="55"/>
    </row>
    <row r="1984" spans="1:7" x14ac:dyDescent="0.25">
      <c r="A1984" s="56"/>
      <c r="B1984" s="57"/>
      <c r="C1984" s="57"/>
      <c r="D1984" s="57"/>
      <c r="E1984" s="57"/>
      <c r="F1984" s="57"/>
      <c r="G1984" s="55"/>
    </row>
    <row r="1985" spans="1:7" x14ac:dyDescent="0.25">
      <c r="A1985" s="56"/>
      <c r="B1985" s="57"/>
      <c r="C1985" s="57"/>
      <c r="D1985" s="57"/>
      <c r="E1985" s="57"/>
      <c r="F1985" s="57"/>
      <c r="G1985" s="55"/>
    </row>
    <row r="1986" spans="1:7" x14ac:dyDescent="0.25">
      <c r="A1986" s="56"/>
      <c r="B1986" s="57"/>
      <c r="C1986" s="57"/>
      <c r="D1986" s="57"/>
      <c r="E1986" s="57"/>
      <c r="F1986" s="57"/>
      <c r="G1986" s="55"/>
    </row>
    <row r="1987" spans="1:7" x14ac:dyDescent="0.25">
      <c r="A1987" s="56"/>
      <c r="B1987" s="57"/>
      <c r="C1987" s="57"/>
      <c r="D1987" s="57"/>
      <c r="E1987" s="57"/>
      <c r="F1987" s="57"/>
      <c r="G1987" s="55"/>
    </row>
    <row r="1988" spans="1:7" x14ac:dyDescent="0.25">
      <c r="A1988" s="56"/>
      <c r="B1988" s="57"/>
      <c r="C1988" s="57"/>
      <c r="D1988" s="57"/>
      <c r="E1988" s="57"/>
      <c r="F1988" s="57"/>
      <c r="G1988" s="55"/>
    </row>
    <row r="1989" spans="1:7" x14ac:dyDescent="0.25">
      <c r="A1989" s="56"/>
      <c r="B1989" s="57"/>
      <c r="C1989" s="57"/>
      <c r="D1989" s="57"/>
      <c r="E1989" s="57"/>
      <c r="F1989" s="57"/>
      <c r="G1989" s="55"/>
    </row>
    <row r="1990" spans="1:7" x14ac:dyDescent="0.25">
      <c r="A1990" s="56"/>
      <c r="B1990" s="57"/>
      <c r="C1990" s="57"/>
      <c r="D1990" s="57"/>
      <c r="E1990" s="57"/>
      <c r="F1990" s="57"/>
      <c r="G1990" s="55"/>
    </row>
    <row r="1991" spans="1:7" x14ac:dyDescent="0.25">
      <c r="A1991" s="56"/>
      <c r="B1991" s="57"/>
      <c r="C1991" s="57"/>
      <c r="D1991" s="57"/>
      <c r="E1991" s="57"/>
      <c r="F1991" s="57"/>
      <c r="G1991" s="55"/>
    </row>
    <row r="1992" spans="1:7" x14ac:dyDescent="0.25">
      <c r="A1992" s="56"/>
      <c r="B1992" s="57"/>
      <c r="C1992" s="57"/>
      <c r="D1992" s="57"/>
      <c r="E1992" s="57"/>
      <c r="F1992" s="57"/>
      <c r="G1992" s="55"/>
    </row>
    <row r="1993" spans="1:7" x14ac:dyDescent="0.25">
      <c r="A1993" s="56"/>
      <c r="B1993" s="57"/>
      <c r="C1993" s="57"/>
      <c r="D1993" s="57"/>
      <c r="E1993" s="57"/>
      <c r="F1993" s="57"/>
      <c r="G1993" s="55"/>
    </row>
    <row r="1994" spans="1:7" x14ac:dyDescent="0.25">
      <c r="A1994" s="56"/>
      <c r="B1994" s="57"/>
      <c r="C1994" s="57"/>
      <c r="D1994" s="57"/>
      <c r="E1994" s="57"/>
      <c r="F1994" s="57"/>
      <c r="G1994" s="55"/>
    </row>
    <row r="1995" spans="1:7" x14ac:dyDescent="0.25">
      <c r="A1995" s="56"/>
      <c r="B1995" s="57"/>
      <c r="C1995" s="57"/>
      <c r="D1995" s="57"/>
      <c r="E1995" s="57"/>
      <c r="F1995" s="57"/>
      <c r="G1995" s="55"/>
    </row>
    <row r="1996" spans="1:7" x14ac:dyDescent="0.25">
      <c r="A1996" s="56"/>
      <c r="B1996" s="57"/>
      <c r="C1996" s="57"/>
      <c r="D1996" s="57"/>
      <c r="E1996" s="57"/>
      <c r="F1996" s="57"/>
      <c r="G1996" s="55"/>
    </row>
    <row r="1997" spans="1:7" x14ac:dyDescent="0.25">
      <c r="A1997" s="56"/>
      <c r="B1997" s="57"/>
      <c r="C1997" s="57"/>
      <c r="D1997" s="57"/>
      <c r="E1997" s="57"/>
      <c r="F1997" s="57"/>
      <c r="G1997" s="55"/>
    </row>
    <row r="1998" spans="1:7" x14ac:dyDescent="0.25">
      <c r="A1998" s="56"/>
      <c r="B1998" s="57"/>
      <c r="C1998" s="57"/>
      <c r="D1998" s="57"/>
      <c r="E1998" s="57"/>
      <c r="F1998" s="57"/>
      <c r="G1998" s="55"/>
    </row>
    <row r="1999" spans="1:7" x14ac:dyDescent="0.25">
      <c r="A1999" s="56"/>
      <c r="B1999" s="57"/>
      <c r="C1999" s="57"/>
      <c r="D1999" s="57"/>
      <c r="E1999" s="57"/>
      <c r="F1999" s="57"/>
      <c r="G1999" s="55"/>
    </row>
    <row r="2000" spans="1:7" x14ac:dyDescent="0.25">
      <c r="A2000" s="56"/>
      <c r="B2000" s="57"/>
      <c r="C2000" s="57"/>
      <c r="D2000" s="57"/>
      <c r="E2000" s="57"/>
      <c r="F2000" s="57"/>
      <c r="G2000" s="55"/>
    </row>
    <row r="2001" spans="1:7" x14ac:dyDescent="0.25">
      <c r="A2001" s="56"/>
      <c r="B2001" s="57"/>
      <c r="C2001" s="57"/>
      <c r="D2001" s="57"/>
      <c r="E2001" s="57"/>
      <c r="F2001" s="57"/>
      <c r="G2001" s="55"/>
    </row>
    <row r="2002" spans="1:7" x14ac:dyDescent="0.25">
      <c r="A2002" s="56"/>
      <c r="B2002" s="57"/>
      <c r="C2002" s="57"/>
      <c r="D2002" s="57"/>
      <c r="E2002" s="57"/>
      <c r="F2002" s="57"/>
      <c r="G2002" s="55"/>
    </row>
    <row r="2003" spans="1:7" x14ac:dyDescent="0.25">
      <c r="A2003" s="56"/>
      <c r="B2003" s="57"/>
      <c r="C2003" s="57"/>
      <c r="D2003" s="57"/>
      <c r="E2003" s="57"/>
      <c r="F2003" s="57"/>
      <c r="G2003" s="55"/>
    </row>
    <row r="2004" spans="1:7" x14ac:dyDescent="0.25">
      <c r="A2004" s="56"/>
      <c r="B2004" s="57"/>
      <c r="C2004" s="57"/>
      <c r="D2004" s="57"/>
      <c r="E2004" s="57"/>
      <c r="F2004" s="57"/>
      <c r="G2004" s="55"/>
    </row>
    <row r="2005" spans="1:7" x14ac:dyDescent="0.25">
      <c r="A2005" s="56"/>
      <c r="B2005" s="57"/>
      <c r="C2005" s="57"/>
      <c r="D2005" s="57"/>
      <c r="E2005" s="57"/>
      <c r="F2005" s="57"/>
      <c r="G2005" s="55"/>
    </row>
    <row r="2006" spans="1:7" x14ac:dyDescent="0.25">
      <c r="A2006" s="56"/>
      <c r="B2006" s="57"/>
      <c r="C2006" s="57"/>
      <c r="D2006" s="57"/>
      <c r="E2006" s="57"/>
      <c r="F2006" s="57"/>
      <c r="G2006" s="55"/>
    </row>
    <row r="2007" spans="1:7" x14ac:dyDescent="0.25">
      <c r="A2007" s="56"/>
      <c r="B2007" s="57"/>
      <c r="C2007" s="57"/>
      <c r="D2007" s="57"/>
      <c r="E2007" s="57"/>
      <c r="F2007" s="57"/>
      <c r="G2007" s="55"/>
    </row>
    <row r="2008" spans="1:7" x14ac:dyDescent="0.25">
      <c r="A2008" s="56"/>
      <c r="B2008" s="57"/>
      <c r="C2008" s="57"/>
      <c r="D2008" s="57"/>
      <c r="E2008" s="57"/>
      <c r="F2008" s="57"/>
      <c r="G2008" s="55"/>
    </row>
    <row r="2009" spans="1:7" x14ac:dyDescent="0.25">
      <c r="A2009" s="56"/>
      <c r="B2009" s="57"/>
      <c r="C2009" s="57"/>
      <c r="D2009" s="57"/>
      <c r="E2009" s="57"/>
      <c r="F2009" s="57"/>
      <c r="G2009" s="55"/>
    </row>
    <row r="2010" spans="1:7" x14ac:dyDescent="0.25">
      <c r="A2010" s="56"/>
      <c r="B2010" s="57"/>
      <c r="C2010" s="57"/>
      <c r="D2010" s="57"/>
      <c r="E2010" s="57"/>
      <c r="F2010" s="57"/>
      <c r="G2010" s="55"/>
    </row>
    <row r="2011" spans="1:7" x14ac:dyDescent="0.25">
      <c r="A2011" s="56"/>
      <c r="B2011" s="57"/>
      <c r="C2011" s="57"/>
      <c r="D2011" s="57"/>
      <c r="E2011" s="57"/>
      <c r="F2011" s="57"/>
      <c r="G2011" s="55"/>
    </row>
    <row r="2012" spans="1:7" x14ac:dyDescent="0.25">
      <c r="A2012" s="56"/>
      <c r="B2012" s="57"/>
      <c r="C2012" s="57"/>
      <c r="D2012" s="57"/>
      <c r="E2012" s="57"/>
      <c r="F2012" s="57"/>
      <c r="G2012" s="55"/>
    </row>
    <row r="2013" spans="1:7" x14ac:dyDescent="0.25">
      <c r="A2013" s="56"/>
      <c r="B2013" s="57"/>
      <c r="C2013" s="57"/>
      <c r="D2013" s="57"/>
      <c r="E2013" s="57"/>
      <c r="F2013" s="57"/>
      <c r="G2013" s="55"/>
    </row>
    <row r="2014" spans="1:7" x14ac:dyDescent="0.25">
      <c r="A2014" s="56"/>
      <c r="B2014" s="57"/>
      <c r="C2014" s="57"/>
      <c r="D2014" s="57"/>
      <c r="E2014" s="57"/>
      <c r="F2014" s="57"/>
      <c r="G2014" s="55"/>
    </row>
    <row r="2015" spans="1:7" x14ac:dyDescent="0.25">
      <c r="A2015" s="56"/>
      <c r="B2015" s="57"/>
      <c r="C2015" s="57"/>
      <c r="D2015" s="57"/>
      <c r="E2015" s="57"/>
      <c r="F2015" s="57"/>
      <c r="G2015" s="55"/>
    </row>
    <row r="2016" spans="1:7" x14ac:dyDescent="0.25">
      <c r="A2016" s="56"/>
      <c r="B2016" s="57"/>
      <c r="C2016" s="57"/>
      <c r="D2016" s="57"/>
      <c r="E2016" s="57"/>
      <c r="F2016" s="57"/>
      <c r="G2016" s="55"/>
    </row>
    <row r="2017" spans="1:7" x14ac:dyDescent="0.25">
      <c r="A2017" s="56"/>
      <c r="B2017" s="57"/>
      <c r="C2017" s="57"/>
      <c r="D2017" s="57"/>
      <c r="E2017" s="57"/>
      <c r="F2017" s="57"/>
      <c r="G2017" s="55"/>
    </row>
    <row r="2018" spans="1:7" x14ac:dyDescent="0.25">
      <c r="A2018" s="56"/>
      <c r="B2018" s="57"/>
      <c r="C2018" s="57"/>
      <c r="D2018" s="57"/>
      <c r="E2018" s="57"/>
      <c r="F2018" s="57"/>
      <c r="G2018" s="55"/>
    </row>
    <row r="2019" spans="1:7" x14ac:dyDescent="0.25">
      <c r="A2019" s="56"/>
      <c r="B2019" s="57"/>
      <c r="C2019" s="57"/>
      <c r="D2019" s="57"/>
      <c r="E2019" s="57"/>
      <c r="F2019" s="57"/>
      <c r="G2019" s="55"/>
    </row>
    <row r="2020" spans="1:7" x14ac:dyDescent="0.25">
      <c r="A2020" s="56"/>
      <c r="B2020" s="57"/>
      <c r="C2020" s="57"/>
      <c r="D2020" s="57"/>
      <c r="E2020" s="57"/>
      <c r="F2020" s="57"/>
      <c r="G2020" s="55"/>
    </row>
    <row r="2021" spans="1:7" x14ac:dyDescent="0.25">
      <c r="A2021" s="56"/>
      <c r="B2021" s="57"/>
      <c r="C2021" s="57"/>
      <c r="D2021" s="57"/>
      <c r="E2021" s="57"/>
      <c r="F2021" s="57"/>
      <c r="G2021" s="55"/>
    </row>
    <row r="2022" spans="1:7" x14ac:dyDescent="0.25">
      <c r="A2022" s="56"/>
      <c r="B2022" s="57"/>
      <c r="C2022" s="57"/>
      <c r="D2022" s="57"/>
      <c r="E2022" s="57"/>
      <c r="F2022" s="57"/>
      <c r="G2022" s="55"/>
    </row>
    <row r="2023" spans="1:7" x14ac:dyDescent="0.25">
      <c r="A2023" s="56"/>
      <c r="B2023" s="57"/>
      <c r="C2023" s="57"/>
      <c r="D2023" s="57"/>
      <c r="E2023" s="57"/>
      <c r="F2023" s="57"/>
      <c r="G2023" s="55"/>
    </row>
    <row r="2024" spans="1:7" x14ac:dyDescent="0.25">
      <c r="A2024" s="56"/>
      <c r="B2024" s="57"/>
      <c r="C2024" s="57"/>
      <c r="D2024" s="57"/>
      <c r="E2024" s="57"/>
      <c r="F2024" s="57"/>
      <c r="G2024" s="55"/>
    </row>
    <row r="2025" spans="1:7" x14ac:dyDescent="0.25">
      <c r="A2025" s="56"/>
      <c r="B2025" s="57"/>
      <c r="C2025" s="57"/>
      <c r="D2025" s="57"/>
      <c r="E2025" s="57"/>
      <c r="F2025" s="57"/>
      <c r="G2025" s="55"/>
    </row>
    <row r="2026" spans="1:7" x14ac:dyDescent="0.25">
      <c r="A2026" s="56"/>
      <c r="B2026" s="57"/>
      <c r="C2026" s="57"/>
      <c r="D2026" s="57"/>
      <c r="E2026" s="57"/>
      <c r="F2026" s="57"/>
      <c r="G2026" s="55"/>
    </row>
    <row r="2027" spans="1:7" x14ac:dyDescent="0.25">
      <c r="A2027" s="56"/>
      <c r="B2027" s="57"/>
      <c r="C2027" s="57"/>
      <c r="D2027" s="57"/>
      <c r="E2027" s="57"/>
      <c r="F2027" s="57"/>
      <c r="G2027" s="55"/>
    </row>
    <row r="2028" spans="1:7" x14ac:dyDescent="0.25">
      <c r="A2028" s="56"/>
      <c r="B2028" s="57"/>
      <c r="C2028" s="57"/>
      <c r="D2028" s="57"/>
      <c r="E2028" s="57"/>
      <c r="F2028" s="57"/>
      <c r="G2028" s="55"/>
    </row>
    <row r="2029" spans="1:7" x14ac:dyDescent="0.25">
      <c r="A2029" s="56"/>
      <c r="B2029" s="57"/>
      <c r="C2029" s="57"/>
      <c r="D2029" s="57"/>
      <c r="E2029" s="57"/>
      <c r="F2029" s="57"/>
      <c r="G2029" s="55"/>
    </row>
    <row r="2030" spans="1:7" x14ac:dyDescent="0.25">
      <c r="A2030" s="56"/>
      <c r="B2030" s="57"/>
      <c r="C2030" s="57"/>
      <c r="D2030" s="57"/>
      <c r="E2030" s="57"/>
      <c r="F2030" s="57"/>
      <c r="G2030" s="55"/>
    </row>
    <row r="2031" spans="1:7" x14ac:dyDescent="0.25">
      <c r="A2031" s="56"/>
      <c r="B2031" s="57"/>
      <c r="C2031" s="57"/>
      <c r="D2031" s="57"/>
      <c r="E2031" s="57"/>
      <c r="F2031" s="57"/>
      <c r="G2031" s="55"/>
    </row>
    <row r="2032" spans="1:7" x14ac:dyDescent="0.25">
      <c r="A2032" s="56"/>
      <c r="B2032" s="57"/>
      <c r="C2032" s="57"/>
      <c r="D2032" s="57"/>
      <c r="E2032" s="57"/>
      <c r="F2032" s="57"/>
      <c r="G2032" s="55"/>
    </row>
    <row r="2033" spans="1:7" x14ac:dyDescent="0.25">
      <c r="A2033" s="56"/>
      <c r="B2033" s="57"/>
      <c r="C2033" s="57"/>
      <c r="D2033" s="57"/>
      <c r="E2033" s="57"/>
      <c r="F2033" s="57"/>
      <c r="G2033" s="55"/>
    </row>
    <row r="2034" spans="1:7" x14ac:dyDescent="0.25">
      <c r="A2034" s="56"/>
      <c r="B2034" s="57"/>
      <c r="C2034" s="57"/>
      <c r="D2034" s="57"/>
      <c r="E2034" s="57"/>
      <c r="F2034" s="57"/>
      <c r="G2034" s="55"/>
    </row>
    <row r="2035" spans="1:7" x14ac:dyDescent="0.25">
      <c r="A2035" s="56"/>
      <c r="B2035" s="57"/>
      <c r="C2035" s="57"/>
      <c r="D2035" s="57"/>
      <c r="E2035" s="57"/>
      <c r="F2035" s="57"/>
      <c r="G2035" s="55"/>
    </row>
    <row r="2036" spans="1:7" x14ac:dyDescent="0.25">
      <c r="A2036" s="56"/>
      <c r="B2036" s="57"/>
      <c r="C2036" s="57"/>
      <c r="D2036" s="57"/>
      <c r="E2036" s="57"/>
      <c r="F2036" s="57"/>
      <c r="G2036" s="55"/>
    </row>
    <row r="2037" spans="1:7" x14ac:dyDescent="0.25">
      <c r="A2037" s="56"/>
      <c r="B2037" s="57"/>
      <c r="C2037" s="57"/>
      <c r="D2037" s="57"/>
      <c r="E2037" s="57"/>
      <c r="F2037" s="57"/>
      <c r="G2037" s="55"/>
    </row>
    <row r="2038" spans="1:7" x14ac:dyDescent="0.25">
      <c r="A2038" s="56"/>
      <c r="B2038" s="57"/>
      <c r="C2038" s="57"/>
      <c r="D2038" s="57"/>
      <c r="E2038" s="57"/>
      <c r="F2038" s="57"/>
      <c r="G2038" s="55"/>
    </row>
    <row r="2039" spans="1:7" x14ac:dyDescent="0.25">
      <c r="A2039" s="56"/>
      <c r="B2039" s="57"/>
      <c r="C2039" s="57"/>
      <c r="D2039" s="57"/>
      <c r="E2039" s="57"/>
      <c r="F2039" s="57"/>
      <c r="G2039" s="55"/>
    </row>
    <row r="2040" spans="1:7" x14ac:dyDescent="0.25">
      <c r="A2040" s="56"/>
      <c r="B2040" s="57"/>
      <c r="C2040" s="57"/>
      <c r="D2040" s="57"/>
      <c r="E2040" s="57"/>
      <c r="F2040" s="57"/>
      <c r="G2040" s="55"/>
    </row>
    <row r="2041" spans="1:7" x14ac:dyDescent="0.25">
      <c r="A2041" s="56"/>
      <c r="B2041" s="57"/>
      <c r="C2041" s="57"/>
      <c r="D2041" s="57"/>
      <c r="E2041" s="57"/>
      <c r="F2041" s="57"/>
      <c r="G2041" s="55"/>
    </row>
    <row r="2042" spans="1:7" x14ac:dyDescent="0.25">
      <c r="A2042" s="56"/>
      <c r="B2042" s="57"/>
      <c r="C2042" s="57"/>
      <c r="D2042" s="57"/>
      <c r="E2042" s="57"/>
      <c r="F2042" s="57"/>
      <c r="G2042" s="55"/>
    </row>
    <row r="2043" spans="1:7" x14ac:dyDescent="0.25">
      <c r="A2043" s="56"/>
      <c r="B2043" s="57"/>
      <c r="C2043" s="57"/>
      <c r="D2043" s="57"/>
      <c r="E2043" s="57"/>
      <c r="F2043" s="57"/>
      <c r="G2043" s="55"/>
    </row>
    <row r="2044" spans="1:7" x14ac:dyDescent="0.25">
      <c r="A2044" s="56"/>
      <c r="B2044" s="57"/>
      <c r="C2044" s="57"/>
      <c r="D2044" s="57"/>
      <c r="E2044" s="57"/>
      <c r="F2044" s="57"/>
      <c r="G2044" s="55"/>
    </row>
    <row r="2045" spans="1:7" x14ac:dyDescent="0.25">
      <c r="A2045" s="56"/>
      <c r="B2045" s="57"/>
      <c r="C2045" s="57"/>
      <c r="D2045" s="57"/>
      <c r="E2045" s="57"/>
      <c r="F2045" s="57"/>
      <c r="G2045" s="55"/>
    </row>
    <row r="2046" spans="1:7" x14ac:dyDescent="0.25">
      <c r="A2046" s="56"/>
      <c r="B2046" s="57"/>
      <c r="C2046" s="57"/>
      <c r="D2046" s="57"/>
      <c r="E2046" s="57"/>
      <c r="F2046" s="57"/>
      <c r="G2046" s="55"/>
    </row>
    <row r="2047" spans="1:7" x14ac:dyDescent="0.25">
      <c r="A2047" s="56"/>
      <c r="B2047" s="57"/>
      <c r="C2047" s="57"/>
      <c r="D2047" s="57"/>
      <c r="E2047" s="57"/>
      <c r="F2047" s="57"/>
      <c r="G2047" s="55"/>
    </row>
    <row r="2048" spans="1:7" x14ac:dyDescent="0.25">
      <c r="A2048" s="56"/>
      <c r="B2048" s="57"/>
      <c r="C2048" s="57"/>
      <c r="D2048" s="57"/>
      <c r="E2048" s="57"/>
      <c r="F2048" s="57"/>
      <c r="G2048" s="55"/>
    </row>
    <row r="2049" spans="1:7" x14ac:dyDescent="0.25">
      <c r="A2049" s="56"/>
      <c r="B2049" s="57"/>
      <c r="C2049" s="57"/>
      <c r="D2049" s="57"/>
      <c r="E2049" s="57"/>
      <c r="F2049" s="57"/>
      <c r="G2049" s="55"/>
    </row>
    <row r="2050" spans="1:7" x14ac:dyDescent="0.25">
      <c r="A2050" s="56"/>
      <c r="B2050" s="57"/>
      <c r="C2050" s="57"/>
      <c r="D2050" s="57"/>
      <c r="E2050" s="57"/>
      <c r="F2050" s="57"/>
      <c r="G2050" s="55"/>
    </row>
    <row r="2051" spans="1:7" x14ac:dyDescent="0.25">
      <c r="A2051" s="56"/>
      <c r="B2051" s="57"/>
      <c r="C2051" s="57"/>
      <c r="D2051" s="57"/>
      <c r="E2051" s="57"/>
      <c r="F2051" s="57"/>
      <c r="G2051" s="55"/>
    </row>
    <row r="2052" spans="1:7" x14ac:dyDescent="0.25">
      <c r="A2052" s="56"/>
      <c r="B2052" s="57"/>
      <c r="C2052" s="57"/>
      <c r="D2052" s="57"/>
      <c r="E2052" s="57"/>
      <c r="F2052" s="57"/>
      <c r="G2052" s="55"/>
    </row>
    <row r="2053" spans="1:7" x14ac:dyDescent="0.25">
      <c r="A2053" s="56"/>
      <c r="B2053" s="57"/>
      <c r="C2053" s="57"/>
      <c r="D2053" s="57"/>
      <c r="E2053" s="57"/>
      <c r="F2053" s="57"/>
      <c r="G2053" s="55"/>
    </row>
    <row r="2054" spans="1:7" x14ac:dyDescent="0.25">
      <c r="A2054" s="56"/>
      <c r="B2054" s="57"/>
      <c r="C2054" s="57"/>
      <c r="D2054" s="57"/>
      <c r="E2054" s="57"/>
      <c r="F2054" s="57"/>
      <c r="G2054" s="55"/>
    </row>
    <row r="2055" spans="1:7" x14ac:dyDescent="0.25">
      <c r="A2055" s="56"/>
      <c r="B2055" s="57"/>
      <c r="C2055" s="57"/>
      <c r="D2055" s="57"/>
      <c r="E2055" s="57"/>
      <c r="F2055" s="57"/>
      <c r="G2055" s="55"/>
    </row>
    <row r="2056" spans="1:7" x14ac:dyDescent="0.25">
      <c r="A2056" s="56"/>
      <c r="B2056" s="57"/>
      <c r="C2056" s="57"/>
      <c r="D2056" s="57"/>
      <c r="E2056" s="57"/>
      <c r="F2056" s="57"/>
      <c r="G2056" s="55"/>
    </row>
    <row r="2057" spans="1:7" x14ac:dyDescent="0.25">
      <c r="A2057" s="56"/>
      <c r="B2057" s="57"/>
      <c r="C2057" s="57"/>
      <c r="D2057" s="57"/>
      <c r="E2057" s="57"/>
      <c r="F2057" s="57"/>
      <c r="G2057" s="55"/>
    </row>
    <row r="2058" spans="1:7" x14ac:dyDescent="0.25">
      <c r="A2058" s="56"/>
      <c r="B2058" s="57"/>
      <c r="C2058" s="57"/>
      <c r="D2058" s="57"/>
      <c r="E2058" s="57"/>
      <c r="F2058" s="57"/>
      <c r="G2058" s="55"/>
    </row>
    <row r="2059" spans="1:7" x14ac:dyDescent="0.25">
      <c r="A2059" s="56"/>
      <c r="B2059" s="57"/>
      <c r="C2059" s="57"/>
      <c r="D2059" s="57"/>
      <c r="E2059" s="57"/>
      <c r="F2059" s="57"/>
      <c r="G2059" s="55"/>
    </row>
    <row r="2060" spans="1:7" x14ac:dyDescent="0.25">
      <c r="A2060" s="56"/>
      <c r="B2060" s="57"/>
      <c r="C2060" s="57"/>
      <c r="D2060" s="57"/>
      <c r="E2060" s="57"/>
      <c r="F2060" s="57"/>
      <c r="G2060" s="55"/>
    </row>
    <row r="2061" spans="1:7" x14ac:dyDescent="0.25">
      <c r="A2061" s="56"/>
      <c r="B2061" s="57"/>
      <c r="C2061" s="57"/>
      <c r="D2061" s="57"/>
      <c r="E2061" s="57"/>
      <c r="F2061" s="57"/>
      <c r="G2061" s="55"/>
    </row>
    <row r="2062" spans="1:7" x14ac:dyDescent="0.25">
      <c r="A2062" s="56"/>
      <c r="B2062" s="57"/>
      <c r="C2062" s="57"/>
      <c r="D2062" s="57"/>
      <c r="E2062" s="57"/>
      <c r="F2062" s="57"/>
      <c r="G2062" s="55"/>
    </row>
    <row r="2063" spans="1:7" x14ac:dyDescent="0.25">
      <c r="A2063" s="56"/>
      <c r="B2063" s="57"/>
      <c r="C2063" s="57"/>
      <c r="D2063" s="57"/>
      <c r="E2063" s="57"/>
      <c r="F2063" s="57"/>
      <c r="G2063" s="55"/>
    </row>
    <row r="2064" spans="1:7" x14ac:dyDescent="0.25">
      <c r="A2064" s="56"/>
      <c r="B2064" s="57"/>
      <c r="C2064" s="57"/>
      <c r="D2064" s="57"/>
      <c r="E2064" s="57"/>
      <c r="F2064" s="57"/>
      <c r="G2064" s="55"/>
    </row>
    <row r="2065" spans="1:7" x14ac:dyDescent="0.25">
      <c r="A2065" s="56"/>
      <c r="B2065" s="57"/>
      <c r="C2065" s="57"/>
      <c r="D2065" s="57"/>
      <c r="E2065" s="57"/>
      <c r="F2065" s="57"/>
      <c r="G2065" s="55"/>
    </row>
    <row r="2066" spans="1:7" x14ac:dyDescent="0.25">
      <c r="A2066" s="56"/>
      <c r="B2066" s="57"/>
      <c r="C2066" s="57"/>
      <c r="D2066" s="57"/>
      <c r="E2066" s="57"/>
      <c r="F2066" s="57"/>
      <c r="G2066" s="55"/>
    </row>
    <row r="2067" spans="1:7" x14ac:dyDescent="0.25">
      <c r="A2067" s="56"/>
      <c r="B2067" s="57"/>
      <c r="C2067" s="57"/>
      <c r="D2067" s="57"/>
      <c r="E2067" s="57"/>
      <c r="F2067" s="57"/>
      <c r="G2067" s="55"/>
    </row>
    <row r="2068" spans="1:7" x14ac:dyDescent="0.25">
      <c r="A2068" s="56"/>
      <c r="B2068" s="57"/>
      <c r="C2068" s="57"/>
      <c r="D2068" s="57"/>
      <c r="E2068" s="57"/>
      <c r="F2068" s="57"/>
      <c r="G2068" s="55"/>
    </row>
    <row r="2069" spans="1:7" x14ac:dyDescent="0.25">
      <c r="A2069" s="56"/>
      <c r="B2069" s="57"/>
      <c r="C2069" s="57"/>
      <c r="D2069" s="57"/>
      <c r="E2069" s="57"/>
      <c r="F2069" s="57"/>
      <c r="G2069" s="55"/>
    </row>
    <row r="2070" spans="1:7" x14ac:dyDescent="0.25">
      <c r="A2070" s="56"/>
      <c r="B2070" s="57"/>
      <c r="C2070" s="57"/>
      <c r="D2070" s="57"/>
      <c r="E2070" s="57"/>
      <c r="F2070" s="57"/>
      <c r="G2070" s="55"/>
    </row>
    <row r="2071" spans="1:7" x14ac:dyDescent="0.25">
      <c r="A2071" s="56"/>
      <c r="B2071" s="57"/>
      <c r="C2071" s="57"/>
      <c r="D2071" s="57"/>
      <c r="E2071" s="57"/>
      <c r="F2071" s="57"/>
      <c r="G2071" s="55"/>
    </row>
    <row r="2072" spans="1:7" x14ac:dyDescent="0.25">
      <c r="A2072" s="56"/>
      <c r="B2072" s="57"/>
      <c r="C2072" s="57"/>
      <c r="D2072" s="57"/>
      <c r="E2072" s="57"/>
      <c r="F2072" s="57"/>
      <c r="G2072" s="55"/>
    </row>
    <row r="2073" spans="1:7" x14ac:dyDescent="0.25">
      <c r="A2073" s="56"/>
      <c r="B2073" s="57"/>
      <c r="C2073" s="57"/>
      <c r="D2073" s="57"/>
      <c r="E2073" s="57"/>
      <c r="F2073" s="57"/>
      <c r="G2073" s="55"/>
    </row>
    <row r="2074" spans="1:7" x14ac:dyDescent="0.25">
      <c r="A2074" s="56"/>
      <c r="B2074" s="57"/>
      <c r="C2074" s="57"/>
      <c r="D2074" s="57"/>
      <c r="E2074" s="57"/>
      <c r="F2074" s="57"/>
      <c r="G2074" s="55"/>
    </row>
    <row r="2075" spans="1:7" x14ac:dyDescent="0.25">
      <c r="A2075" s="56"/>
      <c r="B2075" s="57"/>
      <c r="C2075" s="57"/>
      <c r="D2075" s="57"/>
      <c r="E2075" s="57"/>
      <c r="F2075" s="57"/>
      <c r="G2075" s="55"/>
    </row>
    <row r="2076" spans="1:7" x14ac:dyDescent="0.25">
      <c r="A2076" s="56"/>
      <c r="B2076" s="57"/>
      <c r="C2076" s="57"/>
      <c r="D2076" s="57"/>
      <c r="E2076" s="57"/>
      <c r="F2076" s="57"/>
      <c r="G2076" s="55"/>
    </row>
    <row r="2077" spans="1:7" x14ac:dyDescent="0.25">
      <c r="A2077" s="56"/>
      <c r="B2077" s="57"/>
      <c r="C2077" s="57"/>
      <c r="D2077" s="57"/>
      <c r="E2077" s="57"/>
      <c r="F2077" s="57"/>
      <c r="G2077" s="55"/>
    </row>
    <row r="2078" spans="1:7" x14ac:dyDescent="0.25">
      <c r="A2078" s="56"/>
      <c r="B2078" s="57"/>
      <c r="C2078" s="57"/>
      <c r="D2078" s="57"/>
      <c r="E2078" s="57"/>
      <c r="F2078" s="57"/>
      <c r="G2078" s="55"/>
    </row>
    <row r="2079" spans="1:7" x14ac:dyDescent="0.25">
      <c r="A2079" s="56"/>
      <c r="B2079" s="57"/>
      <c r="C2079" s="57"/>
      <c r="D2079" s="57"/>
      <c r="E2079" s="57"/>
      <c r="F2079" s="57"/>
      <c r="G2079" s="55"/>
    </row>
    <row r="2080" spans="1:7" x14ac:dyDescent="0.25">
      <c r="A2080" s="56"/>
      <c r="B2080" s="57"/>
      <c r="C2080" s="57"/>
      <c r="D2080" s="57"/>
      <c r="E2080" s="57"/>
      <c r="F2080" s="57"/>
      <c r="G2080" s="55"/>
    </row>
    <row r="2081" spans="1:7" x14ac:dyDescent="0.25">
      <c r="A2081" s="56"/>
      <c r="B2081" s="57"/>
      <c r="C2081" s="57"/>
      <c r="D2081" s="57"/>
      <c r="E2081" s="57"/>
      <c r="F2081" s="57"/>
      <c r="G2081" s="55"/>
    </row>
    <row r="2082" spans="1:7" x14ac:dyDescent="0.25">
      <c r="A2082" s="56"/>
      <c r="B2082" s="57"/>
      <c r="C2082" s="57"/>
      <c r="D2082" s="57"/>
      <c r="E2082" s="57"/>
      <c r="F2082" s="57"/>
      <c r="G2082" s="55"/>
    </row>
    <row r="2083" spans="1:7" x14ac:dyDescent="0.25">
      <c r="A2083" s="56"/>
      <c r="B2083" s="57"/>
      <c r="C2083" s="57"/>
      <c r="D2083" s="57"/>
      <c r="E2083" s="57"/>
      <c r="F2083" s="57"/>
      <c r="G2083" s="55"/>
    </row>
    <row r="2084" spans="1:7" x14ac:dyDescent="0.25">
      <c r="A2084" s="56"/>
      <c r="B2084" s="57"/>
      <c r="C2084" s="57"/>
      <c r="D2084" s="57"/>
      <c r="E2084" s="57"/>
      <c r="F2084" s="57"/>
      <c r="G2084" s="55"/>
    </row>
    <row r="2085" spans="1:7" x14ac:dyDescent="0.25">
      <c r="A2085" s="56"/>
      <c r="B2085" s="57"/>
      <c r="C2085" s="57"/>
      <c r="D2085" s="57"/>
      <c r="E2085" s="57"/>
      <c r="F2085" s="57"/>
      <c r="G2085" s="55"/>
    </row>
    <row r="2086" spans="1:7" x14ac:dyDescent="0.25">
      <c r="A2086" s="56"/>
      <c r="B2086" s="57"/>
      <c r="C2086" s="57"/>
      <c r="D2086" s="57"/>
      <c r="E2086" s="57"/>
      <c r="F2086" s="57"/>
      <c r="G2086" s="55"/>
    </row>
    <row r="2087" spans="1:7" x14ac:dyDescent="0.25">
      <c r="A2087" s="56"/>
      <c r="B2087" s="57"/>
      <c r="C2087" s="57"/>
      <c r="D2087" s="57"/>
      <c r="E2087" s="57"/>
      <c r="F2087" s="57"/>
      <c r="G2087" s="55"/>
    </row>
    <row r="2088" spans="1:7" x14ac:dyDescent="0.25">
      <c r="A2088" s="56"/>
      <c r="B2088" s="57"/>
      <c r="C2088" s="57"/>
      <c r="D2088" s="57"/>
      <c r="E2088" s="57"/>
      <c r="F2088" s="57"/>
      <c r="G2088" s="55"/>
    </row>
    <row r="2089" spans="1:7" x14ac:dyDescent="0.25">
      <c r="A2089" s="56"/>
      <c r="B2089" s="57"/>
      <c r="C2089" s="57"/>
      <c r="D2089" s="57"/>
      <c r="E2089" s="57"/>
      <c r="F2089" s="57"/>
      <c r="G2089" s="55"/>
    </row>
    <row r="2090" spans="1:7" x14ac:dyDescent="0.25">
      <c r="A2090" s="56"/>
      <c r="B2090" s="57"/>
      <c r="C2090" s="57"/>
      <c r="D2090" s="57"/>
      <c r="E2090" s="57"/>
      <c r="F2090" s="57"/>
      <c r="G2090" s="55"/>
    </row>
    <row r="2091" spans="1:7" x14ac:dyDescent="0.25">
      <c r="A2091" s="56"/>
      <c r="B2091" s="57"/>
      <c r="C2091" s="57"/>
      <c r="D2091" s="57"/>
      <c r="E2091" s="57"/>
      <c r="F2091" s="57"/>
      <c r="G2091" s="55"/>
    </row>
    <row r="2092" spans="1:7" x14ac:dyDescent="0.25">
      <c r="A2092" s="56"/>
      <c r="B2092" s="57"/>
      <c r="C2092" s="57"/>
      <c r="D2092" s="57"/>
      <c r="E2092" s="57"/>
      <c r="F2092" s="57"/>
      <c r="G2092" s="55"/>
    </row>
    <row r="2093" spans="1:7" x14ac:dyDescent="0.25">
      <c r="A2093" s="56"/>
      <c r="B2093" s="57"/>
      <c r="C2093" s="57"/>
      <c r="D2093" s="57"/>
      <c r="E2093" s="57"/>
      <c r="F2093" s="57"/>
      <c r="G2093" s="55"/>
    </row>
    <row r="2094" spans="1:7" x14ac:dyDescent="0.25">
      <c r="A2094" s="56"/>
      <c r="B2094" s="57"/>
      <c r="C2094" s="57"/>
      <c r="D2094" s="57"/>
      <c r="E2094" s="57"/>
      <c r="F2094" s="57"/>
      <c r="G2094" s="55"/>
    </row>
    <row r="2095" spans="1:7" x14ac:dyDescent="0.25">
      <c r="A2095" s="56"/>
      <c r="B2095" s="57"/>
      <c r="C2095" s="57"/>
      <c r="D2095" s="57"/>
      <c r="E2095" s="57"/>
      <c r="F2095" s="57"/>
      <c r="G2095" s="55"/>
    </row>
    <row r="2096" spans="1:7" x14ac:dyDescent="0.25">
      <c r="A2096" s="56"/>
      <c r="B2096" s="57"/>
      <c r="C2096" s="57"/>
      <c r="D2096" s="57"/>
      <c r="E2096" s="57"/>
      <c r="F2096" s="57"/>
      <c r="G2096" s="55"/>
    </row>
    <row r="2097" spans="1:7" x14ac:dyDescent="0.25">
      <c r="A2097" s="56"/>
      <c r="B2097" s="57"/>
      <c r="C2097" s="57"/>
      <c r="D2097" s="57"/>
      <c r="E2097" s="57"/>
      <c r="F2097" s="57"/>
      <c r="G2097" s="55"/>
    </row>
    <row r="2098" spans="1:7" x14ac:dyDescent="0.25">
      <c r="A2098" s="56"/>
      <c r="B2098" s="57"/>
      <c r="C2098" s="57"/>
      <c r="D2098" s="57"/>
      <c r="E2098" s="57"/>
      <c r="F2098" s="57"/>
      <c r="G2098" s="55"/>
    </row>
    <row r="2099" spans="1:7" x14ac:dyDescent="0.25">
      <c r="A2099" s="56"/>
      <c r="B2099" s="57"/>
      <c r="C2099" s="57"/>
      <c r="D2099" s="57"/>
      <c r="E2099" s="57"/>
      <c r="F2099" s="57"/>
      <c r="G2099" s="55"/>
    </row>
    <row r="2100" spans="1:7" x14ac:dyDescent="0.25">
      <c r="A2100" s="56"/>
      <c r="B2100" s="57"/>
      <c r="C2100" s="57"/>
      <c r="D2100" s="57"/>
      <c r="E2100" s="57"/>
      <c r="F2100" s="57"/>
      <c r="G2100" s="55"/>
    </row>
    <row r="2101" spans="1:7" x14ac:dyDescent="0.25">
      <c r="A2101" s="56"/>
      <c r="B2101" s="57"/>
      <c r="C2101" s="57"/>
      <c r="D2101" s="57"/>
      <c r="E2101" s="57"/>
      <c r="F2101" s="57"/>
      <c r="G2101" s="55"/>
    </row>
    <row r="2102" spans="1:7" x14ac:dyDescent="0.25">
      <c r="A2102" s="56"/>
      <c r="B2102" s="57"/>
      <c r="C2102" s="57"/>
      <c r="D2102" s="57"/>
      <c r="E2102" s="57"/>
      <c r="F2102" s="57"/>
      <c r="G2102" s="55"/>
    </row>
    <row r="2103" spans="1:7" x14ac:dyDescent="0.25">
      <c r="A2103" s="56"/>
      <c r="B2103" s="57"/>
      <c r="C2103" s="57"/>
      <c r="D2103" s="57"/>
      <c r="E2103" s="57"/>
      <c r="F2103" s="57"/>
      <c r="G2103" s="55"/>
    </row>
    <row r="2104" spans="1:7" x14ac:dyDescent="0.25">
      <c r="A2104" s="56"/>
      <c r="B2104" s="57"/>
      <c r="C2104" s="57"/>
      <c r="D2104" s="57"/>
      <c r="E2104" s="57"/>
      <c r="F2104" s="57"/>
      <c r="G2104" s="55"/>
    </row>
    <row r="2105" spans="1:7" x14ac:dyDescent="0.25">
      <c r="A2105" s="56"/>
      <c r="B2105" s="57"/>
      <c r="C2105" s="57"/>
      <c r="D2105" s="57"/>
      <c r="E2105" s="57"/>
      <c r="F2105" s="57"/>
      <c r="G2105" s="55"/>
    </row>
    <row r="2106" spans="1:7" x14ac:dyDescent="0.25">
      <c r="A2106" s="56"/>
      <c r="B2106" s="57"/>
      <c r="C2106" s="57"/>
      <c r="D2106" s="57"/>
      <c r="E2106" s="57"/>
      <c r="F2106" s="57"/>
      <c r="G2106" s="55"/>
    </row>
    <row r="2107" spans="1:7" x14ac:dyDescent="0.25">
      <c r="A2107" s="56"/>
      <c r="B2107" s="57"/>
      <c r="C2107" s="57"/>
      <c r="D2107" s="57"/>
      <c r="E2107" s="57"/>
      <c r="F2107" s="57"/>
      <c r="G2107" s="55"/>
    </row>
    <row r="2108" spans="1:7" x14ac:dyDescent="0.25">
      <c r="A2108" s="56"/>
      <c r="B2108" s="57"/>
      <c r="C2108" s="57"/>
      <c r="D2108" s="57"/>
      <c r="E2108" s="57"/>
      <c r="F2108" s="57"/>
      <c r="G2108" s="55"/>
    </row>
    <row r="2109" spans="1:7" x14ac:dyDescent="0.25">
      <c r="A2109" s="56"/>
      <c r="B2109" s="57"/>
      <c r="C2109" s="57"/>
      <c r="D2109" s="57"/>
      <c r="E2109" s="57"/>
      <c r="F2109" s="57"/>
      <c r="G2109" s="55"/>
    </row>
    <row r="2110" spans="1:7" x14ac:dyDescent="0.25">
      <c r="A2110" s="56"/>
      <c r="B2110" s="57"/>
      <c r="C2110" s="57"/>
      <c r="D2110" s="57"/>
      <c r="E2110" s="57"/>
      <c r="F2110" s="57"/>
      <c r="G2110" s="55"/>
    </row>
    <row r="2111" spans="1:7" x14ac:dyDescent="0.25">
      <c r="A2111" s="56"/>
      <c r="B2111" s="57"/>
      <c r="C2111" s="57"/>
      <c r="D2111" s="57"/>
      <c r="E2111" s="57"/>
      <c r="F2111" s="57"/>
      <c r="G2111" s="55"/>
    </row>
    <row r="2112" spans="1:7" x14ac:dyDescent="0.25">
      <c r="A2112" s="56"/>
      <c r="B2112" s="57"/>
      <c r="C2112" s="57"/>
      <c r="D2112" s="57"/>
      <c r="E2112" s="57"/>
      <c r="F2112" s="57"/>
      <c r="G2112" s="55"/>
    </row>
    <row r="2113" spans="1:7" x14ac:dyDescent="0.25">
      <c r="A2113" s="56"/>
      <c r="B2113" s="57"/>
      <c r="C2113" s="57"/>
      <c r="D2113" s="57"/>
      <c r="E2113" s="57"/>
      <c r="F2113" s="57"/>
      <c r="G2113" s="55"/>
    </row>
    <row r="2114" spans="1:7" x14ac:dyDescent="0.25">
      <c r="A2114" s="56"/>
      <c r="B2114" s="57"/>
      <c r="C2114" s="57"/>
      <c r="D2114" s="57"/>
      <c r="E2114" s="57"/>
      <c r="F2114" s="57"/>
      <c r="G2114" s="55"/>
    </row>
    <row r="2115" spans="1:7" x14ac:dyDescent="0.25">
      <c r="A2115" s="56"/>
      <c r="B2115" s="57"/>
      <c r="C2115" s="57"/>
      <c r="D2115" s="57"/>
      <c r="E2115" s="57"/>
      <c r="F2115" s="57"/>
      <c r="G2115" s="55"/>
    </row>
    <row r="2116" spans="1:7" x14ac:dyDescent="0.25">
      <c r="A2116" s="56"/>
      <c r="B2116" s="57"/>
      <c r="C2116" s="57"/>
      <c r="D2116" s="57"/>
      <c r="E2116" s="57"/>
      <c r="F2116" s="57"/>
      <c r="G2116" s="55"/>
    </row>
    <row r="2117" spans="1:7" x14ac:dyDescent="0.25">
      <c r="A2117" s="56"/>
      <c r="B2117" s="57"/>
      <c r="C2117" s="57"/>
      <c r="D2117" s="57"/>
      <c r="E2117" s="57"/>
      <c r="F2117" s="57"/>
      <c r="G2117" s="55"/>
    </row>
    <row r="2118" spans="1:7" x14ac:dyDescent="0.25">
      <c r="A2118" s="56"/>
      <c r="B2118" s="57"/>
      <c r="C2118" s="57"/>
      <c r="D2118" s="57"/>
      <c r="E2118" s="57"/>
      <c r="F2118" s="57"/>
      <c r="G2118" s="55"/>
    </row>
    <row r="2119" spans="1:7" x14ac:dyDescent="0.25">
      <c r="A2119" s="56"/>
      <c r="B2119" s="57"/>
      <c r="C2119" s="57"/>
      <c r="D2119" s="57"/>
      <c r="E2119" s="57"/>
      <c r="F2119" s="57"/>
      <c r="G2119" s="55"/>
    </row>
    <row r="2120" spans="1:7" x14ac:dyDescent="0.25">
      <c r="A2120" s="56"/>
      <c r="B2120" s="57"/>
      <c r="C2120" s="57"/>
      <c r="D2120" s="57"/>
      <c r="E2120" s="57"/>
      <c r="F2120" s="57"/>
      <c r="G2120" s="55"/>
    </row>
    <row r="2121" spans="1:7" x14ac:dyDescent="0.25">
      <c r="A2121" s="56"/>
      <c r="B2121" s="57"/>
      <c r="C2121" s="57"/>
      <c r="D2121" s="57"/>
      <c r="E2121" s="57"/>
      <c r="F2121" s="57"/>
      <c r="G2121" s="55"/>
    </row>
    <row r="2122" spans="1:7" x14ac:dyDescent="0.25">
      <c r="A2122" s="56"/>
      <c r="B2122" s="57"/>
      <c r="C2122" s="57"/>
      <c r="D2122" s="57"/>
      <c r="E2122" s="57"/>
      <c r="F2122" s="57"/>
      <c r="G2122" s="55"/>
    </row>
    <row r="2123" spans="1:7" x14ac:dyDescent="0.25">
      <c r="A2123" s="56"/>
      <c r="B2123" s="57"/>
      <c r="C2123" s="57"/>
      <c r="D2123" s="57"/>
      <c r="E2123" s="57"/>
      <c r="F2123" s="57"/>
      <c r="G2123" s="55"/>
    </row>
    <row r="2124" spans="1:7" x14ac:dyDescent="0.25">
      <c r="A2124" s="56"/>
      <c r="B2124" s="57"/>
      <c r="C2124" s="57"/>
      <c r="D2124" s="57"/>
      <c r="E2124" s="57"/>
      <c r="F2124" s="57"/>
      <c r="G2124" s="55"/>
    </row>
    <row r="2125" spans="1:7" x14ac:dyDescent="0.25">
      <c r="A2125" s="56"/>
      <c r="B2125" s="57"/>
      <c r="C2125" s="57"/>
      <c r="D2125" s="57"/>
      <c r="E2125" s="57"/>
      <c r="F2125" s="57"/>
      <c r="G2125" s="55"/>
    </row>
    <row r="2126" spans="1:7" x14ac:dyDescent="0.25">
      <c r="A2126" s="56"/>
      <c r="B2126" s="57"/>
      <c r="C2126" s="57"/>
      <c r="D2126" s="57"/>
      <c r="E2126" s="57"/>
      <c r="F2126" s="57"/>
      <c r="G2126" s="55"/>
    </row>
    <row r="2127" spans="1:7" x14ac:dyDescent="0.25">
      <c r="A2127" s="56"/>
      <c r="B2127" s="57"/>
      <c r="C2127" s="57"/>
      <c r="D2127" s="57"/>
      <c r="E2127" s="57"/>
      <c r="F2127" s="57"/>
      <c r="G2127" s="55"/>
    </row>
    <row r="2128" spans="1:7" x14ac:dyDescent="0.25">
      <c r="A2128" s="56"/>
      <c r="B2128" s="57"/>
      <c r="C2128" s="57"/>
      <c r="D2128" s="57"/>
      <c r="E2128" s="57"/>
      <c r="F2128" s="57"/>
      <c r="G2128" s="55"/>
    </row>
    <row r="2129" spans="1:7" x14ac:dyDescent="0.25">
      <c r="A2129" s="56"/>
      <c r="B2129" s="57"/>
      <c r="C2129" s="57"/>
      <c r="D2129" s="57"/>
      <c r="E2129" s="57"/>
      <c r="F2129" s="57"/>
      <c r="G2129" s="55"/>
    </row>
    <row r="2130" spans="1:7" x14ac:dyDescent="0.25">
      <c r="A2130" s="56"/>
      <c r="B2130" s="57"/>
      <c r="C2130" s="57"/>
      <c r="D2130" s="57"/>
      <c r="E2130" s="57"/>
      <c r="F2130" s="57"/>
      <c r="G2130" s="55"/>
    </row>
    <row r="2131" spans="1:7" x14ac:dyDescent="0.25">
      <c r="A2131" s="56"/>
      <c r="B2131" s="57"/>
      <c r="C2131" s="57"/>
      <c r="D2131" s="57"/>
      <c r="E2131" s="57"/>
      <c r="F2131" s="57"/>
      <c r="G2131" s="55"/>
    </row>
    <row r="2132" spans="1:7" x14ac:dyDescent="0.25">
      <c r="A2132" s="56"/>
      <c r="B2132" s="57"/>
      <c r="C2132" s="57"/>
      <c r="D2132" s="57"/>
      <c r="E2132" s="57"/>
      <c r="F2132" s="57"/>
      <c r="G2132" s="55"/>
    </row>
    <row r="2133" spans="1:7" x14ac:dyDescent="0.25">
      <c r="A2133" s="56"/>
      <c r="B2133" s="57"/>
      <c r="C2133" s="57"/>
      <c r="D2133" s="57"/>
      <c r="E2133" s="57"/>
      <c r="F2133" s="57"/>
      <c r="G2133" s="55"/>
    </row>
    <row r="2134" spans="1:7" x14ac:dyDescent="0.25">
      <c r="A2134" s="56"/>
      <c r="B2134" s="57"/>
      <c r="C2134" s="57"/>
      <c r="D2134" s="57"/>
      <c r="E2134" s="57"/>
      <c r="F2134" s="57"/>
      <c r="G2134" s="55"/>
    </row>
    <row r="2135" spans="1:7" x14ac:dyDescent="0.25">
      <c r="A2135" s="56"/>
      <c r="B2135" s="57"/>
      <c r="C2135" s="57"/>
      <c r="D2135" s="57"/>
      <c r="E2135" s="57"/>
      <c r="F2135" s="57"/>
      <c r="G2135" s="55"/>
    </row>
    <row r="2136" spans="1:7" x14ac:dyDescent="0.25">
      <c r="A2136" s="56"/>
      <c r="B2136" s="57"/>
      <c r="C2136" s="57"/>
      <c r="D2136" s="57"/>
      <c r="E2136" s="57"/>
      <c r="F2136" s="57"/>
      <c r="G2136" s="55"/>
    </row>
    <row r="2137" spans="1:7" x14ac:dyDescent="0.25">
      <c r="A2137" s="56"/>
      <c r="B2137" s="57"/>
      <c r="C2137" s="57"/>
      <c r="D2137" s="57"/>
      <c r="E2137" s="57"/>
      <c r="F2137" s="57"/>
      <c r="G2137" s="55"/>
    </row>
    <row r="2138" spans="1:7" x14ac:dyDescent="0.25">
      <c r="A2138" s="56"/>
      <c r="B2138" s="57"/>
      <c r="C2138" s="57"/>
      <c r="D2138" s="57"/>
      <c r="E2138" s="57"/>
      <c r="F2138" s="57"/>
      <c r="G2138" s="55"/>
    </row>
    <row r="2139" spans="1:7" x14ac:dyDescent="0.25">
      <c r="A2139" s="56"/>
      <c r="B2139" s="57"/>
      <c r="C2139" s="57"/>
      <c r="D2139" s="57"/>
      <c r="E2139" s="57"/>
      <c r="F2139" s="57"/>
      <c r="G2139" s="55"/>
    </row>
    <row r="2140" spans="1:7" x14ac:dyDescent="0.25">
      <c r="A2140" s="56"/>
      <c r="B2140" s="57"/>
      <c r="C2140" s="57"/>
      <c r="D2140" s="57"/>
      <c r="E2140" s="57"/>
      <c r="F2140" s="57"/>
      <c r="G2140" s="55"/>
    </row>
    <row r="2141" spans="1:7" x14ac:dyDescent="0.25">
      <c r="A2141" s="56"/>
      <c r="B2141" s="57"/>
      <c r="C2141" s="57"/>
      <c r="D2141" s="57"/>
      <c r="E2141" s="57"/>
      <c r="F2141" s="57"/>
      <c r="G2141" s="55"/>
    </row>
    <row r="2142" spans="1:7" x14ac:dyDescent="0.25">
      <c r="A2142" s="56"/>
      <c r="B2142" s="57"/>
      <c r="C2142" s="57"/>
      <c r="D2142" s="57"/>
      <c r="E2142" s="57"/>
      <c r="F2142" s="57"/>
      <c r="G2142" s="55"/>
    </row>
    <row r="2143" spans="1:7" x14ac:dyDescent="0.25">
      <c r="A2143" s="56"/>
      <c r="B2143" s="57"/>
      <c r="C2143" s="57"/>
      <c r="D2143" s="57"/>
      <c r="E2143" s="57"/>
      <c r="F2143" s="57"/>
      <c r="G2143" s="55"/>
    </row>
    <row r="2144" spans="1:7" x14ac:dyDescent="0.25">
      <c r="A2144" s="56"/>
      <c r="B2144" s="57"/>
      <c r="C2144" s="57"/>
      <c r="D2144" s="57"/>
      <c r="E2144" s="57"/>
      <c r="F2144" s="57"/>
      <c r="G2144" s="55"/>
    </row>
    <row r="2145" spans="1:7" x14ac:dyDescent="0.25">
      <c r="A2145" s="56"/>
      <c r="B2145" s="57"/>
      <c r="C2145" s="57"/>
      <c r="D2145" s="57"/>
      <c r="E2145" s="57"/>
      <c r="F2145" s="57"/>
      <c r="G2145" s="55"/>
    </row>
    <row r="2146" spans="1:7" x14ac:dyDescent="0.25">
      <c r="A2146" s="56"/>
      <c r="B2146" s="57"/>
      <c r="C2146" s="57"/>
      <c r="D2146" s="57"/>
      <c r="E2146" s="57"/>
      <c r="F2146" s="57"/>
      <c r="G2146" s="55"/>
    </row>
    <row r="2147" spans="1:7" x14ac:dyDescent="0.25">
      <c r="A2147" s="56"/>
      <c r="B2147" s="57"/>
      <c r="C2147" s="57"/>
      <c r="D2147" s="57"/>
      <c r="E2147" s="57"/>
      <c r="F2147" s="57"/>
      <c r="G2147" s="55"/>
    </row>
    <row r="2148" spans="1:7" x14ac:dyDescent="0.25">
      <c r="A2148" s="56"/>
      <c r="B2148" s="57"/>
      <c r="C2148" s="57"/>
      <c r="D2148" s="57"/>
      <c r="E2148" s="57"/>
      <c r="F2148" s="57"/>
      <c r="G2148" s="55"/>
    </row>
    <row r="2149" spans="1:7" x14ac:dyDescent="0.25">
      <c r="A2149" s="56"/>
      <c r="B2149" s="57"/>
      <c r="C2149" s="57"/>
      <c r="D2149" s="57"/>
      <c r="E2149" s="57"/>
      <c r="F2149" s="57"/>
      <c r="G2149" s="55"/>
    </row>
    <row r="2150" spans="1:7" x14ac:dyDescent="0.25">
      <c r="A2150" s="56"/>
      <c r="B2150" s="57"/>
      <c r="C2150" s="57"/>
      <c r="D2150" s="57"/>
      <c r="E2150" s="57"/>
      <c r="F2150" s="57"/>
      <c r="G2150" s="55"/>
    </row>
    <row r="2151" spans="1:7" x14ac:dyDescent="0.25">
      <c r="A2151" s="56"/>
      <c r="B2151" s="57"/>
      <c r="C2151" s="57"/>
      <c r="D2151" s="57"/>
      <c r="E2151" s="57"/>
      <c r="F2151" s="57"/>
      <c r="G2151" s="55"/>
    </row>
    <row r="2152" spans="1:7" x14ac:dyDescent="0.25">
      <c r="A2152" s="56"/>
      <c r="B2152" s="57"/>
      <c r="C2152" s="57"/>
      <c r="D2152" s="57"/>
      <c r="E2152" s="57"/>
      <c r="F2152" s="57"/>
      <c r="G2152" s="55"/>
    </row>
    <row r="2153" spans="1:7" x14ac:dyDescent="0.25">
      <c r="A2153" s="56"/>
      <c r="B2153" s="57"/>
      <c r="C2153" s="57"/>
      <c r="D2153" s="57"/>
      <c r="E2153" s="57"/>
      <c r="F2153" s="57"/>
      <c r="G2153" s="55"/>
    </row>
    <row r="2154" spans="1:7" x14ac:dyDescent="0.25">
      <c r="A2154" s="56"/>
      <c r="B2154" s="57"/>
      <c r="C2154" s="57"/>
      <c r="D2154" s="57"/>
      <c r="E2154" s="57"/>
      <c r="F2154" s="57"/>
      <c r="G2154" s="55"/>
    </row>
    <row r="2155" spans="1:7" x14ac:dyDescent="0.25">
      <c r="A2155" s="56"/>
      <c r="B2155" s="57"/>
      <c r="C2155" s="57"/>
      <c r="D2155" s="57"/>
      <c r="E2155" s="57"/>
      <c r="F2155" s="57"/>
      <c r="G2155" s="55"/>
    </row>
    <row r="2156" spans="1:7" x14ac:dyDescent="0.25">
      <c r="A2156" s="56"/>
      <c r="B2156" s="57"/>
      <c r="C2156" s="57"/>
      <c r="D2156" s="57"/>
      <c r="E2156" s="57"/>
      <c r="F2156" s="57"/>
      <c r="G2156" s="55"/>
    </row>
    <row r="2157" spans="1:7" x14ac:dyDescent="0.25">
      <c r="A2157" s="56"/>
      <c r="B2157" s="57"/>
      <c r="C2157" s="57"/>
      <c r="D2157" s="57"/>
      <c r="E2157" s="57"/>
      <c r="F2157" s="57"/>
      <c r="G2157" s="55"/>
    </row>
    <row r="2158" spans="1:7" x14ac:dyDescent="0.25">
      <c r="A2158" s="56"/>
      <c r="B2158" s="57"/>
      <c r="C2158" s="57"/>
      <c r="D2158" s="57"/>
      <c r="E2158" s="57"/>
      <c r="F2158" s="57"/>
      <c r="G2158" s="55"/>
    </row>
    <row r="2159" spans="1:7" x14ac:dyDescent="0.25">
      <c r="A2159" s="56"/>
      <c r="B2159" s="57"/>
      <c r="C2159" s="57"/>
      <c r="D2159" s="57"/>
      <c r="E2159" s="57"/>
      <c r="F2159" s="57"/>
      <c r="G2159" s="55"/>
    </row>
    <row r="2160" spans="1:7" x14ac:dyDescent="0.25">
      <c r="A2160" s="56"/>
      <c r="B2160" s="57"/>
      <c r="C2160" s="57"/>
      <c r="D2160" s="57"/>
      <c r="E2160" s="57"/>
      <c r="F2160" s="57"/>
      <c r="G2160" s="55"/>
    </row>
    <row r="2161" spans="1:7" x14ac:dyDescent="0.25">
      <c r="A2161" s="56"/>
      <c r="B2161" s="57"/>
      <c r="C2161" s="57"/>
      <c r="D2161" s="57"/>
      <c r="E2161" s="57"/>
      <c r="F2161" s="57"/>
      <c r="G2161" s="55"/>
    </row>
    <row r="2162" spans="1:7" x14ac:dyDescent="0.25">
      <c r="A2162" s="56"/>
      <c r="B2162" s="57"/>
      <c r="C2162" s="57"/>
      <c r="D2162" s="57"/>
      <c r="E2162" s="57"/>
      <c r="F2162" s="57"/>
      <c r="G2162" s="55"/>
    </row>
    <row r="2163" spans="1:7" x14ac:dyDescent="0.25">
      <c r="A2163" s="56"/>
      <c r="B2163" s="57"/>
      <c r="C2163" s="57"/>
      <c r="D2163" s="57"/>
      <c r="E2163" s="57"/>
      <c r="F2163" s="57"/>
      <c r="G2163" s="55"/>
    </row>
    <row r="2164" spans="1:7" x14ac:dyDescent="0.25">
      <c r="A2164" s="56"/>
      <c r="B2164" s="57"/>
      <c r="C2164" s="57"/>
      <c r="D2164" s="57"/>
      <c r="E2164" s="57"/>
      <c r="F2164" s="57"/>
      <c r="G2164" s="55"/>
    </row>
    <row r="2165" spans="1:7" x14ac:dyDescent="0.25">
      <c r="A2165" s="56"/>
      <c r="B2165" s="57"/>
      <c r="C2165" s="57"/>
      <c r="D2165" s="57"/>
      <c r="E2165" s="57"/>
      <c r="F2165" s="57"/>
      <c r="G2165" s="55"/>
    </row>
    <row r="2166" spans="1:7" x14ac:dyDescent="0.25">
      <c r="A2166" s="56"/>
      <c r="B2166" s="57"/>
      <c r="C2166" s="57"/>
      <c r="D2166" s="57"/>
      <c r="E2166" s="57"/>
      <c r="F2166" s="57"/>
      <c r="G2166" s="55"/>
    </row>
    <row r="2167" spans="1:7" x14ac:dyDescent="0.25">
      <c r="A2167" s="56"/>
      <c r="B2167" s="57"/>
      <c r="C2167" s="57"/>
      <c r="D2167" s="57"/>
      <c r="E2167" s="57"/>
      <c r="F2167" s="57"/>
      <c r="G2167" s="55"/>
    </row>
    <row r="2168" spans="1:7" x14ac:dyDescent="0.25">
      <c r="A2168" s="56"/>
      <c r="B2168" s="57"/>
      <c r="C2168" s="57"/>
      <c r="D2168" s="57"/>
      <c r="E2168" s="57"/>
      <c r="F2168" s="57"/>
      <c r="G2168" s="55"/>
    </row>
    <row r="2169" spans="1:7" x14ac:dyDescent="0.25">
      <c r="A2169" s="56"/>
      <c r="B2169" s="57"/>
      <c r="C2169" s="57"/>
      <c r="D2169" s="57"/>
      <c r="E2169" s="57"/>
      <c r="F2169" s="57"/>
      <c r="G2169" s="55"/>
    </row>
    <row r="2170" spans="1:7" x14ac:dyDescent="0.25">
      <c r="A2170" s="56"/>
      <c r="B2170" s="57"/>
      <c r="C2170" s="57"/>
      <c r="D2170" s="57"/>
      <c r="E2170" s="57"/>
    </row>
    <row r="2171" spans="1:7" x14ac:dyDescent="0.25">
      <c r="A2171" s="56"/>
      <c r="B2171" s="57"/>
      <c r="C2171" s="57"/>
      <c r="D2171" s="57"/>
      <c r="E2171" s="57"/>
    </row>
    <row r="2172" spans="1:7" x14ac:dyDescent="0.25">
      <c r="A2172" s="56"/>
      <c r="B2172" s="57"/>
      <c r="C2172" s="57"/>
      <c r="D2172" s="57"/>
      <c r="E2172" s="57"/>
    </row>
  </sheetData>
  <mergeCells count="10">
    <mergeCell ref="I10:N10"/>
    <mergeCell ref="A12:N12"/>
    <mergeCell ref="E2:N2"/>
    <mergeCell ref="F3:N3"/>
    <mergeCell ref="A4:N4"/>
    <mergeCell ref="A5:N5"/>
    <mergeCell ref="A6:N6"/>
    <mergeCell ref="A7:N7"/>
    <mergeCell ref="A8:N8"/>
    <mergeCell ref="F9:N9"/>
  </mergeCells>
  <pageMargins left="0.59055118110236227" right="0.39370078740157483" top="0.39370078740157483" bottom="0.39370078740157483" header="0.31496062992125984" footer="0.31496062992125984"/>
  <pageSetup paperSize="9" scale="7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J63"/>
  <sheetViews>
    <sheetView view="pageBreakPreview" zoomScale="75" zoomScaleNormal="100" zoomScaleSheetLayoutView="75" workbookViewId="0">
      <selection activeCell="M21" sqref="M21"/>
    </sheetView>
  </sheetViews>
  <sheetFormatPr defaultColWidth="9.140625" defaultRowHeight="12.75" x14ac:dyDescent="0.25"/>
  <cols>
    <col min="1" max="1" width="5.5703125" style="99" customWidth="1"/>
    <col min="2" max="2" width="52" style="5" customWidth="1"/>
    <col min="3" max="3" width="14" style="5" customWidth="1"/>
    <col min="4" max="4" width="15.140625" style="17" hidden="1" customWidth="1"/>
    <col min="5" max="5" width="12" style="5" hidden="1" customWidth="1"/>
    <col min="6" max="6" width="13.140625" style="5" customWidth="1"/>
    <col min="7" max="7" width="10.7109375" style="99" customWidth="1"/>
    <col min="8" max="8" width="13.7109375" style="99" customWidth="1"/>
    <col min="9" max="9" width="9.140625" style="5"/>
    <col min="10" max="10" width="13" style="5" customWidth="1"/>
    <col min="11" max="256" width="9.140625" style="5"/>
    <col min="257" max="257" width="5.5703125" style="5" customWidth="1"/>
    <col min="258" max="258" width="56.140625" style="5" customWidth="1"/>
    <col min="259" max="259" width="18.7109375" style="5" customWidth="1"/>
    <col min="260" max="260" width="14.140625" style="5" customWidth="1"/>
    <col min="261" max="261" width="9.5703125" style="5" bestFit="1" customWidth="1"/>
    <col min="262" max="262" width="11.140625" style="5" bestFit="1" customWidth="1"/>
    <col min="263" max="512" width="9.140625" style="5"/>
    <col min="513" max="513" width="5.5703125" style="5" customWidth="1"/>
    <col min="514" max="514" width="56.140625" style="5" customWidth="1"/>
    <col min="515" max="515" width="18.7109375" style="5" customWidth="1"/>
    <col min="516" max="516" width="14.140625" style="5" customWidth="1"/>
    <col min="517" max="517" width="9.5703125" style="5" bestFit="1" customWidth="1"/>
    <col min="518" max="518" width="11.140625" style="5" bestFit="1" customWidth="1"/>
    <col min="519" max="768" width="9.140625" style="5"/>
    <col min="769" max="769" width="5.5703125" style="5" customWidth="1"/>
    <col min="770" max="770" width="56.140625" style="5" customWidth="1"/>
    <col min="771" max="771" width="18.7109375" style="5" customWidth="1"/>
    <col min="772" max="772" width="14.140625" style="5" customWidth="1"/>
    <col min="773" max="773" width="9.5703125" style="5" bestFit="1" customWidth="1"/>
    <col min="774" max="774" width="11.140625" style="5" bestFit="1" customWidth="1"/>
    <col min="775" max="1024" width="9.140625" style="5"/>
    <col min="1025" max="1025" width="5.5703125" style="5" customWidth="1"/>
    <col min="1026" max="1026" width="56.140625" style="5" customWidth="1"/>
    <col min="1027" max="1027" width="18.7109375" style="5" customWidth="1"/>
    <col min="1028" max="1028" width="14.140625" style="5" customWidth="1"/>
    <col min="1029" max="1029" width="9.5703125" style="5" bestFit="1" customWidth="1"/>
    <col min="1030" max="1030" width="11.140625" style="5" bestFit="1" customWidth="1"/>
    <col min="1031" max="1280" width="9.140625" style="5"/>
    <col min="1281" max="1281" width="5.5703125" style="5" customWidth="1"/>
    <col min="1282" max="1282" width="56.140625" style="5" customWidth="1"/>
    <col min="1283" max="1283" width="18.7109375" style="5" customWidth="1"/>
    <col min="1284" max="1284" width="14.140625" style="5" customWidth="1"/>
    <col min="1285" max="1285" width="9.5703125" style="5" bestFit="1" customWidth="1"/>
    <col min="1286" max="1286" width="11.140625" style="5" bestFit="1" customWidth="1"/>
    <col min="1287" max="1536" width="9.140625" style="5"/>
    <col min="1537" max="1537" width="5.5703125" style="5" customWidth="1"/>
    <col min="1538" max="1538" width="56.140625" style="5" customWidth="1"/>
    <col min="1539" max="1539" width="18.7109375" style="5" customWidth="1"/>
    <col min="1540" max="1540" width="14.140625" style="5" customWidth="1"/>
    <col min="1541" max="1541" width="9.5703125" style="5" bestFit="1" customWidth="1"/>
    <col min="1542" max="1542" width="11.140625" style="5" bestFit="1" customWidth="1"/>
    <col min="1543" max="1792" width="9.140625" style="5"/>
    <col min="1793" max="1793" width="5.5703125" style="5" customWidth="1"/>
    <col min="1794" max="1794" width="56.140625" style="5" customWidth="1"/>
    <col min="1795" max="1795" width="18.7109375" style="5" customWidth="1"/>
    <col min="1796" max="1796" width="14.140625" style="5" customWidth="1"/>
    <col min="1797" max="1797" width="9.5703125" style="5" bestFit="1" customWidth="1"/>
    <col min="1798" max="1798" width="11.140625" style="5" bestFit="1" customWidth="1"/>
    <col min="1799" max="2048" width="9.140625" style="5"/>
    <col min="2049" max="2049" width="5.5703125" style="5" customWidth="1"/>
    <col min="2050" max="2050" width="56.140625" style="5" customWidth="1"/>
    <col min="2051" max="2051" width="18.7109375" style="5" customWidth="1"/>
    <col min="2052" max="2052" width="14.140625" style="5" customWidth="1"/>
    <col min="2053" max="2053" width="9.5703125" style="5" bestFit="1" customWidth="1"/>
    <col min="2054" max="2054" width="11.140625" style="5" bestFit="1" customWidth="1"/>
    <col min="2055" max="2304" width="9.140625" style="5"/>
    <col min="2305" max="2305" width="5.5703125" style="5" customWidth="1"/>
    <col min="2306" max="2306" width="56.140625" style="5" customWidth="1"/>
    <col min="2307" max="2307" width="18.7109375" style="5" customWidth="1"/>
    <col min="2308" max="2308" width="14.140625" style="5" customWidth="1"/>
    <col min="2309" max="2309" width="9.5703125" style="5" bestFit="1" customWidth="1"/>
    <col min="2310" max="2310" width="11.140625" style="5" bestFit="1" customWidth="1"/>
    <col min="2311" max="2560" width="9.140625" style="5"/>
    <col min="2561" max="2561" width="5.5703125" style="5" customWidth="1"/>
    <col min="2562" max="2562" width="56.140625" style="5" customWidth="1"/>
    <col min="2563" max="2563" width="18.7109375" style="5" customWidth="1"/>
    <col min="2564" max="2564" width="14.140625" style="5" customWidth="1"/>
    <col min="2565" max="2565" width="9.5703125" style="5" bestFit="1" customWidth="1"/>
    <col min="2566" max="2566" width="11.140625" style="5" bestFit="1" customWidth="1"/>
    <col min="2567" max="2816" width="9.140625" style="5"/>
    <col min="2817" max="2817" width="5.5703125" style="5" customWidth="1"/>
    <col min="2818" max="2818" width="56.140625" style="5" customWidth="1"/>
    <col min="2819" max="2819" width="18.7109375" style="5" customWidth="1"/>
    <col min="2820" max="2820" width="14.140625" style="5" customWidth="1"/>
    <col min="2821" max="2821" width="9.5703125" style="5" bestFit="1" customWidth="1"/>
    <col min="2822" max="2822" width="11.140625" style="5" bestFit="1" customWidth="1"/>
    <col min="2823" max="3072" width="9.140625" style="5"/>
    <col min="3073" max="3073" width="5.5703125" style="5" customWidth="1"/>
    <col min="3074" max="3074" width="56.140625" style="5" customWidth="1"/>
    <col min="3075" max="3075" width="18.7109375" style="5" customWidth="1"/>
    <col min="3076" max="3076" width="14.140625" style="5" customWidth="1"/>
    <col min="3077" max="3077" width="9.5703125" style="5" bestFit="1" customWidth="1"/>
    <col min="3078" max="3078" width="11.140625" style="5" bestFit="1" customWidth="1"/>
    <col min="3079" max="3328" width="9.140625" style="5"/>
    <col min="3329" max="3329" width="5.5703125" style="5" customWidth="1"/>
    <col min="3330" max="3330" width="56.140625" style="5" customWidth="1"/>
    <col min="3331" max="3331" width="18.7109375" style="5" customWidth="1"/>
    <col min="3332" max="3332" width="14.140625" style="5" customWidth="1"/>
    <col min="3333" max="3333" width="9.5703125" style="5" bestFit="1" customWidth="1"/>
    <col min="3334" max="3334" width="11.140625" style="5" bestFit="1" customWidth="1"/>
    <col min="3335" max="3584" width="9.140625" style="5"/>
    <col min="3585" max="3585" width="5.5703125" style="5" customWidth="1"/>
    <col min="3586" max="3586" width="56.140625" style="5" customWidth="1"/>
    <col min="3587" max="3587" width="18.7109375" style="5" customWidth="1"/>
    <col min="3588" max="3588" width="14.140625" style="5" customWidth="1"/>
    <col min="3589" max="3589" width="9.5703125" style="5" bestFit="1" customWidth="1"/>
    <col min="3590" max="3590" width="11.140625" style="5" bestFit="1" customWidth="1"/>
    <col min="3591" max="3840" width="9.140625" style="5"/>
    <col min="3841" max="3841" width="5.5703125" style="5" customWidth="1"/>
    <col min="3842" max="3842" width="56.140625" style="5" customWidth="1"/>
    <col min="3843" max="3843" width="18.7109375" style="5" customWidth="1"/>
    <col min="3844" max="3844" width="14.140625" style="5" customWidth="1"/>
    <col min="3845" max="3845" width="9.5703125" style="5" bestFit="1" customWidth="1"/>
    <col min="3846" max="3846" width="11.140625" style="5" bestFit="1" customWidth="1"/>
    <col min="3847" max="4096" width="9.140625" style="5"/>
    <col min="4097" max="4097" width="5.5703125" style="5" customWidth="1"/>
    <col min="4098" max="4098" width="56.140625" style="5" customWidth="1"/>
    <col min="4099" max="4099" width="18.7109375" style="5" customWidth="1"/>
    <col min="4100" max="4100" width="14.140625" style="5" customWidth="1"/>
    <col min="4101" max="4101" width="9.5703125" style="5" bestFit="1" customWidth="1"/>
    <col min="4102" max="4102" width="11.140625" style="5" bestFit="1" customWidth="1"/>
    <col min="4103" max="4352" width="9.140625" style="5"/>
    <col min="4353" max="4353" width="5.5703125" style="5" customWidth="1"/>
    <col min="4354" max="4354" width="56.140625" style="5" customWidth="1"/>
    <col min="4355" max="4355" width="18.7109375" style="5" customWidth="1"/>
    <col min="4356" max="4356" width="14.140625" style="5" customWidth="1"/>
    <col min="4357" max="4357" width="9.5703125" style="5" bestFit="1" customWidth="1"/>
    <col min="4358" max="4358" width="11.140625" style="5" bestFit="1" customWidth="1"/>
    <col min="4359" max="4608" width="9.140625" style="5"/>
    <col min="4609" max="4609" width="5.5703125" style="5" customWidth="1"/>
    <col min="4610" max="4610" width="56.140625" style="5" customWidth="1"/>
    <col min="4611" max="4611" width="18.7109375" style="5" customWidth="1"/>
    <col min="4612" max="4612" width="14.140625" style="5" customWidth="1"/>
    <col min="4613" max="4613" width="9.5703125" style="5" bestFit="1" customWidth="1"/>
    <col min="4614" max="4614" width="11.140625" style="5" bestFit="1" customWidth="1"/>
    <col min="4615" max="4864" width="9.140625" style="5"/>
    <col min="4865" max="4865" width="5.5703125" style="5" customWidth="1"/>
    <col min="4866" max="4866" width="56.140625" style="5" customWidth="1"/>
    <col min="4867" max="4867" width="18.7109375" style="5" customWidth="1"/>
    <col min="4868" max="4868" width="14.140625" style="5" customWidth="1"/>
    <col min="4869" max="4869" width="9.5703125" style="5" bestFit="1" customWidth="1"/>
    <col min="4870" max="4870" width="11.140625" style="5" bestFit="1" customWidth="1"/>
    <col min="4871" max="5120" width="9.140625" style="5"/>
    <col min="5121" max="5121" width="5.5703125" style="5" customWidth="1"/>
    <col min="5122" max="5122" width="56.140625" style="5" customWidth="1"/>
    <col min="5123" max="5123" width="18.7109375" style="5" customWidth="1"/>
    <col min="5124" max="5124" width="14.140625" style="5" customWidth="1"/>
    <col min="5125" max="5125" width="9.5703125" style="5" bestFit="1" customWidth="1"/>
    <col min="5126" max="5126" width="11.140625" style="5" bestFit="1" customWidth="1"/>
    <col min="5127" max="5376" width="9.140625" style="5"/>
    <col min="5377" max="5377" width="5.5703125" style="5" customWidth="1"/>
    <col min="5378" max="5378" width="56.140625" style="5" customWidth="1"/>
    <col min="5379" max="5379" width="18.7109375" style="5" customWidth="1"/>
    <col min="5380" max="5380" width="14.140625" style="5" customWidth="1"/>
    <col min="5381" max="5381" width="9.5703125" style="5" bestFit="1" customWidth="1"/>
    <col min="5382" max="5382" width="11.140625" style="5" bestFit="1" customWidth="1"/>
    <col min="5383" max="5632" width="9.140625" style="5"/>
    <col min="5633" max="5633" width="5.5703125" style="5" customWidth="1"/>
    <col min="5634" max="5634" width="56.140625" style="5" customWidth="1"/>
    <col min="5635" max="5635" width="18.7109375" style="5" customWidth="1"/>
    <col min="5636" max="5636" width="14.140625" style="5" customWidth="1"/>
    <col min="5637" max="5637" width="9.5703125" style="5" bestFit="1" customWidth="1"/>
    <col min="5638" max="5638" width="11.140625" style="5" bestFit="1" customWidth="1"/>
    <col min="5639" max="5888" width="9.140625" style="5"/>
    <col min="5889" max="5889" width="5.5703125" style="5" customWidth="1"/>
    <col min="5890" max="5890" width="56.140625" style="5" customWidth="1"/>
    <col min="5891" max="5891" width="18.7109375" style="5" customWidth="1"/>
    <col min="5892" max="5892" width="14.140625" style="5" customWidth="1"/>
    <col min="5893" max="5893" width="9.5703125" style="5" bestFit="1" customWidth="1"/>
    <col min="5894" max="5894" width="11.140625" style="5" bestFit="1" customWidth="1"/>
    <col min="5895" max="6144" width="9.140625" style="5"/>
    <col min="6145" max="6145" width="5.5703125" style="5" customWidth="1"/>
    <col min="6146" max="6146" width="56.140625" style="5" customWidth="1"/>
    <col min="6147" max="6147" width="18.7109375" style="5" customWidth="1"/>
    <col min="6148" max="6148" width="14.140625" style="5" customWidth="1"/>
    <col min="6149" max="6149" width="9.5703125" style="5" bestFit="1" customWidth="1"/>
    <col min="6150" max="6150" width="11.140625" style="5" bestFit="1" customWidth="1"/>
    <col min="6151" max="6400" width="9.140625" style="5"/>
    <col min="6401" max="6401" width="5.5703125" style="5" customWidth="1"/>
    <col min="6402" max="6402" width="56.140625" style="5" customWidth="1"/>
    <col min="6403" max="6403" width="18.7109375" style="5" customWidth="1"/>
    <col min="6404" max="6404" width="14.140625" style="5" customWidth="1"/>
    <col min="6405" max="6405" width="9.5703125" style="5" bestFit="1" customWidth="1"/>
    <col min="6406" max="6406" width="11.140625" style="5" bestFit="1" customWidth="1"/>
    <col min="6407" max="6656" width="9.140625" style="5"/>
    <col min="6657" max="6657" width="5.5703125" style="5" customWidth="1"/>
    <col min="6658" max="6658" width="56.140625" style="5" customWidth="1"/>
    <col min="6659" max="6659" width="18.7109375" style="5" customWidth="1"/>
    <col min="6660" max="6660" width="14.140625" style="5" customWidth="1"/>
    <col min="6661" max="6661" width="9.5703125" style="5" bestFit="1" customWidth="1"/>
    <col min="6662" max="6662" width="11.140625" style="5" bestFit="1" customWidth="1"/>
    <col min="6663" max="6912" width="9.140625" style="5"/>
    <col min="6913" max="6913" width="5.5703125" style="5" customWidth="1"/>
    <col min="6914" max="6914" width="56.140625" style="5" customWidth="1"/>
    <col min="6915" max="6915" width="18.7109375" style="5" customWidth="1"/>
    <col min="6916" max="6916" width="14.140625" style="5" customWidth="1"/>
    <col min="6917" max="6917" width="9.5703125" style="5" bestFit="1" customWidth="1"/>
    <col min="6918" max="6918" width="11.140625" style="5" bestFit="1" customWidth="1"/>
    <col min="6919" max="7168" width="9.140625" style="5"/>
    <col min="7169" max="7169" width="5.5703125" style="5" customWidth="1"/>
    <col min="7170" max="7170" width="56.140625" style="5" customWidth="1"/>
    <col min="7171" max="7171" width="18.7109375" style="5" customWidth="1"/>
    <col min="7172" max="7172" width="14.140625" style="5" customWidth="1"/>
    <col min="7173" max="7173" width="9.5703125" style="5" bestFit="1" customWidth="1"/>
    <col min="7174" max="7174" width="11.140625" style="5" bestFit="1" customWidth="1"/>
    <col min="7175" max="7424" width="9.140625" style="5"/>
    <col min="7425" max="7425" width="5.5703125" style="5" customWidth="1"/>
    <col min="7426" max="7426" width="56.140625" style="5" customWidth="1"/>
    <col min="7427" max="7427" width="18.7109375" style="5" customWidth="1"/>
    <col min="7428" max="7428" width="14.140625" style="5" customWidth="1"/>
    <col min="7429" max="7429" width="9.5703125" style="5" bestFit="1" customWidth="1"/>
    <col min="7430" max="7430" width="11.140625" style="5" bestFit="1" customWidth="1"/>
    <col min="7431" max="7680" width="9.140625" style="5"/>
    <col min="7681" max="7681" width="5.5703125" style="5" customWidth="1"/>
    <col min="7682" max="7682" width="56.140625" style="5" customWidth="1"/>
    <col min="7683" max="7683" width="18.7109375" style="5" customWidth="1"/>
    <col min="7684" max="7684" width="14.140625" style="5" customWidth="1"/>
    <col min="7685" max="7685" width="9.5703125" style="5" bestFit="1" customWidth="1"/>
    <col min="7686" max="7686" width="11.140625" style="5" bestFit="1" customWidth="1"/>
    <col min="7687" max="7936" width="9.140625" style="5"/>
    <col min="7937" max="7937" width="5.5703125" style="5" customWidth="1"/>
    <col min="7938" max="7938" width="56.140625" style="5" customWidth="1"/>
    <col min="7939" max="7939" width="18.7109375" style="5" customWidth="1"/>
    <col min="7940" max="7940" width="14.140625" style="5" customWidth="1"/>
    <col min="7941" max="7941" width="9.5703125" style="5" bestFit="1" customWidth="1"/>
    <col min="7942" max="7942" width="11.140625" style="5" bestFit="1" customWidth="1"/>
    <col min="7943" max="8192" width="9.140625" style="5"/>
    <col min="8193" max="8193" width="5.5703125" style="5" customWidth="1"/>
    <col min="8194" max="8194" width="56.140625" style="5" customWidth="1"/>
    <col min="8195" max="8195" width="18.7109375" style="5" customWidth="1"/>
    <col min="8196" max="8196" width="14.140625" style="5" customWidth="1"/>
    <col min="8197" max="8197" width="9.5703125" style="5" bestFit="1" customWidth="1"/>
    <col min="8198" max="8198" width="11.140625" style="5" bestFit="1" customWidth="1"/>
    <col min="8199" max="8448" width="9.140625" style="5"/>
    <col min="8449" max="8449" width="5.5703125" style="5" customWidth="1"/>
    <col min="8450" max="8450" width="56.140625" style="5" customWidth="1"/>
    <col min="8451" max="8451" width="18.7109375" style="5" customWidth="1"/>
    <col min="8452" max="8452" width="14.140625" style="5" customWidth="1"/>
    <col min="8453" max="8453" width="9.5703125" style="5" bestFit="1" customWidth="1"/>
    <col min="8454" max="8454" width="11.140625" style="5" bestFit="1" customWidth="1"/>
    <col min="8455" max="8704" width="9.140625" style="5"/>
    <col min="8705" max="8705" width="5.5703125" style="5" customWidth="1"/>
    <col min="8706" max="8706" width="56.140625" style="5" customWidth="1"/>
    <col min="8707" max="8707" width="18.7109375" style="5" customWidth="1"/>
    <col min="8708" max="8708" width="14.140625" style="5" customWidth="1"/>
    <col min="8709" max="8709" width="9.5703125" style="5" bestFit="1" customWidth="1"/>
    <col min="8710" max="8710" width="11.140625" style="5" bestFit="1" customWidth="1"/>
    <col min="8711" max="8960" width="9.140625" style="5"/>
    <col min="8961" max="8961" width="5.5703125" style="5" customWidth="1"/>
    <col min="8962" max="8962" width="56.140625" style="5" customWidth="1"/>
    <col min="8963" max="8963" width="18.7109375" style="5" customWidth="1"/>
    <col min="8964" max="8964" width="14.140625" style="5" customWidth="1"/>
    <col min="8965" max="8965" width="9.5703125" style="5" bestFit="1" customWidth="1"/>
    <col min="8966" max="8966" width="11.140625" style="5" bestFit="1" customWidth="1"/>
    <col min="8967" max="9216" width="9.140625" style="5"/>
    <col min="9217" max="9217" width="5.5703125" style="5" customWidth="1"/>
    <col min="9218" max="9218" width="56.140625" style="5" customWidth="1"/>
    <col min="9219" max="9219" width="18.7109375" style="5" customWidth="1"/>
    <col min="9220" max="9220" width="14.140625" style="5" customWidth="1"/>
    <col min="9221" max="9221" width="9.5703125" style="5" bestFit="1" customWidth="1"/>
    <col min="9222" max="9222" width="11.140625" style="5" bestFit="1" customWidth="1"/>
    <col min="9223" max="9472" width="9.140625" style="5"/>
    <col min="9473" max="9473" width="5.5703125" style="5" customWidth="1"/>
    <col min="9474" max="9474" width="56.140625" style="5" customWidth="1"/>
    <col min="9475" max="9475" width="18.7109375" style="5" customWidth="1"/>
    <col min="9476" max="9476" width="14.140625" style="5" customWidth="1"/>
    <col min="9477" max="9477" width="9.5703125" style="5" bestFit="1" customWidth="1"/>
    <col min="9478" max="9478" width="11.140625" style="5" bestFit="1" customWidth="1"/>
    <col min="9479" max="9728" width="9.140625" style="5"/>
    <col min="9729" max="9729" width="5.5703125" style="5" customWidth="1"/>
    <col min="9730" max="9730" width="56.140625" style="5" customWidth="1"/>
    <col min="9731" max="9731" width="18.7109375" style="5" customWidth="1"/>
    <col min="9732" max="9732" width="14.140625" style="5" customWidth="1"/>
    <col min="9733" max="9733" width="9.5703125" style="5" bestFit="1" customWidth="1"/>
    <col min="9734" max="9734" width="11.140625" style="5" bestFit="1" customWidth="1"/>
    <col min="9735" max="9984" width="9.140625" style="5"/>
    <col min="9985" max="9985" width="5.5703125" style="5" customWidth="1"/>
    <col min="9986" max="9986" width="56.140625" style="5" customWidth="1"/>
    <col min="9987" max="9987" width="18.7109375" style="5" customWidth="1"/>
    <col min="9988" max="9988" width="14.140625" style="5" customWidth="1"/>
    <col min="9989" max="9989" width="9.5703125" style="5" bestFit="1" customWidth="1"/>
    <col min="9990" max="9990" width="11.140625" style="5" bestFit="1" customWidth="1"/>
    <col min="9991" max="10240" width="9.140625" style="5"/>
    <col min="10241" max="10241" width="5.5703125" style="5" customWidth="1"/>
    <col min="10242" max="10242" width="56.140625" style="5" customWidth="1"/>
    <col min="10243" max="10243" width="18.7109375" style="5" customWidth="1"/>
    <col min="10244" max="10244" width="14.140625" style="5" customWidth="1"/>
    <col min="10245" max="10245" width="9.5703125" style="5" bestFit="1" customWidth="1"/>
    <col min="10246" max="10246" width="11.140625" style="5" bestFit="1" customWidth="1"/>
    <col min="10247" max="10496" width="9.140625" style="5"/>
    <col min="10497" max="10497" width="5.5703125" style="5" customWidth="1"/>
    <col min="10498" max="10498" width="56.140625" style="5" customWidth="1"/>
    <col min="10499" max="10499" width="18.7109375" style="5" customWidth="1"/>
    <col min="10500" max="10500" width="14.140625" style="5" customWidth="1"/>
    <col min="10501" max="10501" width="9.5703125" style="5" bestFit="1" customWidth="1"/>
    <col min="10502" max="10502" width="11.140625" style="5" bestFit="1" customWidth="1"/>
    <col min="10503" max="10752" width="9.140625" style="5"/>
    <col min="10753" max="10753" width="5.5703125" style="5" customWidth="1"/>
    <col min="10754" max="10754" width="56.140625" style="5" customWidth="1"/>
    <col min="10755" max="10755" width="18.7109375" style="5" customWidth="1"/>
    <col min="10756" max="10756" width="14.140625" style="5" customWidth="1"/>
    <col min="10757" max="10757" width="9.5703125" style="5" bestFit="1" customWidth="1"/>
    <col min="10758" max="10758" width="11.140625" style="5" bestFit="1" customWidth="1"/>
    <col min="10759" max="11008" width="9.140625" style="5"/>
    <col min="11009" max="11009" width="5.5703125" style="5" customWidth="1"/>
    <col min="11010" max="11010" width="56.140625" style="5" customWidth="1"/>
    <col min="11011" max="11011" width="18.7109375" style="5" customWidth="1"/>
    <col min="11012" max="11012" width="14.140625" style="5" customWidth="1"/>
    <col min="11013" max="11013" width="9.5703125" style="5" bestFit="1" customWidth="1"/>
    <col min="11014" max="11014" width="11.140625" style="5" bestFit="1" customWidth="1"/>
    <col min="11015" max="11264" width="9.140625" style="5"/>
    <col min="11265" max="11265" width="5.5703125" style="5" customWidth="1"/>
    <col min="11266" max="11266" width="56.140625" style="5" customWidth="1"/>
    <col min="11267" max="11267" width="18.7109375" style="5" customWidth="1"/>
    <col min="11268" max="11268" width="14.140625" style="5" customWidth="1"/>
    <col min="11269" max="11269" width="9.5703125" style="5" bestFit="1" customWidth="1"/>
    <col min="11270" max="11270" width="11.140625" style="5" bestFit="1" customWidth="1"/>
    <col min="11271" max="11520" width="9.140625" style="5"/>
    <col min="11521" max="11521" width="5.5703125" style="5" customWidth="1"/>
    <col min="11522" max="11522" width="56.140625" style="5" customWidth="1"/>
    <col min="11523" max="11523" width="18.7109375" style="5" customWidth="1"/>
    <col min="11524" max="11524" width="14.140625" style="5" customWidth="1"/>
    <col min="11525" max="11525" width="9.5703125" style="5" bestFit="1" customWidth="1"/>
    <col min="11526" max="11526" width="11.140625" style="5" bestFit="1" customWidth="1"/>
    <col min="11527" max="11776" width="9.140625" style="5"/>
    <col min="11777" max="11777" width="5.5703125" style="5" customWidth="1"/>
    <col min="11778" max="11778" width="56.140625" style="5" customWidth="1"/>
    <col min="11779" max="11779" width="18.7109375" style="5" customWidth="1"/>
    <col min="11780" max="11780" width="14.140625" style="5" customWidth="1"/>
    <col min="11781" max="11781" width="9.5703125" style="5" bestFit="1" customWidth="1"/>
    <col min="11782" max="11782" width="11.140625" style="5" bestFit="1" customWidth="1"/>
    <col min="11783" max="12032" width="9.140625" style="5"/>
    <col min="12033" max="12033" width="5.5703125" style="5" customWidth="1"/>
    <col min="12034" max="12034" width="56.140625" style="5" customWidth="1"/>
    <col min="12035" max="12035" width="18.7109375" style="5" customWidth="1"/>
    <col min="12036" max="12036" width="14.140625" style="5" customWidth="1"/>
    <col min="12037" max="12037" width="9.5703125" style="5" bestFit="1" customWidth="1"/>
    <col min="12038" max="12038" width="11.140625" style="5" bestFit="1" customWidth="1"/>
    <col min="12039" max="12288" width="9.140625" style="5"/>
    <col min="12289" max="12289" width="5.5703125" style="5" customWidth="1"/>
    <col min="12290" max="12290" width="56.140625" style="5" customWidth="1"/>
    <col min="12291" max="12291" width="18.7109375" style="5" customWidth="1"/>
    <col min="12292" max="12292" width="14.140625" style="5" customWidth="1"/>
    <col min="12293" max="12293" width="9.5703125" style="5" bestFit="1" customWidth="1"/>
    <col min="12294" max="12294" width="11.140625" style="5" bestFit="1" customWidth="1"/>
    <col min="12295" max="12544" width="9.140625" style="5"/>
    <col min="12545" max="12545" width="5.5703125" style="5" customWidth="1"/>
    <col min="12546" max="12546" width="56.140625" style="5" customWidth="1"/>
    <col min="12547" max="12547" width="18.7109375" style="5" customWidth="1"/>
    <col min="12548" max="12548" width="14.140625" style="5" customWidth="1"/>
    <col min="12549" max="12549" width="9.5703125" style="5" bestFit="1" customWidth="1"/>
    <col min="12550" max="12550" width="11.140625" style="5" bestFit="1" customWidth="1"/>
    <col min="12551" max="12800" width="9.140625" style="5"/>
    <col min="12801" max="12801" width="5.5703125" style="5" customWidth="1"/>
    <col min="12802" max="12802" width="56.140625" style="5" customWidth="1"/>
    <col min="12803" max="12803" width="18.7109375" style="5" customWidth="1"/>
    <col min="12804" max="12804" width="14.140625" style="5" customWidth="1"/>
    <col min="12805" max="12805" width="9.5703125" style="5" bestFit="1" customWidth="1"/>
    <col min="12806" max="12806" width="11.140625" style="5" bestFit="1" customWidth="1"/>
    <col min="12807" max="13056" width="9.140625" style="5"/>
    <col min="13057" max="13057" width="5.5703125" style="5" customWidth="1"/>
    <col min="13058" max="13058" width="56.140625" style="5" customWidth="1"/>
    <col min="13059" max="13059" width="18.7109375" style="5" customWidth="1"/>
    <col min="13060" max="13060" width="14.140625" style="5" customWidth="1"/>
    <col min="13061" max="13061" width="9.5703125" style="5" bestFit="1" customWidth="1"/>
    <col min="13062" max="13062" width="11.140625" style="5" bestFit="1" customWidth="1"/>
    <col min="13063" max="13312" width="9.140625" style="5"/>
    <col min="13313" max="13313" width="5.5703125" style="5" customWidth="1"/>
    <col min="13314" max="13314" width="56.140625" style="5" customWidth="1"/>
    <col min="13315" max="13315" width="18.7109375" style="5" customWidth="1"/>
    <col min="13316" max="13316" width="14.140625" style="5" customWidth="1"/>
    <col min="13317" max="13317" width="9.5703125" style="5" bestFit="1" customWidth="1"/>
    <col min="13318" max="13318" width="11.140625" style="5" bestFit="1" customWidth="1"/>
    <col min="13319" max="13568" width="9.140625" style="5"/>
    <col min="13569" max="13569" width="5.5703125" style="5" customWidth="1"/>
    <col min="13570" max="13570" width="56.140625" style="5" customWidth="1"/>
    <col min="13571" max="13571" width="18.7109375" style="5" customWidth="1"/>
    <col min="13572" max="13572" width="14.140625" style="5" customWidth="1"/>
    <col min="13573" max="13573" width="9.5703125" style="5" bestFit="1" customWidth="1"/>
    <col min="13574" max="13574" width="11.140625" style="5" bestFit="1" customWidth="1"/>
    <col min="13575" max="13824" width="9.140625" style="5"/>
    <col min="13825" max="13825" width="5.5703125" style="5" customWidth="1"/>
    <col min="13826" max="13826" width="56.140625" style="5" customWidth="1"/>
    <col min="13827" max="13827" width="18.7109375" style="5" customWidth="1"/>
    <col min="13828" max="13828" width="14.140625" style="5" customWidth="1"/>
    <col min="13829" max="13829" width="9.5703125" style="5" bestFit="1" customWidth="1"/>
    <col min="13830" max="13830" width="11.140625" style="5" bestFit="1" customWidth="1"/>
    <col min="13831" max="14080" width="9.140625" style="5"/>
    <col min="14081" max="14081" width="5.5703125" style="5" customWidth="1"/>
    <col min="14082" max="14082" width="56.140625" style="5" customWidth="1"/>
    <col min="14083" max="14083" width="18.7109375" style="5" customWidth="1"/>
    <col min="14084" max="14084" width="14.140625" style="5" customWidth="1"/>
    <col min="14085" max="14085" width="9.5703125" style="5" bestFit="1" customWidth="1"/>
    <col min="14086" max="14086" width="11.140625" style="5" bestFit="1" customWidth="1"/>
    <col min="14087" max="14336" width="9.140625" style="5"/>
    <col min="14337" max="14337" width="5.5703125" style="5" customWidth="1"/>
    <col min="14338" max="14338" width="56.140625" style="5" customWidth="1"/>
    <col min="14339" max="14339" width="18.7109375" style="5" customWidth="1"/>
    <col min="14340" max="14340" width="14.140625" style="5" customWidth="1"/>
    <col min="14341" max="14341" width="9.5703125" style="5" bestFit="1" customWidth="1"/>
    <col min="14342" max="14342" width="11.140625" style="5" bestFit="1" customWidth="1"/>
    <col min="14343" max="14592" width="9.140625" style="5"/>
    <col min="14593" max="14593" width="5.5703125" style="5" customWidth="1"/>
    <col min="14594" max="14594" width="56.140625" style="5" customWidth="1"/>
    <col min="14595" max="14595" width="18.7109375" style="5" customWidth="1"/>
    <col min="14596" max="14596" width="14.140625" style="5" customWidth="1"/>
    <col min="14597" max="14597" width="9.5703125" style="5" bestFit="1" customWidth="1"/>
    <col min="14598" max="14598" width="11.140625" style="5" bestFit="1" customWidth="1"/>
    <col min="14599" max="14848" width="9.140625" style="5"/>
    <col min="14849" max="14849" width="5.5703125" style="5" customWidth="1"/>
    <col min="14850" max="14850" width="56.140625" style="5" customWidth="1"/>
    <col min="14851" max="14851" width="18.7109375" style="5" customWidth="1"/>
    <col min="14852" max="14852" width="14.140625" style="5" customWidth="1"/>
    <col min="14853" max="14853" width="9.5703125" style="5" bestFit="1" customWidth="1"/>
    <col min="14854" max="14854" width="11.140625" style="5" bestFit="1" customWidth="1"/>
    <col min="14855" max="15104" width="9.140625" style="5"/>
    <col min="15105" max="15105" width="5.5703125" style="5" customWidth="1"/>
    <col min="15106" max="15106" width="56.140625" style="5" customWidth="1"/>
    <col min="15107" max="15107" width="18.7109375" style="5" customWidth="1"/>
    <col min="15108" max="15108" width="14.140625" style="5" customWidth="1"/>
    <col min="15109" max="15109" width="9.5703125" style="5" bestFit="1" customWidth="1"/>
    <col min="15110" max="15110" width="11.140625" style="5" bestFit="1" customWidth="1"/>
    <col min="15111" max="15360" width="9.140625" style="5"/>
    <col min="15361" max="15361" width="5.5703125" style="5" customWidth="1"/>
    <col min="15362" max="15362" width="56.140625" style="5" customWidth="1"/>
    <col min="15363" max="15363" width="18.7109375" style="5" customWidth="1"/>
    <col min="15364" max="15364" width="14.140625" style="5" customWidth="1"/>
    <col min="15365" max="15365" width="9.5703125" style="5" bestFit="1" customWidth="1"/>
    <col min="15366" max="15366" width="11.140625" style="5" bestFit="1" customWidth="1"/>
    <col min="15367" max="15616" width="9.140625" style="5"/>
    <col min="15617" max="15617" width="5.5703125" style="5" customWidth="1"/>
    <col min="15618" max="15618" width="56.140625" style="5" customWidth="1"/>
    <col min="15619" max="15619" width="18.7109375" style="5" customWidth="1"/>
    <col min="15620" max="15620" width="14.140625" style="5" customWidth="1"/>
    <col min="15621" max="15621" width="9.5703125" style="5" bestFit="1" customWidth="1"/>
    <col min="15622" max="15622" width="11.140625" style="5" bestFit="1" customWidth="1"/>
    <col min="15623" max="15872" width="9.140625" style="5"/>
    <col min="15873" max="15873" width="5.5703125" style="5" customWidth="1"/>
    <col min="15874" max="15874" width="56.140625" style="5" customWidth="1"/>
    <col min="15875" max="15875" width="18.7109375" style="5" customWidth="1"/>
    <col min="15876" max="15876" width="14.140625" style="5" customWidth="1"/>
    <col min="15877" max="15877" width="9.5703125" style="5" bestFit="1" customWidth="1"/>
    <col min="15878" max="15878" width="11.140625" style="5" bestFit="1" customWidth="1"/>
    <col min="15879" max="16128" width="9.140625" style="5"/>
    <col min="16129" max="16129" width="5.5703125" style="5" customWidth="1"/>
    <col min="16130" max="16130" width="56.140625" style="5" customWidth="1"/>
    <col min="16131" max="16131" width="18.7109375" style="5" customWidth="1"/>
    <col min="16132" max="16132" width="14.140625" style="5" customWidth="1"/>
    <col min="16133" max="16133" width="9.5703125" style="5" bestFit="1" customWidth="1"/>
    <col min="16134" max="16134" width="11.140625" style="5" bestFit="1" customWidth="1"/>
    <col min="16135" max="16384" width="9.140625" style="5"/>
  </cols>
  <sheetData>
    <row r="1" spans="1:8" ht="15.75" x14ac:dyDescent="0.25">
      <c r="D1" s="300"/>
      <c r="E1" s="300"/>
      <c r="F1" s="300"/>
    </row>
    <row r="2" spans="1:8" ht="15.75" x14ac:dyDescent="0.25">
      <c r="A2" s="281"/>
      <c r="B2" s="281"/>
      <c r="C2" s="281" t="s">
        <v>414</v>
      </c>
      <c r="D2" s="281"/>
      <c r="E2" s="281"/>
      <c r="F2" s="281"/>
      <c r="G2" s="281"/>
      <c r="H2" s="281"/>
    </row>
    <row r="3" spans="1:8" ht="15.75" x14ac:dyDescent="0.25">
      <c r="A3" s="132"/>
      <c r="B3" s="132"/>
      <c r="C3" s="281" t="s">
        <v>604</v>
      </c>
      <c r="D3" s="281"/>
      <c r="E3" s="281"/>
      <c r="F3" s="281"/>
      <c r="G3" s="281"/>
      <c r="H3" s="281"/>
    </row>
    <row r="4" spans="1:8" ht="15.75" x14ac:dyDescent="0.25">
      <c r="A4" s="132"/>
      <c r="B4" s="281" t="s">
        <v>623</v>
      </c>
      <c r="C4" s="281"/>
      <c r="D4" s="281"/>
      <c r="E4" s="281"/>
      <c r="F4" s="281"/>
      <c r="G4" s="281"/>
      <c r="H4" s="281"/>
    </row>
    <row r="5" spans="1:8" ht="15.75" x14ac:dyDescent="0.25">
      <c r="A5" s="132"/>
      <c r="B5" s="281" t="s">
        <v>13</v>
      </c>
      <c r="C5" s="281"/>
      <c r="D5" s="281"/>
      <c r="E5" s="281"/>
      <c r="F5" s="281"/>
      <c r="G5" s="281"/>
      <c r="H5" s="281"/>
    </row>
    <row r="6" spans="1:8" ht="15.75" x14ac:dyDescent="0.25">
      <c r="A6" s="132"/>
      <c r="B6" s="281" t="s">
        <v>31</v>
      </c>
      <c r="C6" s="281"/>
      <c r="D6" s="281"/>
      <c r="E6" s="281"/>
      <c r="F6" s="281"/>
      <c r="G6" s="281"/>
      <c r="H6" s="281"/>
    </row>
    <row r="7" spans="1:8" ht="15.75" x14ac:dyDescent="0.25">
      <c r="A7" s="132"/>
      <c r="B7" s="281" t="s">
        <v>443</v>
      </c>
      <c r="C7" s="281"/>
      <c r="D7" s="281"/>
      <c r="E7" s="281"/>
      <c r="F7" s="281"/>
      <c r="G7" s="281"/>
      <c r="H7" s="281"/>
    </row>
    <row r="8" spans="1:8" ht="15.75" x14ac:dyDescent="0.25">
      <c r="A8" s="132"/>
      <c r="B8" s="281" t="s">
        <v>695</v>
      </c>
      <c r="C8" s="281"/>
      <c r="D8" s="281"/>
      <c r="E8" s="281"/>
      <c r="F8" s="281"/>
      <c r="G8" s="281"/>
      <c r="H8" s="281"/>
    </row>
    <row r="9" spans="1:8" ht="15.75" customHeight="1" x14ac:dyDescent="0.25">
      <c r="A9" s="133"/>
      <c r="B9" s="107"/>
      <c r="C9" s="281" t="s">
        <v>698</v>
      </c>
      <c r="D9" s="281"/>
      <c r="E9" s="281"/>
      <c r="F9" s="281"/>
      <c r="G9" s="281"/>
      <c r="H9" s="281"/>
    </row>
    <row r="10" spans="1:8" ht="15.75" hidden="1" customHeight="1" x14ac:dyDescent="0.25">
      <c r="A10" s="133"/>
      <c r="B10" s="107"/>
      <c r="C10" s="209"/>
      <c r="D10" s="209"/>
      <c r="E10" s="209"/>
      <c r="F10" s="281" t="s">
        <v>646</v>
      </c>
      <c r="G10" s="281"/>
      <c r="H10" s="281"/>
    </row>
    <row r="11" spans="1:8" ht="7.5" customHeight="1" x14ac:dyDescent="0.25">
      <c r="B11" s="101"/>
      <c r="C11" s="101"/>
      <c r="D11" s="41"/>
    </row>
    <row r="12" spans="1:8" ht="34.15" customHeight="1" x14ac:dyDescent="0.25">
      <c r="A12" s="298" t="s">
        <v>444</v>
      </c>
      <c r="B12" s="298"/>
      <c r="C12" s="298"/>
      <c r="D12" s="298"/>
      <c r="E12" s="298"/>
      <c r="F12" s="298"/>
    </row>
    <row r="13" spans="1:8" ht="14.25" customHeight="1" x14ac:dyDescent="0.25">
      <c r="B13" s="299" t="s">
        <v>627</v>
      </c>
      <c r="C13" s="299"/>
      <c r="D13" s="299"/>
      <c r="F13" s="5" t="s">
        <v>175</v>
      </c>
    </row>
    <row r="14" spans="1:8" s="6" customFormat="1" ht="12.75" customHeight="1" x14ac:dyDescent="0.25">
      <c r="A14" s="296" t="s">
        <v>0</v>
      </c>
      <c r="B14" s="296" t="s">
        <v>415</v>
      </c>
      <c r="C14" s="296" t="s">
        <v>35</v>
      </c>
      <c r="D14" s="297" t="s">
        <v>339</v>
      </c>
      <c r="E14" s="295" t="s">
        <v>606</v>
      </c>
      <c r="F14" s="295" t="s">
        <v>8</v>
      </c>
      <c r="G14" s="295" t="s">
        <v>697</v>
      </c>
      <c r="H14" s="295" t="s">
        <v>607</v>
      </c>
    </row>
    <row r="15" spans="1:8" s="6" customFormat="1" x14ac:dyDescent="0.25">
      <c r="A15" s="296"/>
      <c r="B15" s="296"/>
      <c r="C15" s="296"/>
      <c r="D15" s="297"/>
      <c r="E15" s="295"/>
      <c r="F15" s="295"/>
      <c r="G15" s="295"/>
      <c r="H15" s="295"/>
    </row>
    <row r="16" spans="1:8" s="99" customFormat="1" x14ac:dyDescent="0.25">
      <c r="A16" s="12" t="s">
        <v>195</v>
      </c>
      <c r="B16" s="13" t="s">
        <v>197</v>
      </c>
      <c r="C16" s="13" t="s">
        <v>574</v>
      </c>
      <c r="D16" s="13" t="s">
        <v>575</v>
      </c>
      <c r="E16" s="13" t="s">
        <v>576</v>
      </c>
      <c r="F16" s="227" t="s">
        <v>575</v>
      </c>
      <c r="G16" s="16" t="s">
        <v>576</v>
      </c>
      <c r="H16" s="16" t="s">
        <v>626</v>
      </c>
    </row>
    <row r="17" spans="1:10" s="6" customFormat="1" x14ac:dyDescent="0.25">
      <c r="A17" s="14"/>
      <c r="B17" s="15" t="s">
        <v>1</v>
      </c>
      <c r="C17" s="15"/>
      <c r="D17" s="109">
        <f>SUM(D18:D36)</f>
        <v>1340016.2000000002</v>
      </c>
      <c r="E17" s="109">
        <f t="shared" ref="E17:H17" si="0">SUM(E18:E36)</f>
        <v>-93825</v>
      </c>
      <c r="F17" s="109">
        <f>SUM(F18:F36)</f>
        <v>1246191.2000000002</v>
      </c>
      <c r="G17" s="228">
        <f t="shared" si="0"/>
        <v>-2247.5989999999997</v>
      </c>
      <c r="H17" s="228">
        <f t="shared" si="0"/>
        <v>1243943.601</v>
      </c>
    </row>
    <row r="18" spans="1:10" ht="53.25" customHeight="1" x14ac:dyDescent="0.25">
      <c r="A18" s="16">
        <v>1</v>
      </c>
      <c r="B18" s="8" t="s">
        <v>416</v>
      </c>
      <c r="C18" s="7" t="s">
        <v>189</v>
      </c>
      <c r="D18" s="100">
        <v>160</v>
      </c>
      <c r="E18" s="16"/>
      <c r="F18" s="202">
        <f>D18+E18</f>
        <v>160</v>
      </c>
      <c r="G18" s="16"/>
      <c r="H18" s="202">
        <f>F18+G18</f>
        <v>160</v>
      </c>
    </row>
    <row r="19" spans="1:10" ht="70.900000000000006" customHeight="1" x14ac:dyDescent="0.25">
      <c r="A19" s="16">
        <v>2</v>
      </c>
      <c r="B19" s="8" t="s">
        <v>417</v>
      </c>
      <c r="C19" s="7" t="s">
        <v>292</v>
      </c>
      <c r="D19" s="100">
        <v>600</v>
      </c>
      <c r="E19" s="16"/>
      <c r="F19" s="202">
        <f t="shared" ref="F19:F36" si="1">D19+E19</f>
        <v>600</v>
      </c>
      <c r="G19" s="16"/>
      <c r="H19" s="202">
        <f t="shared" ref="H19:H36" si="2">F19+G19</f>
        <v>600</v>
      </c>
    </row>
    <row r="20" spans="1:10" ht="54" customHeight="1" x14ac:dyDescent="0.25">
      <c r="A20" s="16">
        <v>3</v>
      </c>
      <c r="B20" s="8" t="s">
        <v>418</v>
      </c>
      <c r="C20" s="7" t="s">
        <v>293</v>
      </c>
      <c r="D20" s="100">
        <v>1300</v>
      </c>
      <c r="E20" s="16"/>
      <c r="F20" s="202">
        <f t="shared" si="1"/>
        <v>1300</v>
      </c>
      <c r="G20" s="16"/>
      <c r="H20" s="202">
        <f t="shared" si="2"/>
        <v>1300</v>
      </c>
    </row>
    <row r="21" spans="1:10" ht="39.75" customHeight="1" x14ac:dyDescent="0.25">
      <c r="A21" s="16">
        <v>4</v>
      </c>
      <c r="B21" s="8" t="s">
        <v>419</v>
      </c>
      <c r="C21" s="7" t="s">
        <v>580</v>
      </c>
      <c r="D21" s="100">
        <v>1000</v>
      </c>
      <c r="E21" s="16"/>
      <c r="F21" s="202">
        <f t="shared" si="1"/>
        <v>1000</v>
      </c>
      <c r="G21" s="16">
        <v>300</v>
      </c>
      <c r="H21" s="202">
        <f t="shared" si="2"/>
        <v>1300</v>
      </c>
    </row>
    <row r="22" spans="1:10" ht="120" customHeight="1" x14ac:dyDescent="0.25">
      <c r="A22" s="16">
        <v>5</v>
      </c>
      <c r="B22" s="8" t="s">
        <v>420</v>
      </c>
      <c r="C22" s="7" t="s">
        <v>294</v>
      </c>
      <c r="D22" s="100">
        <v>1208323.3</v>
      </c>
      <c r="E22" s="16">
        <v>-96015.5</v>
      </c>
      <c r="F22" s="202">
        <f t="shared" si="1"/>
        <v>1112307.8</v>
      </c>
      <c r="G22" s="16"/>
      <c r="H22" s="202">
        <f t="shared" si="2"/>
        <v>1112307.8</v>
      </c>
    </row>
    <row r="23" spans="1:10" ht="122.25" customHeight="1" x14ac:dyDescent="0.25">
      <c r="A23" s="16">
        <v>6</v>
      </c>
      <c r="B23" s="2" t="s">
        <v>421</v>
      </c>
      <c r="C23" s="7" t="s">
        <v>422</v>
      </c>
      <c r="D23" s="100">
        <v>100489.60000000001</v>
      </c>
      <c r="E23" s="16">
        <v>100</v>
      </c>
      <c r="F23" s="202">
        <f t="shared" si="1"/>
        <v>100589.6</v>
      </c>
      <c r="G23" s="16"/>
      <c r="H23" s="202">
        <f t="shared" si="2"/>
        <v>100589.6</v>
      </c>
    </row>
    <row r="24" spans="1:10" ht="41.25" customHeight="1" x14ac:dyDescent="0.25">
      <c r="A24" s="16">
        <v>7</v>
      </c>
      <c r="B24" s="8" t="s">
        <v>423</v>
      </c>
      <c r="C24" s="7" t="s">
        <v>190</v>
      </c>
      <c r="D24" s="100">
        <v>700</v>
      </c>
      <c r="E24" s="16"/>
      <c r="F24" s="202">
        <f t="shared" si="1"/>
        <v>700</v>
      </c>
      <c r="G24" s="16"/>
      <c r="H24" s="202">
        <f t="shared" si="2"/>
        <v>700</v>
      </c>
    </row>
    <row r="25" spans="1:10" ht="44.25" customHeight="1" x14ac:dyDescent="0.25">
      <c r="A25" s="16">
        <v>8</v>
      </c>
      <c r="B25" s="8" t="s">
        <v>424</v>
      </c>
      <c r="C25" s="7" t="s">
        <v>191</v>
      </c>
      <c r="D25" s="100">
        <v>149</v>
      </c>
      <c r="E25" s="16"/>
      <c r="F25" s="202">
        <f t="shared" si="1"/>
        <v>149</v>
      </c>
      <c r="G25" s="16"/>
      <c r="H25" s="202">
        <f t="shared" si="2"/>
        <v>149</v>
      </c>
    </row>
    <row r="26" spans="1:10" ht="42" customHeight="1" x14ac:dyDescent="0.25">
      <c r="A26" s="16">
        <v>9</v>
      </c>
      <c r="B26" s="8" t="s">
        <v>425</v>
      </c>
      <c r="C26" s="7" t="s">
        <v>295</v>
      </c>
      <c r="D26" s="100">
        <v>21103.8</v>
      </c>
      <c r="E26" s="16"/>
      <c r="F26" s="202">
        <f t="shared" si="1"/>
        <v>21103.8</v>
      </c>
      <c r="G26" s="16">
        <v>-2567.6</v>
      </c>
      <c r="H26" s="202">
        <f t="shared" si="2"/>
        <v>18536.2</v>
      </c>
    </row>
    <row r="27" spans="1:10" ht="25.5" customHeight="1" x14ac:dyDescent="0.25">
      <c r="A27" s="16">
        <v>10</v>
      </c>
      <c r="B27" s="8" t="s">
        <v>426</v>
      </c>
      <c r="C27" s="7" t="s">
        <v>296</v>
      </c>
      <c r="D27" s="100">
        <v>497.5</v>
      </c>
      <c r="E27" s="16"/>
      <c r="F27" s="202">
        <f t="shared" si="1"/>
        <v>497.5</v>
      </c>
      <c r="G27" s="16"/>
      <c r="H27" s="202">
        <f t="shared" si="2"/>
        <v>497.5</v>
      </c>
      <c r="J27" s="229"/>
    </row>
    <row r="28" spans="1:10" ht="24.75" customHeight="1" x14ac:dyDescent="0.25">
      <c r="A28" s="16">
        <v>11</v>
      </c>
      <c r="B28" s="8" t="s">
        <v>427</v>
      </c>
      <c r="C28" s="7" t="s">
        <v>192</v>
      </c>
      <c r="D28" s="198">
        <v>70</v>
      </c>
      <c r="E28" s="16"/>
      <c r="F28" s="202">
        <f t="shared" si="1"/>
        <v>70</v>
      </c>
      <c r="G28" s="16"/>
      <c r="H28" s="202">
        <f t="shared" si="2"/>
        <v>70</v>
      </c>
    </row>
    <row r="29" spans="1:10" ht="34.5" customHeight="1" x14ac:dyDescent="0.25">
      <c r="A29" s="16">
        <v>12</v>
      </c>
      <c r="B29" s="92" t="s">
        <v>428</v>
      </c>
      <c r="C29" s="7" t="s">
        <v>429</v>
      </c>
      <c r="D29" s="198">
        <v>50</v>
      </c>
      <c r="E29" s="16"/>
      <c r="F29" s="202">
        <f t="shared" si="1"/>
        <v>50</v>
      </c>
      <c r="G29" s="16">
        <v>20.9</v>
      </c>
      <c r="H29" s="202">
        <f t="shared" si="2"/>
        <v>70.900000000000006</v>
      </c>
    </row>
    <row r="30" spans="1:10" ht="30.6" customHeight="1" x14ac:dyDescent="0.25">
      <c r="A30" s="16">
        <v>13</v>
      </c>
      <c r="B30" s="1" t="s">
        <v>547</v>
      </c>
      <c r="C30" s="7" t="s">
        <v>297</v>
      </c>
      <c r="D30" s="199">
        <v>22</v>
      </c>
      <c r="E30" s="16">
        <v>1000</v>
      </c>
      <c r="F30" s="202">
        <f t="shared" si="1"/>
        <v>1022</v>
      </c>
      <c r="G30" s="16">
        <v>-0.89900000000000002</v>
      </c>
      <c r="H30" s="202">
        <f t="shared" si="2"/>
        <v>1021.101</v>
      </c>
    </row>
    <row r="31" spans="1:10" ht="33.75" hidden="1" customHeight="1" x14ac:dyDescent="0.25">
      <c r="A31" s="16">
        <v>14</v>
      </c>
      <c r="B31" s="1" t="s">
        <v>430</v>
      </c>
      <c r="C31" s="16" t="s">
        <v>431</v>
      </c>
      <c r="D31" s="200">
        <v>0</v>
      </c>
      <c r="E31" s="16"/>
      <c r="F31" s="202">
        <f t="shared" si="1"/>
        <v>0</v>
      </c>
      <c r="G31" s="16"/>
      <c r="H31" s="202">
        <f t="shared" si="2"/>
        <v>0</v>
      </c>
    </row>
    <row r="32" spans="1:10" ht="21" hidden="1" customHeight="1" x14ac:dyDescent="0.25">
      <c r="A32" s="16">
        <v>15</v>
      </c>
      <c r="B32" s="92" t="s">
        <v>432</v>
      </c>
      <c r="C32" s="7" t="s">
        <v>433</v>
      </c>
      <c r="D32" s="198">
        <v>0</v>
      </c>
      <c r="E32" s="16"/>
      <c r="F32" s="202">
        <f t="shared" si="1"/>
        <v>0</v>
      </c>
      <c r="G32" s="16"/>
      <c r="H32" s="202">
        <f t="shared" si="2"/>
        <v>0</v>
      </c>
    </row>
    <row r="33" spans="1:8" ht="35.25" customHeight="1" x14ac:dyDescent="0.25">
      <c r="A33" s="16">
        <v>16</v>
      </c>
      <c r="B33" s="93" t="s">
        <v>548</v>
      </c>
      <c r="C33" s="7" t="s">
        <v>434</v>
      </c>
      <c r="D33" s="200">
        <v>100</v>
      </c>
      <c r="E33" s="16"/>
      <c r="F33" s="202">
        <f t="shared" si="1"/>
        <v>100</v>
      </c>
      <c r="G33" s="16"/>
      <c r="H33" s="202">
        <f t="shared" si="2"/>
        <v>100</v>
      </c>
    </row>
    <row r="34" spans="1:8" ht="30" customHeight="1" x14ac:dyDescent="0.25">
      <c r="A34" s="16">
        <v>17</v>
      </c>
      <c r="B34" s="93" t="s">
        <v>549</v>
      </c>
      <c r="C34" s="94" t="s">
        <v>435</v>
      </c>
      <c r="D34" s="200">
        <v>5251</v>
      </c>
      <c r="E34" s="16">
        <v>1090.5</v>
      </c>
      <c r="F34" s="202">
        <f t="shared" si="1"/>
        <v>6341.5</v>
      </c>
      <c r="G34" s="16"/>
      <c r="H34" s="202">
        <f t="shared" si="2"/>
        <v>6341.5</v>
      </c>
    </row>
    <row r="35" spans="1:8" ht="27" customHeight="1" x14ac:dyDescent="0.25">
      <c r="A35" s="16">
        <v>18</v>
      </c>
      <c r="B35" s="93" t="s">
        <v>550</v>
      </c>
      <c r="C35" s="94">
        <v>1610000000</v>
      </c>
      <c r="D35" s="200">
        <v>100</v>
      </c>
      <c r="E35" s="16"/>
      <c r="F35" s="202">
        <f t="shared" si="1"/>
        <v>100</v>
      </c>
      <c r="G35" s="16"/>
      <c r="H35" s="202">
        <f t="shared" si="2"/>
        <v>100</v>
      </c>
    </row>
    <row r="36" spans="1:8" ht="33.75" customHeight="1" x14ac:dyDescent="0.25">
      <c r="A36" s="16">
        <v>19</v>
      </c>
      <c r="B36" s="98" t="s">
        <v>551</v>
      </c>
      <c r="C36" s="16">
        <v>1703070161</v>
      </c>
      <c r="D36" s="201">
        <v>100</v>
      </c>
      <c r="E36" s="16"/>
      <c r="F36" s="202">
        <f t="shared" si="1"/>
        <v>100</v>
      </c>
      <c r="G36" s="16"/>
      <c r="H36" s="202">
        <f t="shared" si="2"/>
        <v>100</v>
      </c>
    </row>
    <row r="63" spans="4:4" ht="30" customHeight="1" x14ac:dyDescent="0.25">
      <c r="D63" s="5"/>
    </row>
  </sheetData>
  <mergeCells count="21">
    <mergeCell ref="D1:F1"/>
    <mergeCell ref="B4:H4"/>
    <mergeCell ref="B5:H5"/>
    <mergeCell ref="C2:H2"/>
    <mergeCell ref="C3:H3"/>
    <mergeCell ref="G14:G15"/>
    <mergeCell ref="H14:H15"/>
    <mergeCell ref="C14:C15"/>
    <mergeCell ref="D14:D15"/>
    <mergeCell ref="A2:B2"/>
    <mergeCell ref="E14:E15"/>
    <mergeCell ref="F14:F15"/>
    <mergeCell ref="A12:F12"/>
    <mergeCell ref="B13:D13"/>
    <mergeCell ref="A14:A15"/>
    <mergeCell ref="B14:B15"/>
    <mergeCell ref="B6:H6"/>
    <mergeCell ref="B7:H7"/>
    <mergeCell ref="B8:H8"/>
    <mergeCell ref="C9:H9"/>
    <mergeCell ref="F10:H10"/>
  </mergeCells>
  <pageMargins left="0.78740157480314965" right="0.39370078740157483" top="0.78740157480314965" bottom="0.78740157480314965" header="0.31496062992125984" footer="0.31496062992125984"/>
  <pageSetup paperSize="9" scale="8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theme="6" tint="0.59999389629810485"/>
    <pageSetUpPr fitToPage="1"/>
  </sheetPr>
  <dimension ref="A1:Q31"/>
  <sheetViews>
    <sheetView tabSelected="1" view="pageBreakPreview" zoomScale="75" zoomScaleNormal="100" zoomScaleSheetLayoutView="75" workbookViewId="0">
      <selection activeCell="R27" sqref="R27"/>
    </sheetView>
  </sheetViews>
  <sheetFormatPr defaultColWidth="9.140625" defaultRowHeight="15.75" x14ac:dyDescent="0.25"/>
  <cols>
    <col min="1" max="1" width="9.42578125" style="42" customWidth="1"/>
    <col min="2" max="2" width="39.5703125" style="42" customWidth="1"/>
    <col min="3" max="3" width="14.85546875" style="42" customWidth="1"/>
    <col min="4" max="4" width="8.28515625" style="42" customWidth="1"/>
    <col min="5" max="7" width="13.85546875" style="42" hidden="1" customWidth="1"/>
    <col min="8" max="8" width="17" style="42" customWidth="1"/>
    <col min="9" max="9" width="12.5703125" style="42" customWidth="1"/>
    <col min="10" max="10" width="17" style="42" customWidth="1"/>
    <col min="11" max="11" width="14.85546875" style="42" hidden="1" customWidth="1"/>
    <col min="12" max="12" width="17" style="42" hidden="1" customWidth="1"/>
    <col min="13" max="13" width="15.140625" style="42" customWidth="1"/>
    <col min="14" max="14" width="12.140625" style="230" customWidth="1"/>
    <col min="15" max="15" width="15.28515625" style="230" customWidth="1"/>
    <col min="16" max="257" width="9.140625" style="42"/>
    <col min="258" max="258" width="6.85546875" style="42" customWidth="1"/>
    <col min="259" max="259" width="39.5703125" style="42" customWidth="1"/>
    <col min="260" max="261" width="14.85546875" style="42" customWidth="1"/>
    <col min="262" max="262" width="16.28515625" style="42" customWidth="1"/>
    <col min="263" max="263" width="9.140625" style="42"/>
    <col min="264" max="264" width="11.5703125" style="42" customWidth="1"/>
    <col min="265" max="265" width="11.85546875" style="42" customWidth="1"/>
    <col min="266" max="266" width="9.5703125" style="42" customWidth="1"/>
    <col min="267" max="513" width="9.140625" style="42"/>
    <col min="514" max="514" width="6.85546875" style="42" customWidth="1"/>
    <col min="515" max="515" width="39.5703125" style="42" customWidth="1"/>
    <col min="516" max="517" width="14.85546875" style="42" customWidth="1"/>
    <col min="518" max="518" width="16.28515625" style="42" customWidth="1"/>
    <col min="519" max="519" width="9.140625" style="42"/>
    <col min="520" max="520" width="11.5703125" style="42" customWidth="1"/>
    <col min="521" max="521" width="11.85546875" style="42" customWidth="1"/>
    <col min="522" max="522" width="9.5703125" style="42" customWidth="1"/>
    <col min="523" max="769" width="9.140625" style="42"/>
    <col min="770" max="770" width="6.85546875" style="42" customWidth="1"/>
    <col min="771" max="771" width="39.5703125" style="42" customWidth="1"/>
    <col min="772" max="773" width="14.85546875" style="42" customWidth="1"/>
    <col min="774" max="774" width="16.28515625" style="42" customWidth="1"/>
    <col min="775" max="775" width="9.140625" style="42"/>
    <col min="776" max="776" width="11.5703125" style="42" customWidth="1"/>
    <col min="777" max="777" width="11.85546875" style="42" customWidth="1"/>
    <col min="778" max="778" width="9.5703125" style="42" customWidth="1"/>
    <col min="779" max="1025" width="9.140625" style="42"/>
    <col min="1026" max="1026" width="6.85546875" style="42" customWidth="1"/>
    <col min="1027" max="1027" width="39.5703125" style="42" customWidth="1"/>
    <col min="1028" max="1029" width="14.85546875" style="42" customWidth="1"/>
    <col min="1030" max="1030" width="16.28515625" style="42" customWidth="1"/>
    <col min="1031" max="1031" width="9.140625" style="42"/>
    <col min="1032" max="1032" width="11.5703125" style="42" customWidth="1"/>
    <col min="1033" max="1033" width="11.85546875" style="42" customWidth="1"/>
    <col min="1034" max="1034" width="9.5703125" style="42" customWidth="1"/>
    <col min="1035" max="1281" width="9.140625" style="42"/>
    <col min="1282" max="1282" width="6.85546875" style="42" customWidth="1"/>
    <col min="1283" max="1283" width="39.5703125" style="42" customWidth="1"/>
    <col min="1284" max="1285" width="14.85546875" style="42" customWidth="1"/>
    <col min="1286" max="1286" width="16.28515625" style="42" customWidth="1"/>
    <col min="1287" max="1287" width="9.140625" style="42"/>
    <col min="1288" max="1288" width="11.5703125" style="42" customWidth="1"/>
    <col min="1289" max="1289" width="11.85546875" style="42" customWidth="1"/>
    <col min="1290" max="1290" width="9.5703125" style="42" customWidth="1"/>
    <col min="1291" max="1537" width="9.140625" style="42"/>
    <col min="1538" max="1538" width="6.85546875" style="42" customWidth="1"/>
    <col min="1539" max="1539" width="39.5703125" style="42" customWidth="1"/>
    <col min="1540" max="1541" width="14.85546875" style="42" customWidth="1"/>
    <col min="1542" max="1542" width="16.28515625" style="42" customWidth="1"/>
    <col min="1543" max="1543" width="9.140625" style="42"/>
    <col min="1544" max="1544" width="11.5703125" style="42" customWidth="1"/>
    <col min="1545" max="1545" width="11.85546875" style="42" customWidth="1"/>
    <col min="1546" max="1546" width="9.5703125" style="42" customWidth="1"/>
    <col min="1547" max="1793" width="9.140625" style="42"/>
    <col min="1794" max="1794" width="6.85546875" style="42" customWidth="1"/>
    <col min="1795" max="1795" width="39.5703125" style="42" customWidth="1"/>
    <col min="1796" max="1797" width="14.85546875" style="42" customWidth="1"/>
    <col min="1798" max="1798" width="16.28515625" style="42" customWidth="1"/>
    <col min="1799" max="1799" width="9.140625" style="42"/>
    <col min="1800" max="1800" width="11.5703125" style="42" customWidth="1"/>
    <col min="1801" max="1801" width="11.85546875" style="42" customWidth="1"/>
    <col min="1802" max="1802" width="9.5703125" style="42" customWidth="1"/>
    <col min="1803" max="2049" width="9.140625" style="42"/>
    <col min="2050" max="2050" width="6.85546875" style="42" customWidth="1"/>
    <col min="2051" max="2051" width="39.5703125" style="42" customWidth="1"/>
    <col min="2052" max="2053" width="14.85546875" style="42" customWidth="1"/>
    <col min="2054" max="2054" width="16.28515625" style="42" customWidth="1"/>
    <col min="2055" max="2055" width="9.140625" style="42"/>
    <col min="2056" max="2056" width="11.5703125" style="42" customWidth="1"/>
    <col min="2057" max="2057" width="11.85546875" style="42" customWidth="1"/>
    <col min="2058" max="2058" width="9.5703125" style="42" customWidth="1"/>
    <col min="2059" max="2305" width="9.140625" style="42"/>
    <col min="2306" max="2306" width="6.85546875" style="42" customWidth="1"/>
    <col min="2307" max="2307" width="39.5703125" style="42" customWidth="1"/>
    <col min="2308" max="2309" width="14.85546875" style="42" customWidth="1"/>
    <col min="2310" max="2310" width="16.28515625" style="42" customWidth="1"/>
    <col min="2311" max="2311" width="9.140625" style="42"/>
    <col min="2312" max="2312" width="11.5703125" style="42" customWidth="1"/>
    <col min="2313" max="2313" width="11.85546875" style="42" customWidth="1"/>
    <col min="2314" max="2314" width="9.5703125" style="42" customWidth="1"/>
    <col min="2315" max="2561" width="9.140625" style="42"/>
    <col min="2562" max="2562" width="6.85546875" style="42" customWidth="1"/>
    <col min="2563" max="2563" width="39.5703125" style="42" customWidth="1"/>
    <col min="2564" max="2565" width="14.85546875" style="42" customWidth="1"/>
    <col min="2566" max="2566" width="16.28515625" style="42" customWidth="1"/>
    <col min="2567" max="2567" width="9.140625" style="42"/>
    <col min="2568" max="2568" width="11.5703125" style="42" customWidth="1"/>
    <col min="2569" max="2569" width="11.85546875" style="42" customWidth="1"/>
    <col min="2570" max="2570" width="9.5703125" style="42" customWidth="1"/>
    <col min="2571" max="2817" width="9.140625" style="42"/>
    <col min="2818" max="2818" width="6.85546875" style="42" customWidth="1"/>
    <col min="2819" max="2819" width="39.5703125" style="42" customWidth="1"/>
    <col min="2820" max="2821" width="14.85546875" style="42" customWidth="1"/>
    <col min="2822" max="2822" width="16.28515625" style="42" customWidth="1"/>
    <col min="2823" max="2823" width="9.140625" style="42"/>
    <col min="2824" max="2824" width="11.5703125" style="42" customWidth="1"/>
    <col min="2825" max="2825" width="11.85546875" style="42" customWidth="1"/>
    <col min="2826" max="2826" width="9.5703125" style="42" customWidth="1"/>
    <col min="2827" max="3073" width="9.140625" style="42"/>
    <col min="3074" max="3074" width="6.85546875" style="42" customWidth="1"/>
    <col min="3075" max="3075" width="39.5703125" style="42" customWidth="1"/>
    <col min="3076" max="3077" width="14.85546875" style="42" customWidth="1"/>
    <col min="3078" max="3078" width="16.28515625" style="42" customWidth="1"/>
    <col min="3079" max="3079" width="9.140625" style="42"/>
    <col min="3080" max="3080" width="11.5703125" style="42" customWidth="1"/>
    <col min="3081" max="3081" width="11.85546875" style="42" customWidth="1"/>
    <col min="3082" max="3082" width="9.5703125" style="42" customWidth="1"/>
    <col min="3083" max="3329" width="9.140625" style="42"/>
    <col min="3330" max="3330" width="6.85546875" style="42" customWidth="1"/>
    <col min="3331" max="3331" width="39.5703125" style="42" customWidth="1"/>
    <col min="3332" max="3333" width="14.85546875" style="42" customWidth="1"/>
    <col min="3334" max="3334" width="16.28515625" style="42" customWidth="1"/>
    <col min="3335" max="3335" width="9.140625" style="42"/>
    <col min="3336" max="3336" width="11.5703125" style="42" customWidth="1"/>
    <col min="3337" max="3337" width="11.85546875" style="42" customWidth="1"/>
    <col min="3338" max="3338" width="9.5703125" style="42" customWidth="1"/>
    <col min="3339" max="3585" width="9.140625" style="42"/>
    <col min="3586" max="3586" width="6.85546875" style="42" customWidth="1"/>
    <col min="3587" max="3587" width="39.5703125" style="42" customWidth="1"/>
    <col min="3588" max="3589" width="14.85546875" style="42" customWidth="1"/>
    <col min="3590" max="3590" width="16.28515625" style="42" customWidth="1"/>
    <col min="3591" max="3591" width="9.140625" style="42"/>
    <col min="3592" max="3592" width="11.5703125" style="42" customWidth="1"/>
    <col min="3593" max="3593" width="11.85546875" style="42" customWidth="1"/>
    <col min="3594" max="3594" width="9.5703125" style="42" customWidth="1"/>
    <col min="3595" max="3841" width="9.140625" style="42"/>
    <col min="3842" max="3842" width="6.85546875" style="42" customWidth="1"/>
    <col min="3843" max="3843" width="39.5703125" style="42" customWidth="1"/>
    <col min="3844" max="3845" width="14.85546875" style="42" customWidth="1"/>
    <col min="3846" max="3846" width="16.28515625" style="42" customWidth="1"/>
    <col min="3847" max="3847" width="9.140625" style="42"/>
    <col min="3848" max="3848" width="11.5703125" style="42" customWidth="1"/>
    <col min="3849" max="3849" width="11.85546875" style="42" customWidth="1"/>
    <col min="3850" max="3850" width="9.5703125" style="42" customWidth="1"/>
    <col min="3851" max="4097" width="9.140625" style="42"/>
    <col min="4098" max="4098" width="6.85546875" style="42" customWidth="1"/>
    <col min="4099" max="4099" width="39.5703125" style="42" customWidth="1"/>
    <col min="4100" max="4101" width="14.85546875" style="42" customWidth="1"/>
    <col min="4102" max="4102" width="16.28515625" style="42" customWidth="1"/>
    <col min="4103" max="4103" width="9.140625" style="42"/>
    <col min="4104" max="4104" width="11.5703125" style="42" customWidth="1"/>
    <col min="4105" max="4105" width="11.85546875" style="42" customWidth="1"/>
    <col min="4106" max="4106" width="9.5703125" style="42" customWidth="1"/>
    <col min="4107" max="4353" width="9.140625" style="42"/>
    <col min="4354" max="4354" width="6.85546875" style="42" customWidth="1"/>
    <col min="4355" max="4355" width="39.5703125" style="42" customWidth="1"/>
    <col min="4356" max="4357" width="14.85546875" style="42" customWidth="1"/>
    <col min="4358" max="4358" width="16.28515625" style="42" customWidth="1"/>
    <col min="4359" max="4359" width="9.140625" style="42"/>
    <col min="4360" max="4360" width="11.5703125" style="42" customWidth="1"/>
    <col min="4361" max="4361" width="11.85546875" style="42" customWidth="1"/>
    <col min="4362" max="4362" width="9.5703125" style="42" customWidth="1"/>
    <col min="4363" max="4609" width="9.140625" style="42"/>
    <col min="4610" max="4610" width="6.85546875" style="42" customWidth="1"/>
    <col min="4611" max="4611" width="39.5703125" style="42" customWidth="1"/>
    <col min="4612" max="4613" width="14.85546875" style="42" customWidth="1"/>
    <col min="4614" max="4614" width="16.28515625" style="42" customWidth="1"/>
    <col min="4615" max="4615" width="9.140625" style="42"/>
    <col min="4616" max="4616" width="11.5703125" style="42" customWidth="1"/>
    <col min="4617" max="4617" width="11.85546875" style="42" customWidth="1"/>
    <col min="4618" max="4618" width="9.5703125" style="42" customWidth="1"/>
    <col min="4619" max="4865" width="9.140625" style="42"/>
    <col min="4866" max="4866" width="6.85546875" style="42" customWidth="1"/>
    <col min="4867" max="4867" width="39.5703125" style="42" customWidth="1"/>
    <col min="4868" max="4869" width="14.85546875" style="42" customWidth="1"/>
    <col min="4870" max="4870" width="16.28515625" style="42" customWidth="1"/>
    <col min="4871" max="4871" width="9.140625" style="42"/>
    <col min="4872" max="4872" width="11.5703125" style="42" customWidth="1"/>
    <col min="4873" max="4873" width="11.85546875" style="42" customWidth="1"/>
    <col min="4874" max="4874" width="9.5703125" style="42" customWidth="1"/>
    <col min="4875" max="5121" width="9.140625" style="42"/>
    <col min="5122" max="5122" width="6.85546875" style="42" customWidth="1"/>
    <col min="5123" max="5123" width="39.5703125" style="42" customWidth="1"/>
    <col min="5124" max="5125" width="14.85546875" style="42" customWidth="1"/>
    <col min="5126" max="5126" width="16.28515625" style="42" customWidth="1"/>
    <col min="5127" max="5127" width="9.140625" style="42"/>
    <col min="5128" max="5128" width="11.5703125" style="42" customWidth="1"/>
    <col min="5129" max="5129" width="11.85546875" style="42" customWidth="1"/>
    <col min="5130" max="5130" width="9.5703125" style="42" customWidth="1"/>
    <col min="5131" max="5377" width="9.140625" style="42"/>
    <col min="5378" max="5378" width="6.85546875" style="42" customWidth="1"/>
    <col min="5379" max="5379" width="39.5703125" style="42" customWidth="1"/>
    <col min="5380" max="5381" width="14.85546875" style="42" customWidth="1"/>
    <col min="5382" max="5382" width="16.28515625" style="42" customWidth="1"/>
    <col min="5383" max="5383" width="9.140625" style="42"/>
    <col min="5384" max="5384" width="11.5703125" style="42" customWidth="1"/>
    <col min="5385" max="5385" width="11.85546875" style="42" customWidth="1"/>
    <col min="5386" max="5386" width="9.5703125" style="42" customWidth="1"/>
    <col min="5387" max="5633" width="9.140625" style="42"/>
    <col min="5634" max="5634" width="6.85546875" style="42" customWidth="1"/>
    <col min="5635" max="5635" width="39.5703125" style="42" customWidth="1"/>
    <col min="5636" max="5637" width="14.85546875" style="42" customWidth="1"/>
    <col min="5638" max="5638" width="16.28515625" style="42" customWidth="1"/>
    <col min="5639" max="5639" width="9.140625" style="42"/>
    <col min="5640" max="5640" width="11.5703125" style="42" customWidth="1"/>
    <col min="5641" max="5641" width="11.85546875" style="42" customWidth="1"/>
    <col min="5642" max="5642" width="9.5703125" style="42" customWidth="1"/>
    <col min="5643" max="5889" width="9.140625" style="42"/>
    <col min="5890" max="5890" width="6.85546875" style="42" customWidth="1"/>
    <col min="5891" max="5891" width="39.5703125" style="42" customWidth="1"/>
    <col min="5892" max="5893" width="14.85546875" style="42" customWidth="1"/>
    <col min="5894" max="5894" width="16.28515625" style="42" customWidth="1"/>
    <col min="5895" max="5895" width="9.140625" style="42"/>
    <col min="5896" max="5896" width="11.5703125" style="42" customWidth="1"/>
    <col min="5897" max="5897" width="11.85546875" style="42" customWidth="1"/>
    <col min="5898" max="5898" width="9.5703125" style="42" customWidth="1"/>
    <col min="5899" max="6145" width="9.140625" style="42"/>
    <col min="6146" max="6146" width="6.85546875" style="42" customWidth="1"/>
    <col min="6147" max="6147" width="39.5703125" style="42" customWidth="1"/>
    <col min="6148" max="6149" width="14.85546875" style="42" customWidth="1"/>
    <col min="6150" max="6150" width="16.28515625" style="42" customWidth="1"/>
    <col min="6151" max="6151" width="9.140625" style="42"/>
    <col min="6152" max="6152" width="11.5703125" style="42" customWidth="1"/>
    <col min="6153" max="6153" width="11.85546875" style="42" customWidth="1"/>
    <col min="6154" max="6154" width="9.5703125" style="42" customWidth="1"/>
    <col min="6155" max="6401" width="9.140625" style="42"/>
    <col min="6402" max="6402" width="6.85546875" style="42" customWidth="1"/>
    <col min="6403" max="6403" width="39.5703125" style="42" customWidth="1"/>
    <col min="6404" max="6405" width="14.85546875" style="42" customWidth="1"/>
    <col min="6406" max="6406" width="16.28515625" style="42" customWidth="1"/>
    <col min="6407" max="6407" width="9.140625" style="42"/>
    <col min="6408" max="6408" width="11.5703125" style="42" customWidth="1"/>
    <col min="6409" max="6409" width="11.85546875" style="42" customWidth="1"/>
    <col min="6410" max="6410" width="9.5703125" style="42" customWidth="1"/>
    <col min="6411" max="6657" width="9.140625" style="42"/>
    <col min="6658" max="6658" width="6.85546875" style="42" customWidth="1"/>
    <col min="6659" max="6659" width="39.5703125" style="42" customWidth="1"/>
    <col min="6660" max="6661" width="14.85546875" style="42" customWidth="1"/>
    <col min="6662" max="6662" width="16.28515625" style="42" customWidth="1"/>
    <col min="6663" max="6663" width="9.140625" style="42"/>
    <col min="6664" max="6664" width="11.5703125" style="42" customWidth="1"/>
    <col min="6665" max="6665" width="11.85546875" style="42" customWidth="1"/>
    <col min="6666" max="6666" width="9.5703125" style="42" customWidth="1"/>
    <col min="6667" max="6913" width="9.140625" style="42"/>
    <col min="6914" max="6914" width="6.85546875" style="42" customWidth="1"/>
    <col min="6915" max="6915" width="39.5703125" style="42" customWidth="1"/>
    <col min="6916" max="6917" width="14.85546875" style="42" customWidth="1"/>
    <col min="6918" max="6918" width="16.28515625" style="42" customWidth="1"/>
    <col min="6919" max="6919" width="9.140625" style="42"/>
    <col min="6920" max="6920" width="11.5703125" style="42" customWidth="1"/>
    <col min="6921" max="6921" width="11.85546875" style="42" customWidth="1"/>
    <col min="6922" max="6922" width="9.5703125" style="42" customWidth="1"/>
    <col min="6923" max="7169" width="9.140625" style="42"/>
    <col min="7170" max="7170" width="6.85546875" style="42" customWidth="1"/>
    <col min="7171" max="7171" width="39.5703125" style="42" customWidth="1"/>
    <col min="7172" max="7173" width="14.85546875" style="42" customWidth="1"/>
    <col min="7174" max="7174" width="16.28515625" style="42" customWidth="1"/>
    <col min="7175" max="7175" width="9.140625" style="42"/>
    <col min="7176" max="7176" width="11.5703125" style="42" customWidth="1"/>
    <col min="7177" max="7177" width="11.85546875" style="42" customWidth="1"/>
    <col min="7178" max="7178" width="9.5703125" style="42" customWidth="1"/>
    <col min="7179" max="7425" width="9.140625" style="42"/>
    <col min="7426" max="7426" width="6.85546875" style="42" customWidth="1"/>
    <col min="7427" max="7427" width="39.5703125" style="42" customWidth="1"/>
    <col min="7428" max="7429" width="14.85546875" style="42" customWidth="1"/>
    <col min="7430" max="7430" width="16.28515625" style="42" customWidth="1"/>
    <col min="7431" max="7431" width="9.140625" style="42"/>
    <col min="7432" max="7432" width="11.5703125" style="42" customWidth="1"/>
    <col min="7433" max="7433" width="11.85546875" style="42" customWidth="1"/>
    <col min="7434" max="7434" width="9.5703125" style="42" customWidth="1"/>
    <col min="7435" max="7681" width="9.140625" style="42"/>
    <col min="7682" max="7682" width="6.85546875" style="42" customWidth="1"/>
    <col min="7683" max="7683" width="39.5703125" style="42" customWidth="1"/>
    <col min="7684" max="7685" width="14.85546875" style="42" customWidth="1"/>
    <col min="7686" max="7686" width="16.28515625" style="42" customWidth="1"/>
    <col min="7687" max="7687" width="9.140625" style="42"/>
    <col min="7688" max="7688" width="11.5703125" style="42" customWidth="1"/>
    <col min="7689" max="7689" width="11.85546875" style="42" customWidth="1"/>
    <col min="7690" max="7690" width="9.5703125" style="42" customWidth="1"/>
    <col min="7691" max="7937" width="9.140625" style="42"/>
    <col min="7938" max="7938" width="6.85546875" style="42" customWidth="1"/>
    <col min="7939" max="7939" width="39.5703125" style="42" customWidth="1"/>
    <col min="7940" max="7941" width="14.85546875" style="42" customWidth="1"/>
    <col min="7942" max="7942" width="16.28515625" style="42" customWidth="1"/>
    <col min="7943" max="7943" width="9.140625" style="42"/>
    <col min="7944" max="7944" width="11.5703125" style="42" customWidth="1"/>
    <col min="7945" max="7945" width="11.85546875" style="42" customWidth="1"/>
    <col min="7946" max="7946" width="9.5703125" style="42" customWidth="1"/>
    <col min="7947" max="8193" width="9.140625" style="42"/>
    <col min="8194" max="8194" width="6.85546875" style="42" customWidth="1"/>
    <col min="8195" max="8195" width="39.5703125" style="42" customWidth="1"/>
    <col min="8196" max="8197" width="14.85546875" style="42" customWidth="1"/>
    <col min="8198" max="8198" width="16.28515625" style="42" customWidth="1"/>
    <col min="8199" max="8199" width="9.140625" style="42"/>
    <col min="8200" max="8200" width="11.5703125" style="42" customWidth="1"/>
    <col min="8201" max="8201" width="11.85546875" style="42" customWidth="1"/>
    <col min="8202" max="8202" width="9.5703125" style="42" customWidth="1"/>
    <col min="8203" max="8449" width="9.140625" style="42"/>
    <col min="8450" max="8450" width="6.85546875" style="42" customWidth="1"/>
    <col min="8451" max="8451" width="39.5703125" style="42" customWidth="1"/>
    <col min="8452" max="8453" width="14.85546875" style="42" customWidth="1"/>
    <col min="8454" max="8454" width="16.28515625" style="42" customWidth="1"/>
    <col min="8455" max="8455" width="9.140625" style="42"/>
    <col min="8456" max="8456" width="11.5703125" style="42" customWidth="1"/>
    <col min="8457" max="8457" width="11.85546875" style="42" customWidth="1"/>
    <col min="8458" max="8458" width="9.5703125" style="42" customWidth="1"/>
    <col min="8459" max="8705" width="9.140625" style="42"/>
    <col min="8706" max="8706" width="6.85546875" style="42" customWidth="1"/>
    <col min="8707" max="8707" width="39.5703125" style="42" customWidth="1"/>
    <col min="8708" max="8709" width="14.85546875" style="42" customWidth="1"/>
    <col min="8710" max="8710" width="16.28515625" style="42" customWidth="1"/>
    <col min="8711" max="8711" width="9.140625" style="42"/>
    <col min="8712" max="8712" width="11.5703125" style="42" customWidth="1"/>
    <col min="8713" max="8713" width="11.85546875" style="42" customWidth="1"/>
    <col min="8714" max="8714" width="9.5703125" style="42" customWidth="1"/>
    <col min="8715" max="8961" width="9.140625" style="42"/>
    <col min="8962" max="8962" width="6.85546875" style="42" customWidth="1"/>
    <col min="8963" max="8963" width="39.5703125" style="42" customWidth="1"/>
    <col min="8964" max="8965" width="14.85546875" style="42" customWidth="1"/>
    <col min="8966" max="8966" width="16.28515625" style="42" customWidth="1"/>
    <col min="8967" max="8967" width="9.140625" style="42"/>
    <col min="8968" max="8968" width="11.5703125" style="42" customWidth="1"/>
    <col min="8969" max="8969" width="11.85546875" style="42" customWidth="1"/>
    <col min="8970" max="8970" width="9.5703125" style="42" customWidth="1"/>
    <col min="8971" max="9217" width="9.140625" style="42"/>
    <col min="9218" max="9218" width="6.85546875" style="42" customWidth="1"/>
    <col min="9219" max="9219" width="39.5703125" style="42" customWidth="1"/>
    <col min="9220" max="9221" width="14.85546875" style="42" customWidth="1"/>
    <col min="9222" max="9222" width="16.28515625" style="42" customWidth="1"/>
    <col min="9223" max="9223" width="9.140625" style="42"/>
    <col min="9224" max="9224" width="11.5703125" style="42" customWidth="1"/>
    <col min="9225" max="9225" width="11.85546875" style="42" customWidth="1"/>
    <col min="9226" max="9226" width="9.5703125" style="42" customWidth="1"/>
    <col min="9227" max="9473" width="9.140625" style="42"/>
    <col min="9474" max="9474" width="6.85546875" style="42" customWidth="1"/>
    <col min="9475" max="9475" width="39.5703125" style="42" customWidth="1"/>
    <col min="9476" max="9477" width="14.85546875" style="42" customWidth="1"/>
    <col min="9478" max="9478" width="16.28515625" style="42" customWidth="1"/>
    <col min="9479" max="9479" width="9.140625" style="42"/>
    <col min="9480" max="9480" width="11.5703125" style="42" customWidth="1"/>
    <col min="9481" max="9481" width="11.85546875" style="42" customWidth="1"/>
    <col min="9482" max="9482" width="9.5703125" style="42" customWidth="1"/>
    <col min="9483" max="9729" width="9.140625" style="42"/>
    <col min="9730" max="9730" width="6.85546875" style="42" customWidth="1"/>
    <col min="9731" max="9731" width="39.5703125" style="42" customWidth="1"/>
    <col min="9732" max="9733" width="14.85546875" style="42" customWidth="1"/>
    <col min="9734" max="9734" width="16.28515625" style="42" customWidth="1"/>
    <col min="9735" max="9735" width="9.140625" style="42"/>
    <col min="9736" max="9736" width="11.5703125" style="42" customWidth="1"/>
    <col min="9737" max="9737" width="11.85546875" style="42" customWidth="1"/>
    <col min="9738" max="9738" width="9.5703125" style="42" customWidth="1"/>
    <col min="9739" max="9985" width="9.140625" style="42"/>
    <col min="9986" max="9986" width="6.85546875" style="42" customWidth="1"/>
    <col min="9987" max="9987" width="39.5703125" style="42" customWidth="1"/>
    <col min="9988" max="9989" width="14.85546875" style="42" customWidth="1"/>
    <col min="9990" max="9990" width="16.28515625" style="42" customWidth="1"/>
    <col min="9991" max="9991" width="9.140625" style="42"/>
    <col min="9992" max="9992" width="11.5703125" style="42" customWidth="1"/>
    <col min="9993" max="9993" width="11.85546875" style="42" customWidth="1"/>
    <col min="9994" max="9994" width="9.5703125" style="42" customWidth="1"/>
    <col min="9995" max="10241" width="9.140625" style="42"/>
    <col min="10242" max="10242" width="6.85546875" style="42" customWidth="1"/>
    <col min="10243" max="10243" width="39.5703125" style="42" customWidth="1"/>
    <col min="10244" max="10245" width="14.85546875" style="42" customWidth="1"/>
    <col min="10246" max="10246" width="16.28515625" style="42" customWidth="1"/>
    <col min="10247" max="10247" width="9.140625" style="42"/>
    <col min="10248" max="10248" width="11.5703125" style="42" customWidth="1"/>
    <col min="10249" max="10249" width="11.85546875" style="42" customWidth="1"/>
    <col min="10250" max="10250" width="9.5703125" style="42" customWidth="1"/>
    <col min="10251" max="10497" width="9.140625" style="42"/>
    <col min="10498" max="10498" width="6.85546875" style="42" customWidth="1"/>
    <col min="10499" max="10499" width="39.5703125" style="42" customWidth="1"/>
    <col min="10500" max="10501" width="14.85546875" style="42" customWidth="1"/>
    <col min="10502" max="10502" width="16.28515625" style="42" customWidth="1"/>
    <col min="10503" max="10503" width="9.140625" style="42"/>
    <col min="10504" max="10504" width="11.5703125" style="42" customWidth="1"/>
    <col min="10505" max="10505" width="11.85546875" style="42" customWidth="1"/>
    <col min="10506" max="10506" width="9.5703125" style="42" customWidth="1"/>
    <col min="10507" max="10753" width="9.140625" style="42"/>
    <col min="10754" max="10754" width="6.85546875" style="42" customWidth="1"/>
    <col min="10755" max="10755" width="39.5703125" style="42" customWidth="1"/>
    <col min="10756" max="10757" width="14.85546875" style="42" customWidth="1"/>
    <col min="10758" max="10758" width="16.28515625" style="42" customWidth="1"/>
    <col min="10759" max="10759" width="9.140625" style="42"/>
    <col min="10760" max="10760" width="11.5703125" style="42" customWidth="1"/>
    <col min="10761" max="10761" width="11.85546875" style="42" customWidth="1"/>
    <col min="10762" max="10762" width="9.5703125" style="42" customWidth="1"/>
    <col min="10763" max="11009" width="9.140625" style="42"/>
    <col min="11010" max="11010" width="6.85546875" style="42" customWidth="1"/>
    <col min="11011" max="11011" width="39.5703125" style="42" customWidth="1"/>
    <col min="11012" max="11013" width="14.85546875" style="42" customWidth="1"/>
    <col min="11014" max="11014" width="16.28515625" style="42" customWidth="1"/>
    <col min="11015" max="11015" width="9.140625" style="42"/>
    <col min="11016" max="11016" width="11.5703125" style="42" customWidth="1"/>
    <col min="11017" max="11017" width="11.85546875" style="42" customWidth="1"/>
    <col min="11018" max="11018" width="9.5703125" style="42" customWidth="1"/>
    <col min="11019" max="11265" width="9.140625" style="42"/>
    <col min="11266" max="11266" width="6.85546875" style="42" customWidth="1"/>
    <col min="11267" max="11267" width="39.5703125" style="42" customWidth="1"/>
    <col min="11268" max="11269" width="14.85546875" style="42" customWidth="1"/>
    <col min="11270" max="11270" width="16.28515625" style="42" customWidth="1"/>
    <col min="11271" max="11271" width="9.140625" style="42"/>
    <col min="11272" max="11272" width="11.5703125" style="42" customWidth="1"/>
    <col min="11273" max="11273" width="11.85546875" style="42" customWidth="1"/>
    <col min="11274" max="11274" width="9.5703125" style="42" customWidth="1"/>
    <col min="11275" max="11521" width="9.140625" style="42"/>
    <col min="11522" max="11522" width="6.85546875" style="42" customWidth="1"/>
    <col min="11523" max="11523" width="39.5703125" style="42" customWidth="1"/>
    <col min="11524" max="11525" width="14.85546875" style="42" customWidth="1"/>
    <col min="11526" max="11526" width="16.28515625" style="42" customWidth="1"/>
    <col min="11527" max="11527" width="9.140625" style="42"/>
    <col min="11528" max="11528" width="11.5703125" style="42" customWidth="1"/>
    <col min="11529" max="11529" width="11.85546875" style="42" customWidth="1"/>
    <col min="11530" max="11530" width="9.5703125" style="42" customWidth="1"/>
    <col min="11531" max="11777" width="9.140625" style="42"/>
    <col min="11778" max="11778" width="6.85546875" style="42" customWidth="1"/>
    <col min="11779" max="11779" width="39.5703125" style="42" customWidth="1"/>
    <col min="11780" max="11781" width="14.85546875" style="42" customWidth="1"/>
    <col min="11782" max="11782" width="16.28515625" style="42" customWidth="1"/>
    <col min="11783" max="11783" width="9.140625" style="42"/>
    <col min="11784" max="11784" width="11.5703125" style="42" customWidth="1"/>
    <col min="11785" max="11785" width="11.85546875" style="42" customWidth="1"/>
    <col min="11786" max="11786" width="9.5703125" style="42" customWidth="1"/>
    <col min="11787" max="12033" width="9.140625" style="42"/>
    <col min="12034" max="12034" width="6.85546875" style="42" customWidth="1"/>
    <col min="12035" max="12035" width="39.5703125" style="42" customWidth="1"/>
    <col min="12036" max="12037" width="14.85546875" style="42" customWidth="1"/>
    <col min="12038" max="12038" width="16.28515625" style="42" customWidth="1"/>
    <col min="12039" max="12039" width="9.140625" style="42"/>
    <col min="12040" max="12040" width="11.5703125" style="42" customWidth="1"/>
    <col min="12041" max="12041" width="11.85546875" style="42" customWidth="1"/>
    <col min="12042" max="12042" width="9.5703125" style="42" customWidth="1"/>
    <col min="12043" max="12289" width="9.140625" style="42"/>
    <col min="12290" max="12290" width="6.85546875" style="42" customWidth="1"/>
    <col min="12291" max="12291" width="39.5703125" style="42" customWidth="1"/>
    <col min="12292" max="12293" width="14.85546875" style="42" customWidth="1"/>
    <col min="12294" max="12294" width="16.28515625" style="42" customWidth="1"/>
    <col min="12295" max="12295" width="9.140625" style="42"/>
    <col min="12296" max="12296" width="11.5703125" style="42" customWidth="1"/>
    <col min="12297" max="12297" width="11.85546875" style="42" customWidth="1"/>
    <col min="12298" max="12298" width="9.5703125" style="42" customWidth="1"/>
    <col min="12299" max="12545" width="9.140625" style="42"/>
    <col min="12546" max="12546" width="6.85546875" style="42" customWidth="1"/>
    <col min="12547" max="12547" width="39.5703125" style="42" customWidth="1"/>
    <col min="12548" max="12549" width="14.85546875" style="42" customWidth="1"/>
    <col min="12550" max="12550" width="16.28515625" style="42" customWidth="1"/>
    <col min="12551" max="12551" width="9.140625" style="42"/>
    <col min="12552" max="12552" width="11.5703125" style="42" customWidth="1"/>
    <col min="12553" max="12553" width="11.85546875" style="42" customWidth="1"/>
    <col min="12554" max="12554" width="9.5703125" style="42" customWidth="1"/>
    <col min="12555" max="12801" width="9.140625" style="42"/>
    <col min="12802" max="12802" width="6.85546875" style="42" customWidth="1"/>
    <col min="12803" max="12803" width="39.5703125" style="42" customWidth="1"/>
    <col min="12804" max="12805" width="14.85546875" style="42" customWidth="1"/>
    <col min="12806" max="12806" width="16.28515625" style="42" customWidth="1"/>
    <col min="12807" max="12807" width="9.140625" style="42"/>
    <col min="12808" max="12808" width="11.5703125" style="42" customWidth="1"/>
    <col min="12809" max="12809" width="11.85546875" style="42" customWidth="1"/>
    <col min="12810" max="12810" width="9.5703125" style="42" customWidth="1"/>
    <col min="12811" max="13057" width="9.140625" style="42"/>
    <col min="13058" max="13058" width="6.85546875" style="42" customWidth="1"/>
    <col min="13059" max="13059" width="39.5703125" style="42" customWidth="1"/>
    <col min="13060" max="13061" width="14.85546875" style="42" customWidth="1"/>
    <col min="13062" max="13062" width="16.28515625" style="42" customWidth="1"/>
    <col min="13063" max="13063" width="9.140625" style="42"/>
    <col min="13064" max="13064" width="11.5703125" style="42" customWidth="1"/>
    <col min="13065" max="13065" width="11.85546875" style="42" customWidth="1"/>
    <col min="13066" max="13066" width="9.5703125" style="42" customWidth="1"/>
    <col min="13067" max="13313" width="9.140625" style="42"/>
    <col min="13314" max="13314" width="6.85546875" style="42" customWidth="1"/>
    <col min="13315" max="13315" width="39.5703125" style="42" customWidth="1"/>
    <col min="13316" max="13317" width="14.85546875" style="42" customWidth="1"/>
    <col min="13318" max="13318" width="16.28515625" style="42" customWidth="1"/>
    <col min="13319" max="13319" width="9.140625" style="42"/>
    <col min="13320" max="13320" width="11.5703125" style="42" customWidth="1"/>
    <col min="13321" max="13321" width="11.85546875" style="42" customWidth="1"/>
    <col min="13322" max="13322" width="9.5703125" style="42" customWidth="1"/>
    <col min="13323" max="13569" width="9.140625" style="42"/>
    <col min="13570" max="13570" width="6.85546875" style="42" customWidth="1"/>
    <col min="13571" max="13571" width="39.5703125" style="42" customWidth="1"/>
    <col min="13572" max="13573" width="14.85546875" style="42" customWidth="1"/>
    <col min="13574" max="13574" width="16.28515625" style="42" customWidth="1"/>
    <col min="13575" max="13575" width="9.140625" style="42"/>
    <col min="13576" max="13576" width="11.5703125" style="42" customWidth="1"/>
    <col min="13577" max="13577" width="11.85546875" style="42" customWidth="1"/>
    <col min="13578" max="13578" width="9.5703125" style="42" customWidth="1"/>
    <col min="13579" max="13825" width="9.140625" style="42"/>
    <col min="13826" max="13826" width="6.85546875" style="42" customWidth="1"/>
    <col min="13827" max="13827" width="39.5703125" style="42" customWidth="1"/>
    <col min="13828" max="13829" width="14.85546875" style="42" customWidth="1"/>
    <col min="13830" max="13830" width="16.28515625" style="42" customWidth="1"/>
    <col min="13831" max="13831" width="9.140625" style="42"/>
    <col min="13832" max="13832" width="11.5703125" style="42" customWidth="1"/>
    <col min="13833" max="13833" width="11.85546875" style="42" customWidth="1"/>
    <col min="13834" max="13834" width="9.5703125" style="42" customWidth="1"/>
    <col min="13835" max="14081" width="9.140625" style="42"/>
    <col min="14082" max="14082" width="6.85546875" style="42" customWidth="1"/>
    <col min="14083" max="14083" width="39.5703125" style="42" customWidth="1"/>
    <col min="14084" max="14085" width="14.85546875" style="42" customWidth="1"/>
    <col min="14086" max="14086" width="16.28515625" style="42" customWidth="1"/>
    <col min="14087" max="14087" width="9.140625" style="42"/>
    <col min="14088" max="14088" width="11.5703125" style="42" customWidth="1"/>
    <col min="14089" max="14089" width="11.85546875" style="42" customWidth="1"/>
    <col min="14090" max="14090" width="9.5703125" style="42" customWidth="1"/>
    <col min="14091" max="14337" width="9.140625" style="42"/>
    <col min="14338" max="14338" width="6.85546875" style="42" customWidth="1"/>
    <col min="14339" max="14339" width="39.5703125" style="42" customWidth="1"/>
    <col min="14340" max="14341" width="14.85546875" style="42" customWidth="1"/>
    <col min="14342" max="14342" width="16.28515625" style="42" customWidth="1"/>
    <col min="14343" max="14343" width="9.140625" style="42"/>
    <col min="14344" max="14344" width="11.5703125" style="42" customWidth="1"/>
    <col min="14345" max="14345" width="11.85546875" style="42" customWidth="1"/>
    <col min="14346" max="14346" width="9.5703125" style="42" customWidth="1"/>
    <col min="14347" max="14593" width="9.140625" style="42"/>
    <col min="14594" max="14594" width="6.85546875" style="42" customWidth="1"/>
    <col min="14595" max="14595" width="39.5703125" style="42" customWidth="1"/>
    <col min="14596" max="14597" width="14.85546875" style="42" customWidth="1"/>
    <col min="14598" max="14598" width="16.28515625" style="42" customWidth="1"/>
    <col min="14599" max="14599" width="9.140625" style="42"/>
    <col min="14600" max="14600" width="11.5703125" style="42" customWidth="1"/>
    <col min="14601" max="14601" width="11.85546875" style="42" customWidth="1"/>
    <col min="14602" max="14602" width="9.5703125" style="42" customWidth="1"/>
    <col min="14603" max="14849" width="9.140625" style="42"/>
    <col min="14850" max="14850" width="6.85546875" style="42" customWidth="1"/>
    <col min="14851" max="14851" width="39.5703125" style="42" customWidth="1"/>
    <col min="14852" max="14853" width="14.85546875" style="42" customWidth="1"/>
    <col min="14854" max="14854" width="16.28515625" style="42" customWidth="1"/>
    <col min="14855" max="14855" width="9.140625" style="42"/>
    <col min="14856" max="14856" width="11.5703125" style="42" customWidth="1"/>
    <col min="14857" max="14857" width="11.85546875" style="42" customWidth="1"/>
    <col min="14858" max="14858" width="9.5703125" style="42" customWidth="1"/>
    <col min="14859" max="15105" width="9.140625" style="42"/>
    <col min="15106" max="15106" width="6.85546875" style="42" customWidth="1"/>
    <col min="15107" max="15107" width="39.5703125" style="42" customWidth="1"/>
    <col min="15108" max="15109" width="14.85546875" style="42" customWidth="1"/>
    <col min="15110" max="15110" width="16.28515625" style="42" customWidth="1"/>
    <col min="15111" max="15111" width="9.140625" style="42"/>
    <col min="15112" max="15112" width="11.5703125" style="42" customWidth="1"/>
    <col min="15113" max="15113" width="11.85546875" style="42" customWidth="1"/>
    <col min="15114" max="15114" width="9.5703125" style="42" customWidth="1"/>
    <col min="15115" max="15361" width="9.140625" style="42"/>
    <col min="15362" max="15362" width="6.85546875" style="42" customWidth="1"/>
    <col min="15363" max="15363" width="39.5703125" style="42" customWidth="1"/>
    <col min="15364" max="15365" width="14.85546875" style="42" customWidth="1"/>
    <col min="15366" max="15366" width="16.28515625" style="42" customWidth="1"/>
    <col min="15367" max="15367" width="9.140625" style="42"/>
    <col min="15368" max="15368" width="11.5703125" style="42" customWidth="1"/>
    <col min="15369" max="15369" width="11.85546875" style="42" customWidth="1"/>
    <col min="15370" max="15370" width="9.5703125" style="42" customWidth="1"/>
    <col min="15371" max="15617" width="9.140625" style="42"/>
    <col min="15618" max="15618" width="6.85546875" style="42" customWidth="1"/>
    <col min="15619" max="15619" width="39.5703125" style="42" customWidth="1"/>
    <col min="15620" max="15621" width="14.85546875" style="42" customWidth="1"/>
    <col min="15622" max="15622" width="16.28515625" style="42" customWidth="1"/>
    <col min="15623" max="15623" width="9.140625" style="42"/>
    <col min="15624" max="15624" width="11.5703125" style="42" customWidth="1"/>
    <col min="15625" max="15625" width="11.85546875" style="42" customWidth="1"/>
    <col min="15626" max="15626" width="9.5703125" style="42" customWidth="1"/>
    <col min="15627" max="15873" width="9.140625" style="42"/>
    <col min="15874" max="15874" width="6.85546875" style="42" customWidth="1"/>
    <col min="15875" max="15875" width="39.5703125" style="42" customWidth="1"/>
    <col min="15876" max="15877" width="14.85546875" style="42" customWidth="1"/>
    <col min="15878" max="15878" width="16.28515625" style="42" customWidth="1"/>
    <col min="15879" max="15879" width="9.140625" style="42"/>
    <col min="15880" max="15880" width="11.5703125" style="42" customWidth="1"/>
    <col min="15881" max="15881" width="11.85546875" style="42" customWidth="1"/>
    <col min="15882" max="15882" width="9.5703125" style="42" customWidth="1"/>
    <col min="15883" max="16129" width="9.140625" style="42"/>
    <col min="16130" max="16130" width="6.85546875" style="42" customWidth="1"/>
    <col min="16131" max="16131" width="39.5703125" style="42" customWidth="1"/>
    <col min="16132" max="16133" width="14.85546875" style="42" customWidth="1"/>
    <col min="16134" max="16134" width="16.28515625" style="42" customWidth="1"/>
    <col min="16135" max="16135" width="9.140625" style="42"/>
    <col min="16136" max="16136" width="11.5703125" style="42" customWidth="1"/>
    <col min="16137" max="16137" width="11.85546875" style="42" customWidth="1"/>
    <col min="16138" max="16138" width="9.5703125" style="42" customWidth="1"/>
    <col min="16139" max="16384" width="9.140625" style="42"/>
  </cols>
  <sheetData>
    <row r="1" spans="1:15" x14ac:dyDescent="0.25">
      <c r="M1" s="130"/>
    </row>
    <row r="2" spans="1:15" x14ac:dyDescent="0.25">
      <c r="A2" s="288" t="s">
        <v>387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</row>
    <row r="3" spans="1:15" x14ac:dyDescent="0.25">
      <c r="A3" s="212"/>
      <c r="B3" s="212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88" t="s">
        <v>604</v>
      </c>
      <c r="N3" s="288"/>
      <c r="O3" s="288"/>
    </row>
    <row r="4" spans="1:15" x14ac:dyDescent="0.25">
      <c r="A4" s="288" t="s">
        <v>625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</row>
    <row r="5" spans="1:15" x14ac:dyDescent="0.25">
      <c r="A5" s="288" t="s">
        <v>13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</row>
    <row r="6" spans="1:15" x14ac:dyDescent="0.25">
      <c r="A6" s="294" t="s">
        <v>193</v>
      </c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</row>
    <row r="7" spans="1:15" x14ac:dyDescent="0.25">
      <c r="A7" s="294" t="s">
        <v>696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</row>
    <row r="8" spans="1:15" ht="14.25" customHeight="1" x14ac:dyDescent="0.25">
      <c r="A8" s="61"/>
      <c r="B8" s="294" t="s">
        <v>698</v>
      </c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</row>
    <row r="9" spans="1:15" ht="14.25" hidden="1" customHeight="1" x14ac:dyDescent="0.25">
      <c r="A9" s="61"/>
      <c r="B9" s="61"/>
      <c r="C9" s="234"/>
      <c r="D9" s="61"/>
      <c r="E9" s="60"/>
      <c r="F9" s="60"/>
      <c r="G9" s="60"/>
      <c r="H9" s="212"/>
      <c r="I9" s="212"/>
      <c r="J9" s="212"/>
      <c r="K9" s="212"/>
      <c r="L9" s="212"/>
      <c r="M9" s="319" t="s">
        <v>646</v>
      </c>
      <c r="N9" s="319"/>
      <c r="O9" s="319"/>
    </row>
    <row r="10" spans="1:15" ht="14.25" customHeight="1" x14ac:dyDescent="0.25">
      <c r="A10" s="44"/>
      <c r="B10" s="44"/>
      <c r="C10" s="211"/>
      <c r="D10" s="44"/>
      <c r="E10" s="60"/>
      <c r="F10" s="60"/>
      <c r="G10" s="60"/>
    </row>
    <row r="11" spans="1:15" ht="14.25" customHeight="1" x14ac:dyDescent="0.25">
      <c r="A11" s="44"/>
      <c r="B11" s="318"/>
      <c r="C11" s="318"/>
      <c r="D11" s="318"/>
      <c r="O11" s="61" t="s">
        <v>305</v>
      </c>
    </row>
    <row r="12" spans="1:15" ht="38.25" customHeight="1" x14ac:dyDescent="0.25">
      <c r="A12" s="317" t="s">
        <v>632</v>
      </c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</row>
    <row r="13" spans="1:15" ht="13.9" customHeight="1" x14ac:dyDescent="0.25">
      <c r="A13" s="44"/>
      <c r="B13" s="44"/>
      <c r="C13" s="61"/>
      <c r="D13" s="61"/>
      <c r="O13" s="60" t="s">
        <v>175</v>
      </c>
    </row>
    <row r="14" spans="1:15" ht="44.25" customHeight="1" x14ac:dyDescent="0.25">
      <c r="A14" s="105" t="s">
        <v>0</v>
      </c>
      <c r="B14" s="316" t="s">
        <v>194</v>
      </c>
      <c r="C14" s="316"/>
      <c r="D14" s="316"/>
      <c r="E14" s="304" t="s">
        <v>578</v>
      </c>
      <c r="F14" s="305"/>
      <c r="G14" s="306"/>
      <c r="H14" s="307" t="s">
        <v>577</v>
      </c>
      <c r="I14" s="308"/>
      <c r="J14" s="309"/>
      <c r="K14" s="316" t="s">
        <v>579</v>
      </c>
      <c r="L14" s="316"/>
      <c r="M14" s="316"/>
      <c r="N14" s="316"/>
      <c r="O14" s="316"/>
    </row>
    <row r="15" spans="1:15" s="43" customFormat="1" ht="15" customHeight="1" x14ac:dyDescent="0.25">
      <c r="A15" s="46" t="s">
        <v>195</v>
      </c>
      <c r="B15" s="303" t="s">
        <v>197</v>
      </c>
      <c r="C15" s="303"/>
      <c r="D15" s="303"/>
      <c r="E15" s="46" t="s">
        <v>574</v>
      </c>
      <c r="F15" s="134" t="s">
        <v>575</v>
      </c>
      <c r="G15" s="134" t="s">
        <v>576</v>
      </c>
      <c r="H15" s="108" t="s">
        <v>574</v>
      </c>
      <c r="I15" s="108" t="s">
        <v>575</v>
      </c>
      <c r="J15" s="108" t="s">
        <v>576</v>
      </c>
      <c r="K15" s="108" t="s">
        <v>630</v>
      </c>
      <c r="L15" s="108" t="s">
        <v>631</v>
      </c>
      <c r="M15" s="108" t="s">
        <v>626</v>
      </c>
      <c r="N15" s="108" t="s">
        <v>628</v>
      </c>
      <c r="O15" s="108" t="s">
        <v>629</v>
      </c>
    </row>
    <row r="16" spans="1:15" s="43" customFormat="1" ht="29.25" customHeight="1" x14ac:dyDescent="0.25">
      <c r="A16" s="134"/>
      <c r="B16" s="310"/>
      <c r="C16" s="311"/>
      <c r="D16" s="312"/>
      <c r="E16" s="150" t="s">
        <v>8</v>
      </c>
      <c r="F16" s="150" t="s">
        <v>606</v>
      </c>
      <c r="G16" s="150" t="s">
        <v>607</v>
      </c>
      <c r="H16" s="150" t="s">
        <v>8</v>
      </c>
      <c r="I16" s="150" t="s">
        <v>697</v>
      </c>
      <c r="J16" s="150" t="s">
        <v>607</v>
      </c>
      <c r="K16" s="150" t="s">
        <v>8</v>
      </c>
      <c r="L16" s="150" t="s">
        <v>606</v>
      </c>
      <c r="M16" s="150" t="s">
        <v>213</v>
      </c>
      <c r="N16" s="150" t="s">
        <v>697</v>
      </c>
      <c r="O16" s="150" t="s">
        <v>607</v>
      </c>
    </row>
    <row r="17" spans="1:17" ht="31.15" customHeight="1" x14ac:dyDescent="0.25">
      <c r="A17" s="9">
        <v>1</v>
      </c>
      <c r="B17" s="313" t="s">
        <v>196</v>
      </c>
      <c r="C17" s="314"/>
      <c r="D17" s="315"/>
      <c r="E17" s="10">
        <v>85.62</v>
      </c>
      <c r="F17" s="10">
        <v>0.46279999999999999</v>
      </c>
      <c r="G17" s="10">
        <f>E17+F17</f>
        <v>86.082800000000006</v>
      </c>
      <c r="H17" s="10">
        <v>58.1</v>
      </c>
      <c r="I17" s="10">
        <v>5.7836800000000004</v>
      </c>
      <c r="J17" s="10">
        <v>63.883679999999998</v>
      </c>
      <c r="K17" s="10">
        <v>0</v>
      </c>
      <c r="L17" s="10"/>
      <c r="M17" s="10">
        <f t="shared" ref="M17:M26" si="0">K17+L17</f>
        <v>0</v>
      </c>
      <c r="N17" s="10"/>
      <c r="O17" s="10">
        <f>M17+N17</f>
        <v>0</v>
      </c>
    </row>
    <row r="18" spans="1:17" s="44" customFormat="1" ht="31.15" customHeight="1" x14ac:dyDescent="0.25">
      <c r="A18" s="11" t="s">
        <v>187</v>
      </c>
      <c r="B18" s="301" t="s">
        <v>201</v>
      </c>
      <c r="C18" s="301"/>
      <c r="D18" s="301"/>
      <c r="E18" s="10">
        <v>79.47</v>
      </c>
      <c r="F18" s="10">
        <v>0.46339999999999998</v>
      </c>
      <c r="G18" s="10">
        <f t="shared" ref="G18:G26" si="1">E18+F18</f>
        <v>79.933399999999992</v>
      </c>
      <c r="H18" s="10">
        <v>58.1</v>
      </c>
      <c r="I18" s="10">
        <v>5.7836800000000004</v>
      </c>
      <c r="J18" s="267">
        <v>63.883679999999998</v>
      </c>
      <c r="K18" s="10">
        <v>0</v>
      </c>
      <c r="L18" s="10">
        <f>300+300</f>
        <v>600</v>
      </c>
      <c r="M18" s="10">
        <f t="shared" si="0"/>
        <v>600</v>
      </c>
      <c r="N18" s="10"/>
      <c r="O18" s="10">
        <f t="shared" ref="O18:O26" si="2">M18+N18</f>
        <v>600</v>
      </c>
    </row>
    <row r="19" spans="1:17" s="44" customFormat="1" ht="31.15" customHeight="1" x14ac:dyDescent="0.25">
      <c r="A19" s="9">
        <v>3</v>
      </c>
      <c r="B19" s="301" t="s">
        <v>199</v>
      </c>
      <c r="C19" s="301"/>
      <c r="D19" s="301"/>
      <c r="E19" s="10">
        <v>76.98</v>
      </c>
      <c r="F19" s="10">
        <v>0.46039999999999998</v>
      </c>
      <c r="G19" s="10">
        <f t="shared" si="1"/>
        <v>77.440400000000011</v>
      </c>
      <c r="H19" s="10">
        <v>58.1</v>
      </c>
      <c r="I19" s="10"/>
      <c r="J19" s="267">
        <f t="shared" ref="J19:J26" si="3">H19+I19</f>
        <v>58.1</v>
      </c>
      <c r="K19" s="10">
        <v>0</v>
      </c>
      <c r="L19" s="10">
        <v>34.434519999999999</v>
      </c>
      <c r="M19" s="10">
        <f t="shared" si="0"/>
        <v>34.434519999999999</v>
      </c>
      <c r="N19" s="10"/>
      <c r="O19" s="10">
        <f t="shared" si="2"/>
        <v>34.434519999999999</v>
      </c>
    </row>
    <row r="20" spans="1:17" s="44" customFormat="1" ht="31.15" customHeight="1" x14ac:dyDescent="0.25">
      <c r="A20" s="11" t="s">
        <v>188</v>
      </c>
      <c r="B20" s="301" t="s">
        <v>204</v>
      </c>
      <c r="C20" s="301"/>
      <c r="D20" s="301"/>
      <c r="E20" s="10">
        <v>87.78</v>
      </c>
      <c r="F20" s="10">
        <v>0.46339999999999998</v>
      </c>
      <c r="G20" s="10">
        <f t="shared" si="1"/>
        <v>88.243399999999994</v>
      </c>
      <c r="H20" s="10">
        <v>58.1</v>
      </c>
      <c r="I20" s="10">
        <v>5.7836800000000004</v>
      </c>
      <c r="J20" s="267">
        <f t="shared" si="3"/>
        <v>63.883679999999998</v>
      </c>
      <c r="K20" s="10">
        <v>0</v>
      </c>
      <c r="L20" s="10"/>
      <c r="M20" s="10">
        <f t="shared" si="0"/>
        <v>0</v>
      </c>
      <c r="N20" s="10"/>
      <c r="O20" s="10">
        <f t="shared" si="2"/>
        <v>0</v>
      </c>
    </row>
    <row r="21" spans="1:17" ht="31.15" customHeight="1" x14ac:dyDescent="0.25">
      <c r="A21" s="9">
        <v>5</v>
      </c>
      <c r="B21" s="301" t="s">
        <v>202</v>
      </c>
      <c r="C21" s="301"/>
      <c r="D21" s="301"/>
      <c r="E21" s="10">
        <v>379.1</v>
      </c>
      <c r="F21" s="10">
        <v>49.52731</v>
      </c>
      <c r="G21" s="10">
        <f t="shared" si="1"/>
        <v>428.62731000000002</v>
      </c>
      <c r="H21" s="10">
        <v>58.1</v>
      </c>
      <c r="I21" s="10">
        <v>5.7836800000000004</v>
      </c>
      <c r="J21" s="267">
        <v>63.883679999999998</v>
      </c>
      <c r="K21" s="10">
        <v>0</v>
      </c>
      <c r="L21" s="10">
        <v>160</v>
      </c>
      <c r="M21" s="10">
        <f t="shared" si="0"/>
        <v>160</v>
      </c>
      <c r="N21" s="10">
        <v>68.869039999999998</v>
      </c>
      <c r="O21" s="10">
        <f>M21+N21</f>
        <v>228.86903999999998</v>
      </c>
    </row>
    <row r="22" spans="1:17" ht="31.15" customHeight="1" x14ac:dyDescent="0.25">
      <c r="A22" s="11" t="s">
        <v>208</v>
      </c>
      <c r="B22" s="301" t="s">
        <v>198</v>
      </c>
      <c r="C22" s="301"/>
      <c r="D22" s="301"/>
      <c r="E22" s="10">
        <v>81.3</v>
      </c>
      <c r="F22" s="10">
        <v>0.46160000000000001</v>
      </c>
      <c r="G22" s="10">
        <f t="shared" si="1"/>
        <v>81.761600000000001</v>
      </c>
      <c r="H22" s="10">
        <v>58.1</v>
      </c>
      <c r="I22" s="10">
        <v>5.7836800000000004</v>
      </c>
      <c r="J22" s="267">
        <v>63.883679999999998</v>
      </c>
      <c r="K22" s="10">
        <v>452.5</v>
      </c>
      <c r="L22" s="10">
        <f>300+282.6963</f>
        <v>582.69630000000006</v>
      </c>
      <c r="M22" s="10">
        <f t="shared" si="0"/>
        <v>1035.1963000000001</v>
      </c>
      <c r="N22" s="10"/>
      <c r="O22" s="10">
        <f t="shared" si="2"/>
        <v>1035.1963000000001</v>
      </c>
      <c r="Q22" s="242"/>
    </row>
    <row r="23" spans="1:17" ht="31.15" customHeight="1" x14ac:dyDescent="0.25">
      <c r="A23" s="9">
        <v>7</v>
      </c>
      <c r="B23" s="301" t="s">
        <v>203</v>
      </c>
      <c r="C23" s="301"/>
      <c r="D23" s="301"/>
      <c r="E23" s="10">
        <v>83.8</v>
      </c>
      <c r="F23" s="10">
        <v>0.4546</v>
      </c>
      <c r="G23" s="10">
        <f t="shared" si="1"/>
        <v>84.254599999999996</v>
      </c>
      <c r="H23" s="10">
        <v>58.1</v>
      </c>
      <c r="I23" s="10">
        <v>5.7836800000000004</v>
      </c>
      <c r="J23" s="267">
        <v>63.883679999999998</v>
      </c>
      <c r="K23" s="10">
        <v>0</v>
      </c>
      <c r="L23" s="10"/>
      <c r="M23" s="10">
        <f t="shared" si="0"/>
        <v>0</v>
      </c>
      <c r="N23" s="10"/>
      <c r="O23" s="10">
        <f t="shared" si="2"/>
        <v>0</v>
      </c>
    </row>
    <row r="24" spans="1:17" ht="31.15" customHeight="1" x14ac:dyDescent="0.25">
      <c r="A24" s="11" t="s">
        <v>209</v>
      </c>
      <c r="B24" s="301" t="s">
        <v>200</v>
      </c>
      <c r="C24" s="301"/>
      <c r="D24" s="301"/>
      <c r="E24" s="10">
        <v>87.29</v>
      </c>
      <c r="F24" s="10">
        <v>0.45479999999999998</v>
      </c>
      <c r="G24" s="10">
        <f t="shared" si="1"/>
        <v>87.744800000000012</v>
      </c>
      <c r="H24" s="10">
        <v>0</v>
      </c>
      <c r="I24" s="10"/>
      <c r="J24" s="10">
        <f t="shared" si="3"/>
        <v>0</v>
      </c>
      <c r="K24" s="10">
        <v>0</v>
      </c>
      <c r="L24" s="10">
        <v>300</v>
      </c>
      <c r="M24" s="10">
        <f t="shared" si="0"/>
        <v>300</v>
      </c>
      <c r="N24" s="10"/>
      <c r="O24" s="10">
        <f t="shared" si="2"/>
        <v>300</v>
      </c>
    </row>
    <row r="25" spans="1:17" ht="31.15" customHeight="1" x14ac:dyDescent="0.25">
      <c r="A25" s="9">
        <v>9</v>
      </c>
      <c r="B25" s="301" t="s">
        <v>205</v>
      </c>
      <c r="C25" s="301"/>
      <c r="D25" s="301"/>
      <c r="E25" s="10">
        <v>77.81</v>
      </c>
      <c r="F25" s="10">
        <v>0.46139999999999998</v>
      </c>
      <c r="G25" s="10">
        <f t="shared" si="1"/>
        <v>78.2714</v>
      </c>
      <c r="H25" s="10">
        <v>58.1</v>
      </c>
      <c r="I25" s="10">
        <v>5.7836800000000004</v>
      </c>
      <c r="J25" s="10">
        <v>63.883679999999998</v>
      </c>
      <c r="K25" s="10">
        <v>0</v>
      </c>
      <c r="L25" s="10">
        <v>300</v>
      </c>
      <c r="M25" s="10">
        <f t="shared" si="0"/>
        <v>300</v>
      </c>
      <c r="N25" s="10"/>
      <c r="O25" s="10">
        <f t="shared" si="2"/>
        <v>300</v>
      </c>
    </row>
    <row r="26" spans="1:17" ht="31.15" customHeight="1" x14ac:dyDescent="0.25">
      <c r="A26" s="9">
        <v>10</v>
      </c>
      <c r="B26" s="301" t="s">
        <v>207</v>
      </c>
      <c r="C26" s="301"/>
      <c r="D26" s="301"/>
      <c r="E26" s="10">
        <v>0</v>
      </c>
      <c r="F26" s="10"/>
      <c r="G26" s="10">
        <f t="shared" si="1"/>
        <v>0</v>
      </c>
      <c r="H26" s="10">
        <v>0</v>
      </c>
      <c r="I26" s="10"/>
      <c r="J26" s="10">
        <f t="shared" si="3"/>
        <v>0</v>
      </c>
      <c r="K26" s="10">
        <v>0</v>
      </c>
      <c r="L26" s="10"/>
      <c r="M26" s="10">
        <f t="shared" si="0"/>
        <v>0</v>
      </c>
      <c r="N26" s="10"/>
      <c r="O26" s="10">
        <f t="shared" si="2"/>
        <v>0</v>
      </c>
    </row>
    <row r="27" spans="1:17" s="232" customFormat="1" ht="18.75" customHeight="1" x14ac:dyDescent="0.25">
      <c r="A27" s="231"/>
      <c r="B27" s="302" t="s">
        <v>206</v>
      </c>
      <c r="C27" s="302"/>
      <c r="D27" s="302"/>
      <c r="E27" s="35">
        <f>SUM(E17:E25)</f>
        <v>1039.1499999999999</v>
      </c>
      <c r="F27" s="35">
        <f t="shared" ref="F27:G27" si="4">SUM(F17:F25)</f>
        <v>53.209709999999994</v>
      </c>
      <c r="G27" s="35">
        <f t="shared" si="4"/>
        <v>1092.3597100000002</v>
      </c>
      <c r="H27" s="35">
        <f t="shared" ref="H27:J27" si="5">SUM(H17:H25)</f>
        <v>464.80000000000007</v>
      </c>
      <c r="I27" s="35">
        <f t="shared" si="5"/>
        <v>40.485759999999999</v>
      </c>
      <c r="J27" s="35">
        <f t="shared" si="5"/>
        <v>505.2857600000001</v>
      </c>
      <c r="K27" s="35">
        <f t="shared" ref="K27:L27" si="6">SUM(K17:K25)</f>
        <v>452.5</v>
      </c>
      <c r="L27" s="35">
        <f t="shared" si="6"/>
        <v>1977.1308200000001</v>
      </c>
      <c r="M27" s="35">
        <f>SUM(M17:M26)</f>
        <v>2429.6308200000003</v>
      </c>
      <c r="N27" s="35">
        <f t="shared" ref="N27:O27" si="7">SUM(N17:N26)</f>
        <v>68.869039999999998</v>
      </c>
      <c r="O27" s="35">
        <f t="shared" si="7"/>
        <v>2498.4998599999999</v>
      </c>
    </row>
    <row r="28" spans="1:17" x14ac:dyDescent="0.25">
      <c r="E28" s="44"/>
      <c r="F28" s="44"/>
      <c r="G28" s="44"/>
    </row>
    <row r="30" spans="1:17" x14ac:dyDescent="0.25">
      <c r="C30" s="45"/>
      <c r="D30" s="45"/>
    </row>
    <row r="31" spans="1:17" x14ac:dyDescent="0.25">
      <c r="J31" s="243"/>
    </row>
  </sheetData>
  <mergeCells count="27">
    <mergeCell ref="K14:O14"/>
    <mergeCell ref="A12:O12"/>
    <mergeCell ref="M3:O3"/>
    <mergeCell ref="B11:D11"/>
    <mergeCell ref="B14:D14"/>
    <mergeCell ref="M9:O9"/>
    <mergeCell ref="B8:O8"/>
    <mergeCell ref="B15:D15"/>
    <mergeCell ref="E14:G14"/>
    <mergeCell ref="H14:J14"/>
    <mergeCell ref="B16:D16"/>
    <mergeCell ref="B17:D17"/>
    <mergeCell ref="B24:D24"/>
    <mergeCell ref="B25:D25"/>
    <mergeCell ref="B27:D27"/>
    <mergeCell ref="B18:D18"/>
    <mergeCell ref="B19:D19"/>
    <mergeCell ref="B20:D20"/>
    <mergeCell ref="B21:D21"/>
    <mergeCell ref="B22:D22"/>
    <mergeCell ref="B23:D23"/>
    <mergeCell ref="B26:D26"/>
    <mergeCell ref="A2:O2"/>
    <mergeCell ref="A4:O4"/>
    <mergeCell ref="A5:O5"/>
    <mergeCell ref="A6:O6"/>
    <mergeCell ref="A7:O7"/>
  </mergeCells>
  <pageMargins left="0.78740157480314965" right="0.39370078740157483" top="0.78740157480314965" bottom="0.78740157480314965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пр1</vt:lpstr>
      <vt:lpstr>4</vt:lpstr>
      <vt:lpstr>6</vt:lpstr>
      <vt:lpstr>8</vt:lpstr>
      <vt:lpstr>10</vt:lpstr>
      <vt:lpstr>12.4</vt:lpstr>
      <vt:lpstr>'10'!Область_печати</vt:lpstr>
      <vt:lpstr>'12.4'!Область_печати</vt:lpstr>
      <vt:lpstr>'4'!Область_печати</vt:lpstr>
      <vt:lpstr>'6'!Область_печати</vt:lpstr>
      <vt:lpstr>'8'!Область_печати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2023-10-31T07:50:47Z</dcterms:modified>
</cp:coreProperties>
</file>