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ЭтаКнига" defaultThemeVersion="124226"/>
  <bookViews>
    <workbookView xWindow="-120" yWindow="-120" windowWidth="19440" windowHeight="15600" tabRatio="918" activeTab="7"/>
  </bookViews>
  <sheets>
    <sheet name="пр1" sheetId="3" r:id="rId1"/>
    <sheet name="4" sheetId="61" r:id="rId2"/>
    <sheet name="6" sheetId="10" r:id="rId3"/>
    <sheet name="8" sheetId="13" r:id="rId4"/>
    <sheet name="10" sheetId="60" r:id="rId5"/>
    <sheet name="12.1" sheetId="17" r:id="rId6"/>
    <sheet name="12.2" sheetId="18" r:id="rId7"/>
    <sheet name="12.4" sheetId="30" r:id="rId8"/>
  </sheets>
  <definedNames>
    <definedName name="_xlnm.Print_Area" localSheetId="4">'10'!$A$1:$F$36</definedName>
    <definedName name="_xlnm.Print_Area" localSheetId="5">'12.1'!$A$1:$G$25</definedName>
    <definedName name="_xlnm.Print_Area" localSheetId="6">'12.2'!$A$1:$G$25</definedName>
    <definedName name="_xlnm.Print_Area" localSheetId="2">'6'!$A$1:$H$317</definedName>
    <definedName name="_xlnm.Print_Area" localSheetId="3">'8'!$A$1:$I$311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3" l="1"/>
  <c r="D18" i="3"/>
  <c r="C18" i="3"/>
  <c r="D15" i="3"/>
  <c r="C15" i="3"/>
  <c r="E17" i="3"/>
  <c r="C22" i="3" l="1"/>
  <c r="D22" i="3"/>
  <c r="E16" i="3"/>
  <c r="E15" i="3" s="1"/>
  <c r="E19" i="3" l="1"/>
  <c r="E18" i="3" l="1"/>
  <c r="E22" i="3" s="1"/>
  <c r="P80" i="10"/>
  <c r="I300" i="13"/>
  <c r="I299" i="13"/>
  <c r="I270" i="13"/>
  <c r="I269" i="13"/>
  <c r="I268" i="13"/>
  <c r="I248" i="13"/>
  <c r="I246" i="13"/>
  <c r="I242" i="13"/>
  <c r="I236" i="13"/>
  <c r="I233" i="13"/>
  <c r="I219" i="13"/>
  <c r="I204" i="13"/>
  <c r="I201" i="13"/>
  <c r="I200" i="13"/>
  <c r="I183" i="13"/>
  <c r="I167" i="13"/>
  <c r="I150" i="13"/>
  <c r="I132" i="13"/>
  <c r="I130" i="13"/>
  <c r="I128" i="13"/>
  <c r="I112" i="13"/>
  <c r="I106" i="13"/>
  <c r="I104" i="13"/>
  <c r="I102" i="13"/>
  <c r="I97" i="13"/>
  <c r="I92" i="13"/>
  <c r="I58" i="13"/>
  <c r="I56" i="13"/>
  <c r="I30" i="13"/>
  <c r="I28" i="13"/>
  <c r="I27" i="13"/>
  <c r="I25" i="13"/>
  <c r="I24" i="13"/>
  <c r="I23" i="13"/>
  <c r="I20" i="13"/>
  <c r="G106" i="10"/>
  <c r="F74" i="10"/>
  <c r="G74" i="10"/>
  <c r="D55" i="61"/>
  <c r="D70" i="61"/>
  <c r="E61" i="61"/>
  <c r="Q69" i="10" l="1"/>
  <c r="Q68" i="10" l="1"/>
  <c r="P98" i="10"/>
  <c r="Q91" i="10"/>
  <c r="R91" i="10"/>
  <c r="P91" i="10"/>
  <c r="P99" i="10" l="1"/>
  <c r="H68" i="13"/>
  <c r="F24" i="60"/>
  <c r="E23" i="60"/>
  <c r="F177" i="10"/>
  <c r="E99" i="61" l="1"/>
  <c r="E98" i="61"/>
  <c r="E97" i="61"/>
  <c r="E96" i="61"/>
  <c r="E94" i="61"/>
  <c r="E93" i="61"/>
  <c r="E92" i="61"/>
  <c r="E91" i="61"/>
  <c r="E90" i="61"/>
  <c r="E89" i="61"/>
  <c r="E88" i="61"/>
  <c r="E87" i="61"/>
  <c r="E86" i="61"/>
  <c r="E85" i="61"/>
  <c r="E84" i="61"/>
  <c r="E83" i="61"/>
  <c r="E82" i="61"/>
  <c r="E81" i="61"/>
  <c r="E80" i="61"/>
  <c r="E79" i="61"/>
  <c r="E78" i="61"/>
  <c r="E77" i="61"/>
  <c r="E76" i="61"/>
  <c r="E75" i="61"/>
  <c r="E74" i="61"/>
  <c r="E73" i="61"/>
  <c r="E72" i="61"/>
  <c r="E71" i="61"/>
  <c r="E69" i="61"/>
  <c r="E68" i="61"/>
  <c r="E67" i="61"/>
  <c r="E66" i="61"/>
  <c r="E65" i="61"/>
  <c r="E64" i="61"/>
  <c r="E63" i="61"/>
  <c r="E62" i="61"/>
  <c r="E60" i="61"/>
  <c r="E59" i="61"/>
  <c r="E58" i="61"/>
  <c r="E57" i="61"/>
  <c r="E56" i="61"/>
  <c r="E54" i="61"/>
  <c r="E53" i="61"/>
  <c r="E95" i="61" l="1"/>
  <c r="D95" i="61"/>
  <c r="C95" i="61"/>
  <c r="C70" i="61"/>
  <c r="E55" i="61"/>
  <c r="C55" i="61"/>
  <c r="E52" i="61"/>
  <c r="D52" i="61"/>
  <c r="D51" i="61" s="1"/>
  <c r="D50" i="61" s="1"/>
  <c r="C52" i="61"/>
  <c r="I47" i="61"/>
  <c r="E47" i="61"/>
  <c r="D47" i="61"/>
  <c r="C47" i="61"/>
  <c r="E46" i="61"/>
  <c r="E45" i="61"/>
  <c r="E44" i="61" s="1"/>
  <c r="I44" i="61"/>
  <c r="D44" i="61"/>
  <c r="C44" i="61"/>
  <c r="E43" i="61"/>
  <c r="E41" i="61" s="1"/>
  <c r="I41" i="61"/>
  <c r="D41" i="61"/>
  <c r="C41" i="61"/>
  <c r="E39" i="61"/>
  <c r="E38" i="61" s="1"/>
  <c r="I38" i="61"/>
  <c r="D38" i="61"/>
  <c r="C38" i="61"/>
  <c r="E37" i="61"/>
  <c r="E36" i="61"/>
  <c r="E35" i="61"/>
  <c r="E34" i="61"/>
  <c r="E33" i="61" s="1"/>
  <c r="I33" i="61"/>
  <c r="D33" i="61"/>
  <c r="C33" i="61"/>
  <c r="E32" i="61"/>
  <c r="E31" i="61"/>
  <c r="E30" i="61"/>
  <c r="D29" i="61"/>
  <c r="E28" i="61"/>
  <c r="E27" i="61" s="1"/>
  <c r="I27" i="61"/>
  <c r="D27" i="61"/>
  <c r="C27" i="61"/>
  <c r="E26" i="61"/>
  <c r="E25" i="61"/>
  <c r="E24" i="61"/>
  <c r="E23" i="61"/>
  <c r="I22" i="61"/>
  <c r="D22" i="61"/>
  <c r="C22" i="61"/>
  <c r="E21" i="61"/>
  <c r="E20" i="61"/>
  <c r="E19" i="61"/>
  <c r="E18" i="61"/>
  <c r="I17" i="61"/>
  <c r="C17" i="61"/>
  <c r="E16" i="61"/>
  <c r="E29" i="61" l="1"/>
  <c r="C15" i="61"/>
  <c r="C49" i="61" s="1"/>
  <c r="D15" i="61"/>
  <c r="D49" i="61" s="1"/>
  <c r="C51" i="61"/>
  <c r="C50" i="61" s="1"/>
  <c r="E70" i="61"/>
  <c r="I15" i="61"/>
  <c r="I49" i="61" s="1"/>
  <c r="E22" i="61"/>
  <c r="E17" i="61"/>
  <c r="D100" i="61" l="1"/>
  <c r="E15" i="61"/>
  <c r="E49" i="61" s="1"/>
  <c r="C100" i="61"/>
  <c r="E51" i="61"/>
  <c r="E50" i="61" s="1"/>
  <c r="E100" i="61" s="1"/>
  <c r="H272" i="13"/>
  <c r="I272" i="13" s="1"/>
  <c r="J20" i="13"/>
  <c r="K20" i="13" s="1"/>
  <c r="J23" i="13"/>
  <c r="K23" i="13" s="1"/>
  <c r="J24" i="13"/>
  <c r="K24" i="13" s="1"/>
  <c r="J25" i="13"/>
  <c r="K25" i="13" s="1"/>
  <c r="J27" i="13"/>
  <c r="K27" i="13" s="1"/>
  <c r="J28" i="13"/>
  <c r="K28" i="13" s="1"/>
  <c r="J30" i="13"/>
  <c r="K30" i="13" s="1"/>
  <c r="J58" i="13"/>
  <c r="K58" i="13" s="1"/>
  <c r="J65" i="13"/>
  <c r="K65" i="13" s="1"/>
  <c r="J92" i="13"/>
  <c r="K92" i="13" s="1"/>
  <c r="J97" i="13"/>
  <c r="J102" i="13"/>
  <c r="K102" i="13" s="1"/>
  <c r="J104" i="13"/>
  <c r="K104" i="13" s="1"/>
  <c r="J106" i="13"/>
  <c r="K106" i="13" s="1"/>
  <c r="J112" i="13"/>
  <c r="K112" i="13" s="1"/>
  <c r="J128" i="13"/>
  <c r="K128" i="13" s="1"/>
  <c r="J130" i="13"/>
  <c r="K130" i="13" s="1"/>
  <c r="J132" i="13"/>
  <c r="J150" i="13"/>
  <c r="K150" i="13" s="1"/>
  <c r="J167" i="13"/>
  <c r="K167" i="13" s="1"/>
  <c r="J183" i="13"/>
  <c r="K183" i="13" s="1"/>
  <c r="J200" i="13"/>
  <c r="K200" i="13" s="1"/>
  <c r="J201" i="13"/>
  <c r="K201" i="13" s="1"/>
  <c r="J204" i="13"/>
  <c r="K204" i="13" s="1"/>
  <c r="J219" i="13"/>
  <c r="K219" i="13" s="1"/>
  <c r="J223" i="13"/>
  <c r="K223" i="13" s="1"/>
  <c r="J233" i="13"/>
  <c r="K233" i="13" s="1"/>
  <c r="J236" i="13"/>
  <c r="K236" i="13" s="1"/>
  <c r="J242" i="13"/>
  <c r="K242" i="13" s="1"/>
  <c r="J246" i="13"/>
  <c r="K246" i="13" s="1"/>
  <c r="J248" i="13"/>
  <c r="K248" i="13" s="1"/>
  <c r="J268" i="13"/>
  <c r="J269" i="13"/>
  <c r="J270" i="13"/>
  <c r="K270" i="13" s="1"/>
  <c r="J272" i="13"/>
  <c r="J299" i="13"/>
  <c r="K299" i="13" s="1"/>
  <c r="J300" i="13"/>
  <c r="K300" i="13" s="1"/>
  <c r="I182" i="13"/>
  <c r="H182" i="13"/>
  <c r="G182" i="13"/>
  <c r="H152" i="13"/>
  <c r="H245" i="13"/>
  <c r="I245" i="13" s="1"/>
  <c r="J182" i="13" l="1"/>
  <c r="K182" i="13" s="1"/>
  <c r="J245" i="13"/>
  <c r="K245" i="13" s="1"/>
  <c r="K272" i="13"/>
  <c r="K268" i="13"/>
  <c r="I111" i="13"/>
  <c r="H111" i="13"/>
  <c r="G111" i="13"/>
  <c r="J111" i="13" s="1"/>
  <c r="H94" i="13"/>
  <c r="H93" i="13" s="1"/>
  <c r="K97" i="13"/>
  <c r="H271" i="13"/>
  <c r="H267" i="13" s="1"/>
  <c r="K269" i="13"/>
  <c r="G267" i="13"/>
  <c r="G266" i="13" s="1"/>
  <c r="K111" i="13" l="1"/>
  <c r="I271" i="13"/>
  <c r="J271" i="13"/>
  <c r="K271" i="13" s="1"/>
  <c r="H266" i="13"/>
  <c r="J266" i="13" s="1"/>
  <c r="J267" i="13"/>
  <c r="I267" i="13"/>
  <c r="I266" i="13" s="1"/>
  <c r="G229" i="10"/>
  <c r="N83" i="10"/>
  <c r="P81" i="10"/>
  <c r="G155" i="10"/>
  <c r="G163" i="10"/>
  <c r="H98" i="10"/>
  <c r="H99" i="10"/>
  <c r="H100" i="10"/>
  <c r="H97" i="10"/>
  <c r="K267" i="13" l="1"/>
  <c r="K266" i="13"/>
  <c r="G222" i="10"/>
  <c r="G221" i="10" s="1"/>
  <c r="H230" i="10"/>
  <c r="H229" i="10"/>
  <c r="H224" i="10"/>
  <c r="F225" i="10"/>
  <c r="G225" i="10"/>
  <c r="H225" i="10"/>
  <c r="F227" i="10"/>
  <c r="G227" i="10"/>
  <c r="H227" i="10"/>
  <c r="G217" i="10"/>
  <c r="H220" i="10"/>
  <c r="G62" i="10"/>
  <c r="G61" i="10"/>
  <c r="G33" i="10"/>
  <c r="H314" i="10"/>
  <c r="H313" i="10" s="1"/>
  <c r="G313" i="10"/>
  <c r="F313" i="10"/>
  <c r="H108" i="10"/>
  <c r="H109" i="10"/>
  <c r="H107" i="10"/>
  <c r="G132" i="10"/>
  <c r="H133" i="10"/>
  <c r="H132" i="10" s="1"/>
  <c r="F132" i="10"/>
  <c r="E27" i="60"/>
  <c r="G288" i="10"/>
  <c r="H153" i="10"/>
  <c r="H152" i="10" s="1"/>
  <c r="G152" i="10"/>
  <c r="F152" i="10"/>
  <c r="K132" i="13"/>
  <c r="H131" i="13"/>
  <c r="G131" i="13"/>
  <c r="F126" i="10"/>
  <c r="F120" i="10"/>
  <c r="G108" i="13" s="1"/>
  <c r="H239" i="13"/>
  <c r="H244" i="13"/>
  <c r="J131" i="13" l="1"/>
  <c r="J108" i="13"/>
  <c r="I108" i="13"/>
  <c r="I131" i="13"/>
  <c r="K131" i="13" s="1"/>
  <c r="G105" i="10"/>
  <c r="G104" i="10"/>
  <c r="G57" i="10"/>
  <c r="H243" i="13"/>
  <c r="F20" i="60" l="1"/>
  <c r="F22" i="60"/>
  <c r="F23" i="60"/>
  <c r="F25" i="60"/>
  <c r="F26" i="60"/>
  <c r="F27" i="60"/>
  <c r="F28" i="60"/>
  <c r="F29" i="60"/>
  <c r="F30" i="60"/>
  <c r="F31" i="60"/>
  <c r="F32" i="60"/>
  <c r="F34" i="60"/>
  <c r="F35" i="60"/>
  <c r="F36" i="60"/>
  <c r="F19" i="60"/>
  <c r="F28" i="18" l="1"/>
  <c r="F24" i="18"/>
  <c r="F22" i="18"/>
  <c r="G22" i="18" s="1"/>
  <c r="F23" i="18"/>
  <c r="G23" i="18" s="1"/>
  <c r="F21" i="18"/>
  <c r="G21" i="18" s="1"/>
  <c r="F20" i="18"/>
  <c r="G20" i="18" s="1"/>
  <c r="F19" i="18"/>
  <c r="G19" i="18" s="1"/>
  <c r="F16" i="18"/>
  <c r="G16" i="18" s="1"/>
  <c r="E25" i="18"/>
  <c r="G17" i="18"/>
  <c r="G18" i="18"/>
  <c r="G24" i="18"/>
  <c r="G17" i="17"/>
  <c r="G18" i="17"/>
  <c r="G19" i="17"/>
  <c r="G20" i="17"/>
  <c r="G21" i="17"/>
  <c r="G22" i="17"/>
  <c r="G23" i="17"/>
  <c r="G24" i="17"/>
  <c r="G16" i="17"/>
  <c r="G25" i="18" l="1"/>
  <c r="I17" i="30"/>
  <c r="I16" i="30" l="1"/>
  <c r="J16" i="30" l="1"/>
  <c r="J25" i="30"/>
  <c r="J24" i="30"/>
  <c r="J23" i="30"/>
  <c r="J22" i="30"/>
  <c r="J21" i="30"/>
  <c r="J20" i="30"/>
  <c r="J19" i="30"/>
  <c r="J18" i="30"/>
  <c r="J17" i="30"/>
  <c r="I26" i="30"/>
  <c r="H26" i="30"/>
  <c r="F26" i="30"/>
  <c r="E26" i="30"/>
  <c r="G17" i="30"/>
  <c r="G18" i="30"/>
  <c r="G19" i="30"/>
  <c r="G20" i="30"/>
  <c r="G21" i="30"/>
  <c r="G22" i="30"/>
  <c r="G23" i="30"/>
  <c r="G24" i="30"/>
  <c r="G25" i="30"/>
  <c r="G16" i="30"/>
  <c r="F25" i="18"/>
  <c r="F27" i="18" s="1"/>
  <c r="G25" i="17"/>
  <c r="F25" i="17"/>
  <c r="D25" i="17"/>
  <c r="E18" i="60"/>
  <c r="J26" i="30" l="1"/>
  <c r="G26" i="30"/>
  <c r="H149" i="13"/>
  <c r="I149" i="13"/>
  <c r="G149" i="13"/>
  <c r="H306" i="13"/>
  <c r="I235" i="13"/>
  <c r="I232" i="13"/>
  <c r="I203" i="13"/>
  <c r="I129" i="13"/>
  <c r="I127" i="13"/>
  <c r="I105" i="13"/>
  <c r="I103" i="13"/>
  <c r="I101" i="13"/>
  <c r="I91" i="13"/>
  <c r="I64" i="13"/>
  <c r="I57" i="13"/>
  <c r="I22" i="13"/>
  <c r="H304" i="13"/>
  <c r="H298" i="13"/>
  <c r="H296" i="13"/>
  <c r="H295" i="13" s="1"/>
  <c r="H293" i="13"/>
  <c r="H291" i="13"/>
  <c r="H289" i="13"/>
  <c r="H287" i="13"/>
  <c r="H285" i="13"/>
  <c r="H283" i="13"/>
  <c r="H281" i="13"/>
  <c r="H278" i="13"/>
  <c r="H264" i="13"/>
  <c r="H250" i="13"/>
  <c r="H235" i="13"/>
  <c r="H232" i="13"/>
  <c r="H227" i="13"/>
  <c r="H224" i="13"/>
  <c r="H220" i="13"/>
  <c r="H206" i="13"/>
  <c r="H205" i="13" s="1"/>
  <c r="H203" i="13"/>
  <c r="H184" i="13"/>
  <c r="H180" i="13"/>
  <c r="H177" i="13"/>
  <c r="H175" i="13"/>
  <c r="H171" i="13"/>
  <c r="H169" i="13"/>
  <c r="H168" i="13" s="1"/>
  <c r="H158" i="13"/>
  <c r="H157" i="13" s="1"/>
  <c r="H155" i="13"/>
  <c r="H154" i="13" s="1"/>
  <c r="H153" i="13" s="1"/>
  <c r="H151" i="13"/>
  <c r="H145" i="13"/>
  <c r="H144" i="13" s="1"/>
  <c r="H143" i="13" s="1"/>
  <c r="H133" i="13"/>
  <c r="H129" i="13"/>
  <c r="H127" i="13"/>
  <c r="H125" i="13"/>
  <c r="H123" i="13"/>
  <c r="H120" i="13"/>
  <c r="H118" i="13"/>
  <c r="H113" i="13"/>
  <c r="H109" i="13"/>
  <c r="H107" i="13"/>
  <c r="H105" i="13"/>
  <c r="H103" i="13"/>
  <c r="H101" i="13"/>
  <c r="H99" i="13"/>
  <c r="H91" i="13"/>
  <c r="H82" i="13"/>
  <c r="H81" i="13" s="1"/>
  <c r="H72" i="13"/>
  <c r="H64" i="13"/>
  <c r="H62" i="13"/>
  <c r="H59" i="13"/>
  <c r="H57" i="13"/>
  <c r="H55" i="13"/>
  <c r="H54" i="13" s="1"/>
  <c r="H52" i="13"/>
  <c r="H44" i="13" s="1"/>
  <c r="H41" i="13"/>
  <c r="H22" i="13"/>
  <c r="H19" i="13"/>
  <c r="H219" i="10"/>
  <c r="H316" i="10"/>
  <c r="H315" i="10" s="1"/>
  <c r="H312" i="10"/>
  <c r="H311" i="10" s="1"/>
  <c r="H309" i="10"/>
  <c r="H308" i="10" s="1"/>
  <c r="H307" i="10"/>
  <c r="H306" i="10" s="1"/>
  <c r="H304" i="10"/>
  <c r="H301" i="10"/>
  <c r="I156" i="13" s="1"/>
  <c r="I155" i="13" s="1"/>
  <c r="I154" i="13" s="1"/>
  <c r="I153" i="13" s="1"/>
  <c r="H297" i="10"/>
  <c r="H296" i="10" s="1"/>
  <c r="H292" i="10"/>
  <c r="H293" i="10"/>
  <c r="H294" i="10"/>
  <c r="H295" i="10"/>
  <c r="H291" i="10"/>
  <c r="H288" i="10"/>
  <c r="H286" i="10"/>
  <c r="H285" i="10" s="1"/>
  <c r="H283" i="10"/>
  <c r="H284" i="10"/>
  <c r="H282" i="10"/>
  <c r="H277" i="10"/>
  <c r="H276" i="10" s="1"/>
  <c r="H275" i="10"/>
  <c r="H274" i="10" s="1"/>
  <c r="H273" i="10"/>
  <c r="H272" i="10" s="1"/>
  <c r="H271" i="10"/>
  <c r="H270" i="10" s="1"/>
  <c r="H269" i="10"/>
  <c r="H268" i="10" s="1"/>
  <c r="H267" i="10"/>
  <c r="H266" i="10" s="1"/>
  <c r="H265" i="10"/>
  <c r="H264" i="10" s="1"/>
  <c r="H263" i="10"/>
  <c r="H262" i="10" s="1"/>
  <c r="H261" i="10"/>
  <c r="H258" i="10"/>
  <c r="H257" i="10" s="1"/>
  <c r="H255" i="10"/>
  <c r="H253" i="10" s="1"/>
  <c r="H252" i="10" s="1"/>
  <c r="H248" i="10"/>
  <c r="H246" i="10"/>
  <c r="H245" i="10"/>
  <c r="H238" i="10"/>
  <c r="H239" i="10"/>
  <c r="H242" i="10"/>
  <c r="H243" i="10"/>
  <c r="H237" i="10"/>
  <c r="H234" i="10"/>
  <c r="H233" i="10"/>
  <c r="H223" i="10"/>
  <c r="H214" i="10"/>
  <c r="H213" i="10"/>
  <c r="H209" i="10"/>
  <c r="H208" i="10"/>
  <c r="H204" i="10"/>
  <c r="H205" i="10"/>
  <c r="H206" i="10"/>
  <c r="H203" i="10"/>
  <c r="H201" i="10"/>
  <c r="H200" i="10" s="1"/>
  <c r="H199" i="10"/>
  <c r="H198" i="10"/>
  <c r="H196" i="10"/>
  <c r="H195" i="10"/>
  <c r="H193" i="10"/>
  <c r="H192" i="10"/>
  <c r="H188" i="10"/>
  <c r="H189" i="10"/>
  <c r="H190" i="10"/>
  <c r="H187" i="10"/>
  <c r="H183" i="10"/>
  <c r="H184" i="10"/>
  <c r="H182" i="10"/>
  <c r="H178" i="10"/>
  <c r="H177" i="10" s="1"/>
  <c r="H176" i="10"/>
  <c r="H175" i="10"/>
  <c r="H166" i="10"/>
  <c r="H167" i="10"/>
  <c r="H168" i="10"/>
  <c r="H169" i="10"/>
  <c r="H170" i="10"/>
  <c r="H164" i="10"/>
  <c r="H160" i="10"/>
  <c r="H161" i="10"/>
  <c r="H162" i="10"/>
  <c r="H151" i="10"/>
  <c r="H150" i="10" s="1"/>
  <c r="H149" i="10"/>
  <c r="H148" i="10" s="1"/>
  <c r="H143" i="10"/>
  <c r="H142" i="10" s="1"/>
  <c r="H141" i="10"/>
  <c r="H140" i="10" s="1"/>
  <c r="H138" i="10"/>
  <c r="H137" i="10" s="1"/>
  <c r="H136" i="10"/>
  <c r="H131" i="10"/>
  <c r="H130" i="10" s="1"/>
  <c r="H129" i="10"/>
  <c r="H128" i="10"/>
  <c r="H125" i="10"/>
  <c r="H124" i="10"/>
  <c r="H122" i="10"/>
  <c r="H121" i="10" s="1"/>
  <c r="H120" i="10"/>
  <c r="H118" i="10"/>
  <c r="H116" i="10"/>
  <c r="H115" i="10" s="1"/>
  <c r="H106" i="10"/>
  <c r="H105" i="10" s="1"/>
  <c r="H103" i="10"/>
  <c r="H94" i="10"/>
  <c r="H92" i="10"/>
  <c r="H91" i="10" s="1"/>
  <c r="H88" i="10"/>
  <c r="H89" i="10"/>
  <c r="H87" i="10"/>
  <c r="H84" i="10"/>
  <c r="H83" i="10" s="1"/>
  <c r="H82" i="10" s="1"/>
  <c r="H80" i="10"/>
  <c r="H81" i="10"/>
  <c r="H79" i="10"/>
  <c r="H75" i="10"/>
  <c r="H76" i="10"/>
  <c r="H77" i="10"/>
  <c r="H73" i="10"/>
  <c r="H69" i="10"/>
  <c r="H68" i="10" s="1"/>
  <c r="H66" i="10"/>
  <c r="H65" i="10" s="1"/>
  <c r="H64" i="10"/>
  <c r="H63" i="10" s="1"/>
  <c r="H59" i="10"/>
  <c r="H60" i="10"/>
  <c r="H61" i="10"/>
  <c r="H62" i="10"/>
  <c r="H58" i="10"/>
  <c r="H52" i="10"/>
  <c r="H53" i="10"/>
  <c r="H54" i="10"/>
  <c r="H55" i="10"/>
  <c r="H56" i="10"/>
  <c r="H51" i="10"/>
  <c r="H48" i="10"/>
  <c r="H47" i="10" s="1"/>
  <c r="H46" i="10" s="1"/>
  <c r="H45" i="10"/>
  <c r="H37" i="10"/>
  <c r="H38" i="10"/>
  <c r="H39" i="10"/>
  <c r="H41" i="10"/>
  <c r="H42" i="10"/>
  <c r="H36" i="10"/>
  <c r="H29" i="10"/>
  <c r="H30" i="10"/>
  <c r="H31" i="10"/>
  <c r="H32" i="10"/>
  <c r="H33" i="10"/>
  <c r="H34" i="10"/>
  <c r="H28" i="10"/>
  <c r="H26" i="10"/>
  <c r="H25" i="10"/>
  <c r="H23" i="10"/>
  <c r="H22" i="10"/>
  <c r="H19" i="10"/>
  <c r="H18" i="10"/>
  <c r="G102" i="10"/>
  <c r="G96" i="10" s="1"/>
  <c r="F102" i="10"/>
  <c r="G276" i="10"/>
  <c r="F276" i="10"/>
  <c r="G17" i="10"/>
  <c r="G21" i="10"/>
  <c r="G24" i="10"/>
  <c r="G27" i="10"/>
  <c r="G44" i="10"/>
  <c r="G35" i="10" s="1"/>
  <c r="H44" i="10"/>
  <c r="G47" i="10"/>
  <c r="G46" i="10" s="1"/>
  <c r="G50" i="10"/>
  <c r="G63" i="10"/>
  <c r="G65" i="10"/>
  <c r="G68" i="10"/>
  <c r="G70" i="10"/>
  <c r="H70" i="10"/>
  <c r="G72" i="10"/>
  <c r="G78" i="10"/>
  <c r="G83" i="10"/>
  <c r="G82" i="10" s="1"/>
  <c r="G86" i="10"/>
  <c r="G91" i="10"/>
  <c r="G93" i="10"/>
  <c r="G111" i="10"/>
  <c r="G113" i="10"/>
  <c r="H113" i="10"/>
  <c r="G115" i="10"/>
  <c r="G117" i="10"/>
  <c r="H117" i="10"/>
  <c r="G119" i="10"/>
  <c r="G121" i="10"/>
  <c r="G123" i="10"/>
  <c r="G127" i="10"/>
  <c r="G135" i="10"/>
  <c r="H135" i="10"/>
  <c r="G137" i="10"/>
  <c r="G140" i="10"/>
  <c r="G142" i="10"/>
  <c r="G144" i="10"/>
  <c r="H144" i="10"/>
  <c r="G146" i="10"/>
  <c r="H146" i="10"/>
  <c r="G148" i="10"/>
  <c r="G150" i="10"/>
  <c r="G171" i="10"/>
  <c r="G174" i="10"/>
  <c r="G177" i="10"/>
  <c r="G181" i="10"/>
  <c r="G191" i="10"/>
  <c r="G194" i="10"/>
  <c r="G197" i="10"/>
  <c r="G200" i="10"/>
  <c r="G202" i="10"/>
  <c r="G207" i="10"/>
  <c r="G212" i="10"/>
  <c r="G232" i="10"/>
  <c r="G236" i="10"/>
  <c r="G244" i="10"/>
  <c r="G247" i="10"/>
  <c r="G249" i="10"/>
  <c r="G253" i="10"/>
  <c r="G252" i="10" s="1"/>
  <c r="G257" i="10"/>
  <c r="G260" i="10"/>
  <c r="G262" i="10"/>
  <c r="G264" i="10"/>
  <c r="G266" i="10"/>
  <c r="G268" i="10"/>
  <c r="G270" i="10"/>
  <c r="G272" i="10"/>
  <c r="G274" i="10"/>
  <c r="G279" i="10"/>
  <c r="H279" i="10"/>
  <c r="G285" i="10"/>
  <c r="G287" i="10"/>
  <c r="G290" i="10"/>
  <c r="G296" i="10"/>
  <c r="G300" i="10"/>
  <c r="G299" i="10" s="1"/>
  <c r="G298" i="10" s="1"/>
  <c r="G303" i="10"/>
  <c r="G302" i="10" s="1"/>
  <c r="G306" i="10"/>
  <c r="G308" i="10"/>
  <c r="G311" i="10"/>
  <c r="G315" i="10"/>
  <c r="G310" i="10" l="1"/>
  <c r="G305" i="10" s="1"/>
  <c r="J149" i="13"/>
  <c r="H102" i="10"/>
  <c r="K149" i="13"/>
  <c r="H98" i="13"/>
  <c r="H179" i="13"/>
  <c r="G110" i="10"/>
  <c r="G95" i="10" s="1"/>
  <c r="G173" i="10"/>
  <c r="H148" i="13"/>
  <c r="H147" i="13" s="1"/>
  <c r="H139" i="10"/>
  <c r="H134" i="10" s="1"/>
  <c r="H260" i="10"/>
  <c r="H300" i="10"/>
  <c r="H299" i="10" s="1"/>
  <c r="H298" i="10" s="1"/>
  <c r="H244" i="10"/>
  <c r="H303" i="10"/>
  <c r="H302" i="10" s="1"/>
  <c r="H247" i="10"/>
  <c r="G139" i="10"/>
  <c r="G134" i="10" s="1"/>
  <c r="G90" i="10"/>
  <c r="I55" i="13"/>
  <c r="I54" i="13" s="1"/>
  <c r="H174" i="10"/>
  <c r="H194" i="10"/>
  <c r="H17" i="10"/>
  <c r="H119" i="10"/>
  <c r="H310" i="10"/>
  <c r="H212" i="10"/>
  <c r="I134" i="13"/>
  <c r="I133" i="13" s="1"/>
  <c r="I185" i="13"/>
  <c r="I184" i="13" s="1"/>
  <c r="H104" i="10"/>
  <c r="H122" i="13"/>
  <c r="H287" i="10"/>
  <c r="H278" i="10" s="1"/>
  <c r="H26" i="13"/>
  <c r="H187" i="13"/>
  <c r="H253" i="13"/>
  <c r="H195" i="13"/>
  <c r="H210" i="13"/>
  <c r="H229" i="13"/>
  <c r="H66" i="13"/>
  <c r="H34" i="13"/>
  <c r="H77" i="13"/>
  <c r="H85" i="13"/>
  <c r="H136" i="13"/>
  <c r="H161" i="13"/>
  <c r="H280" i="13"/>
  <c r="H140" i="13"/>
  <c r="H261" i="13"/>
  <c r="H274" i="13"/>
  <c r="H303" i="13"/>
  <c r="H207" i="10"/>
  <c r="H78" i="10"/>
  <c r="H127" i="10"/>
  <c r="H191" i="10"/>
  <c r="H86" i="10"/>
  <c r="H197" i="10"/>
  <c r="H21" i="10"/>
  <c r="H57" i="10"/>
  <c r="H202" i="10"/>
  <c r="G289" i="10"/>
  <c r="G216" i="10"/>
  <c r="G49" i="10"/>
  <c r="G20" i="10"/>
  <c r="H50" i="10"/>
  <c r="H305" i="10"/>
  <c r="H290" i="10"/>
  <c r="H289" i="10" s="1"/>
  <c r="H259" i="10"/>
  <c r="H232" i="10"/>
  <c r="H173" i="10"/>
  <c r="H27" i="10"/>
  <c r="H24" i="10"/>
  <c r="G278" i="10"/>
  <c r="G259" i="10"/>
  <c r="G231" i="10"/>
  <c r="G180" i="10"/>
  <c r="G154" i="10" s="1"/>
  <c r="G85" i="10"/>
  <c r="G67" i="10"/>
  <c r="G256" i="10" l="1"/>
  <c r="I107" i="13"/>
  <c r="K108" i="13"/>
  <c r="H49" i="10"/>
  <c r="H249" i="13"/>
  <c r="H238" i="13"/>
  <c r="H209" i="13"/>
  <c r="H174" i="13"/>
  <c r="H135" i="13"/>
  <c r="H117" i="13"/>
  <c r="H76" i="13"/>
  <c r="H61" i="13"/>
  <c r="H40" i="13" s="1"/>
  <c r="H18" i="13"/>
  <c r="H17" i="13" s="1"/>
  <c r="H277" i="13"/>
  <c r="H273" i="13" s="1"/>
  <c r="H84" i="13"/>
  <c r="G16" i="10"/>
  <c r="G215" i="10"/>
  <c r="H20" i="10"/>
  <c r="H256" i="10"/>
  <c r="G317" i="10" l="1"/>
  <c r="H39" i="13"/>
  <c r="H237" i="13"/>
  <c r="H234" i="13" s="1"/>
  <c r="H186" i="13"/>
  <c r="H160" i="13"/>
  <c r="H16" i="13" l="1"/>
  <c r="K15" i="13" s="1"/>
  <c r="G320" i="10"/>
  <c r="D33" i="60" l="1"/>
  <c r="F33" i="60" s="1"/>
  <c r="D21" i="60"/>
  <c r="F21" i="60" s="1"/>
  <c r="F18" i="60" s="1"/>
  <c r="G19" i="60" s="1"/>
  <c r="D18" i="60"/>
  <c r="G276" i="13" l="1"/>
  <c r="G275" i="13"/>
  <c r="G308" i="13"/>
  <c r="G309" i="13"/>
  <c r="G310" i="13"/>
  <c r="G311" i="13"/>
  <c r="G307" i="13"/>
  <c r="G305" i="13"/>
  <c r="G302" i="13"/>
  <c r="I302" i="13" s="1"/>
  <c r="I298" i="13" s="1"/>
  <c r="G282" i="13"/>
  <c r="G232" i="13"/>
  <c r="J232" i="13" s="1"/>
  <c r="K232" i="13" s="1"/>
  <c r="G222" i="13"/>
  <c r="G221" i="13"/>
  <c r="G212" i="13"/>
  <c r="G213" i="13"/>
  <c r="G216" i="13"/>
  <c r="G217" i="13"/>
  <c r="G218" i="13"/>
  <c r="G211" i="13"/>
  <c r="G193" i="13"/>
  <c r="G192" i="13"/>
  <c r="G173" i="13"/>
  <c r="G172" i="13"/>
  <c r="G163" i="13"/>
  <c r="G164" i="13"/>
  <c r="G165" i="13"/>
  <c r="G166" i="13"/>
  <c r="G162" i="13"/>
  <c r="G142" i="13"/>
  <c r="G141" i="13"/>
  <c r="G127" i="13"/>
  <c r="J127" i="13" s="1"/>
  <c r="K127" i="13" s="1"/>
  <c r="G105" i="13"/>
  <c r="J105" i="13" s="1"/>
  <c r="K105" i="13" s="1"/>
  <c r="G119" i="13"/>
  <c r="G115" i="13"/>
  <c r="G114" i="13"/>
  <c r="G103" i="13"/>
  <c r="J103" i="13" s="1"/>
  <c r="K103" i="13" s="1"/>
  <c r="G101" i="13"/>
  <c r="J101" i="13" s="1"/>
  <c r="K101" i="13" s="1"/>
  <c r="G91" i="13"/>
  <c r="J91" i="13" s="1"/>
  <c r="K91" i="13" s="1"/>
  <c r="G87" i="13"/>
  <c r="G88" i="13"/>
  <c r="G89" i="13"/>
  <c r="G86" i="13"/>
  <c r="G83" i="13"/>
  <c r="G57" i="13"/>
  <c r="J57" i="13" s="1"/>
  <c r="K57" i="13" s="1"/>
  <c r="G67" i="13"/>
  <c r="G53" i="13"/>
  <c r="I53" i="13" s="1"/>
  <c r="I52" i="13" s="1"/>
  <c r="G36" i="13"/>
  <c r="I36" i="13" s="1"/>
  <c r="G35" i="13"/>
  <c r="I35" i="13" s="1"/>
  <c r="G32" i="13"/>
  <c r="I32" i="13" s="1"/>
  <c r="G31" i="13"/>
  <c r="I31" i="13" s="1"/>
  <c r="J88" i="13" l="1"/>
  <c r="I88" i="13"/>
  <c r="J163" i="13"/>
  <c r="I163" i="13"/>
  <c r="J216" i="13"/>
  <c r="I216" i="13"/>
  <c r="J305" i="13"/>
  <c r="I305" i="13"/>
  <c r="I304" i="13" s="1"/>
  <c r="J172" i="13"/>
  <c r="I172" i="13"/>
  <c r="J213" i="13"/>
  <c r="I213" i="13"/>
  <c r="J307" i="13"/>
  <c r="I307" i="13"/>
  <c r="J173" i="13"/>
  <c r="I173" i="13"/>
  <c r="J67" i="13"/>
  <c r="I67" i="13"/>
  <c r="J192" i="13"/>
  <c r="I192" i="13"/>
  <c r="J162" i="13"/>
  <c r="I162" i="13"/>
  <c r="J193" i="13"/>
  <c r="I193" i="13"/>
  <c r="J222" i="13"/>
  <c r="I222" i="13"/>
  <c r="J309" i="13"/>
  <c r="I309" i="13"/>
  <c r="J87" i="13"/>
  <c r="I87" i="13"/>
  <c r="J141" i="13"/>
  <c r="I141" i="13"/>
  <c r="I140" i="13" s="1"/>
  <c r="J311" i="13"/>
  <c r="I311" i="13"/>
  <c r="J142" i="13"/>
  <c r="I142" i="13"/>
  <c r="J221" i="13"/>
  <c r="I221" i="13"/>
  <c r="I220" i="13" s="1"/>
  <c r="J83" i="13"/>
  <c r="I83" i="13"/>
  <c r="I82" i="13" s="1"/>
  <c r="I81" i="13" s="1"/>
  <c r="J166" i="13"/>
  <c r="I166" i="13"/>
  <c r="J211" i="13"/>
  <c r="I211" i="13"/>
  <c r="J308" i="13"/>
  <c r="I308" i="13"/>
  <c r="J310" i="13"/>
  <c r="I310" i="13"/>
  <c r="J86" i="13"/>
  <c r="I86" i="13"/>
  <c r="J115" i="13"/>
  <c r="I115" i="13"/>
  <c r="J165" i="13"/>
  <c r="I165" i="13"/>
  <c r="J218" i="13"/>
  <c r="I218" i="13"/>
  <c r="J282" i="13"/>
  <c r="I282" i="13"/>
  <c r="I281" i="13" s="1"/>
  <c r="J275" i="13"/>
  <c r="I275" i="13"/>
  <c r="J212" i="13"/>
  <c r="I212" i="13"/>
  <c r="J114" i="13"/>
  <c r="I114" i="13"/>
  <c r="J89" i="13"/>
  <c r="I89" i="13"/>
  <c r="J119" i="13"/>
  <c r="I119" i="13"/>
  <c r="I118" i="13" s="1"/>
  <c r="J164" i="13"/>
  <c r="I164" i="13"/>
  <c r="J217" i="13"/>
  <c r="I217" i="13"/>
  <c r="J276" i="13"/>
  <c r="I276" i="13"/>
  <c r="J35" i="13"/>
  <c r="K35" i="13" s="1"/>
  <c r="J36" i="13"/>
  <c r="K36" i="13" s="1"/>
  <c r="J31" i="13"/>
  <c r="K31" i="13" s="1"/>
  <c r="G52" i="13"/>
  <c r="J52" i="13" s="1"/>
  <c r="K52" i="13" s="1"/>
  <c r="J53" i="13"/>
  <c r="K53" i="13" s="1"/>
  <c r="J32" i="13"/>
  <c r="K32" i="13" s="1"/>
  <c r="G298" i="13"/>
  <c r="J298" i="13" s="1"/>
  <c r="K298" i="13" s="1"/>
  <c r="J302" i="13"/>
  <c r="K302" i="13" s="1"/>
  <c r="G161" i="13"/>
  <c r="J161" i="13" s="1"/>
  <c r="K275" i="13" l="1"/>
  <c r="K119" i="13"/>
  <c r="K276" i="13"/>
  <c r="K89" i="13"/>
  <c r="K282" i="13"/>
  <c r="K86" i="13"/>
  <c r="K166" i="13"/>
  <c r="K311" i="13"/>
  <c r="K222" i="13"/>
  <c r="K67" i="13"/>
  <c r="K172" i="13"/>
  <c r="K88" i="13"/>
  <c r="K115" i="13"/>
  <c r="K217" i="13"/>
  <c r="K114" i="13"/>
  <c r="K218" i="13"/>
  <c r="K310" i="13"/>
  <c r="K83" i="13"/>
  <c r="K141" i="13"/>
  <c r="K193" i="13"/>
  <c r="K173" i="13"/>
  <c r="K305" i="13"/>
  <c r="K164" i="13"/>
  <c r="K212" i="13"/>
  <c r="K165" i="13"/>
  <c r="K308" i="13"/>
  <c r="K221" i="13"/>
  <c r="K87" i="13"/>
  <c r="K162" i="13"/>
  <c r="K307" i="13"/>
  <c r="K216" i="13"/>
  <c r="I274" i="13"/>
  <c r="I161" i="13"/>
  <c r="K161" i="13"/>
  <c r="K211" i="13"/>
  <c r="K142" i="13"/>
  <c r="K309" i="13"/>
  <c r="K192" i="13"/>
  <c r="K213" i="13"/>
  <c r="K163" i="13"/>
  <c r="I306" i="13"/>
  <c r="I303" i="13" s="1"/>
  <c r="I171" i="13"/>
  <c r="F44" i="10"/>
  <c r="F40" i="10" s="1"/>
  <c r="H40" i="10" s="1"/>
  <c r="F101" i="10"/>
  <c r="H101" i="10" s="1"/>
  <c r="F121" i="10"/>
  <c r="H126" i="10"/>
  <c r="F253" i="10"/>
  <c r="F274" i="10"/>
  <c r="F105" i="10"/>
  <c r="F137" i="10"/>
  <c r="F112" i="10"/>
  <c r="H112" i="10" s="1"/>
  <c r="F130" i="10"/>
  <c r="F117" i="10"/>
  <c r="F115" i="10"/>
  <c r="H111" i="10" l="1"/>
  <c r="H96" i="10"/>
  <c r="H35" i="10"/>
  <c r="H123" i="10"/>
  <c r="F96" i="10"/>
  <c r="G116" i="13"/>
  <c r="G90" i="13"/>
  <c r="I90" i="13" s="1"/>
  <c r="I85" i="13" s="1"/>
  <c r="F35" i="10"/>
  <c r="J116" i="13" l="1"/>
  <c r="I116" i="13"/>
  <c r="I113" i="13" s="1"/>
  <c r="G85" i="13"/>
  <c r="J85" i="13" s="1"/>
  <c r="K85" i="13" s="1"/>
  <c r="J90" i="13"/>
  <c r="K90" i="13" s="1"/>
  <c r="H110" i="10"/>
  <c r="H95" i="10" s="1"/>
  <c r="F218" i="10"/>
  <c r="H218" i="10" s="1"/>
  <c r="H217" i="10" s="1"/>
  <c r="H74" i="10"/>
  <c r="K116" i="13" l="1"/>
  <c r="H72" i="10"/>
  <c r="F241" i="10"/>
  <c r="H241" i="10" s="1"/>
  <c r="F240" i="10"/>
  <c r="H240" i="10" s="1"/>
  <c r="F290" i="10"/>
  <c r="F296" i="10"/>
  <c r="F279" i="10"/>
  <c r="F285" i="10"/>
  <c r="F222" i="10"/>
  <c r="H222" i="10" s="1"/>
  <c r="F212" i="10"/>
  <c r="F191" i="10"/>
  <c r="F186" i="10"/>
  <c r="H186" i="10" s="1"/>
  <c r="F185" i="10"/>
  <c r="H185" i="10" s="1"/>
  <c r="F172" i="10"/>
  <c r="F165" i="10"/>
  <c r="H165" i="10" s="1"/>
  <c r="F157" i="10"/>
  <c r="H157" i="10" s="1"/>
  <c r="F156" i="10"/>
  <c r="H156" i="10" s="1"/>
  <c r="F159" i="10"/>
  <c r="F158" i="10"/>
  <c r="H221" i="10" l="1"/>
  <c r="H216" i="10" s="1"/>
  <c r="H67" i="10"/>
  <c r="H236" i="10"/>
  <c r="H231" i="10" s="1"/>
  <c r="H163" i="10"/>
  <c r="G190" i="13"/>
  <c r="H158" i="10"/>
  <c r="G191" i="13"/>
  <c r="H159" i="10"/>
  <c r="F171" i="10"/>
  <c r="H172" i="10"/>
  <c r="H171" i="10" s="1"/>
  <c r="H181" i="10"/>
  <c r="H180" i="10" s="1"/>
  <c r="F221" i="10"/>
  <c r="G189" i="13"/>
  <c r="G214" i="13"/>
  <c r="G188" i="13"/>
  <c r="G215" i="13"/>
  <c r="F289" i="10"/>
  <c r="F236" i="10"/>
  <c r="F163" i="10"/>
  <c r="F63" i="10"/>
  <c r="F50" i="10"/>
  <c r="J190" i="13" l="1"/>
  <c r="I190" i="13"/>
  <c r="J189" i="13"/>
  <c r="I189" i="13"/>
  <c r="J215" i="13"/>
  <c r="I215" i="13"/>
  <c r="J188" i="13"/>
  <c r="I188" i="13"/>
  <c r="J191" i="13"/>
  <c r="I191" i="13"/>
  <c r="K191" i="13" s="1"/>
  <c r="J214" i="13"/>
  <c r="I214" i="13"/>
  <c r="K190" i="13"/>
  <c r="H215" i="10"/>
  <c r="H16" i="10"/>
  <c r="H155" i="10"/>
  <c r="H154" i="10" s="1"/>
  <c r="G210" i="13"/>
  <c r="J210" i="13" s="1"/>
  <c r="F27" i="10"/>
  <c r="K215" i="13" l="1"/>
  <c r="I210" i="13"/>
  <c r="K214" i="13"/>
  <c r="K189" i="13"/>
  <c r="K188" i="13"/>
  <c r="K210" i="13"/>
  <c r="G263" i="13"/>
  <c r="G262" i="13"/>
  <c r="G244" i="13"/>
  <c r="I244" i="13" s="1"/>
  <c r="J263" i="13" l="1"/>
  <c r="I263" i="13"/>
  <c r="J262" i="13"/>
  <c r="I262" i="13"/>
  <c r="I261" i="13" s="1"/>
  <c r="J244" i="13"/>
  <c r="K244" i="13" s="1"/>
  <c r="G96" i="13"/>
  <c r="I96" i="13" s="1"/>
  <c r="F262" i="10"/>
  <c r="F272" i="10"/>
  <c r="F270" i="10"/>
  <c r="F268" i="10"/>
  <c r="F266" i="10"/>
  <c r="F264" i="10"/>
  <c r="K262" i="13" l="1"/>
  <c r="K263" i="13"/>
  <c r="J96" i="13"/>
  <c r="K96" i="13" s="1"/>
  <c r="G199" i="13"/>
  <c r="G197" i="13"/>
  <c r="G198" i="13"/>
  <c r="G202" i="13"/>
  <c r="I202" i="13" s="1"/>
  <c r="G196" i="13"/>
  <c r="G194" i="13"/>
  <c r="F155" i="10"/>
  <c r="J196" i="13" l="1"/>
  <c r="I196" i="13"/>
  <c r="J197" i="13"/>
  <c r="I197" i="13"/>
  <c r="J199" i="13"/>
  <c r="I199" i="13"/>
  <c r="J198" i="13"/>
  <c r="I198" i="13"/>
  <c r="J194" i="13"/>
  <c r="I194" i="13"/>
  <c r="I187" i="13" s="1"/>
  <c r="G187" i="13"/>
  <c r="J202" i="13"/>
  <c r="K202" i="13" s="1"/>
  <c r="G195" i="13"/>
  <c r="G304" i="13"/>
  <c r="J304" i="13" s="1"/>
  <c r="K304" i="13" s="1"/>
  <c r="G301" i="13"/>
  <c r="G297" i="13"/>
  <c r="G294" i="13"/>
  <c r="I294" i="13" s="1"/>
  <c r="I293" i="13" s="1"/>
  <c r="G292" i="13"/>
  <c r="I292" i="13" s="1"/>
  <c r="I291" i="13" s="1"/>
  <c r="G290" i="13"/>
  <c r="I290" i="13" s="1"/>
  <c r="I289" i="13" s="1"/>
  <c r="G288" i="13"/>
  <c r="I288" i="13" s="1"/>
  <c r="I287" i="13" s="1"/>
  <c r="G286" i="13"/>
  <c r="I286" i="13" s="1"/>
  <c r="I285" i="13" s="1"/>
  <c r="G284" i="13"/>
  <c r="I284" i="13" s="1"/>
  <c r="I283" i="13" s="1"/>
  <c r="G279" i="13"/>
  <c r="G265" i="13"/>
  <c r="G257" i="13"/>
  <c r="G256" i="13"/>
  <c r="G255" i="13"/>
  <c r="G254" i="13"/>
  <c r="G258" i="13"/>
  <c r="G260" i="13"/>
  <c r="G259" i="13"/>
  <c r="G252" i="13"/>
  <c r="G251" i="13"/>
  <c r="G247" i="13"/>
  <c r="I247" i="13" s="1"/>
  <c r="G241" i="13"/>
  <c r="I241" i="13" s="1"/>
  <c r="G240" i="13"/>
  <c r="I240" i="13" s="1"/>
  <c r="G231" i="13"/>
  <c r="G230" i="13"/>
  <c r="G228" i="13"/>
  <c r="G226" i="13"/>
  <c r="G225" i="13"/>
  <c r="G208" i="13"/>
  <c r="G207" i="13"/>
  <c r="G185" i="13"/>
  <c r="J185" i="13" s="1"/>
  <c r="K185" i="13" s="1"/>
  <c r="G181" i="13"/>
  <c r="G178" i="13"/>
  <c r="G176" i="13"/>
  <c r="G170" i="13"/>
  <c r="G159" i="13"/>
  <c r="G156" i="13"/>
  <c r="J156" i="13" s="1"/>
  <c r="K156" i="13" s="1"/>
  <c r="G152" i="13"/>
  <c r="G146" i="13"/>
  <c r="G138" i="13"/>
  <c r="G139" i="13"/>
  <c r="G137" i="13"/>
  <c r="G129" i="13"/>
  <c r="J129" i="13" s="1"/>
  <c r="K129" i="13" s="1"/>
  <c r="J170" i="13" l="1"/>
  <c r="I170" i="13"/>
  <c r="I169" i="13" s="1"/>
  <c r="I168" i="13" s="1"/>
  <c r="J226" i="13"/>
  <c r="I226" i="13"/>
  <c r="J252" i="13"/>
  <c r="I252" i="13"/>
  <c r="J265" i="13"/>
  <c r="I265" i="13"/>
  <c r="I264" i="13" s="1"/>
  <c r="J297" i="13"/>
  <c r="I297" i="13"/>
  <c r="I296" i="13" s="1"/>
  <c r="I295" i="13" s="1"/>
  <c r="I280" i="13" s="1"/>
  <c r="J139" i="13"/>
  <c r="I139" i="13"/>
  <c r="J137" i="13"/>
  <c r="I137" i="13"/>
  <c r="J176" i="13"/>
  <c r="I176" i="13"/>
  <c r="I175" i="13" s="1"/>
  <c r="J228" i="13"/>
  <c r="I228" i="13"/>
  <c r="I227" i="13" s="1"/>
  <c r="J259" i="13"/>
  <c r="I259" i="13"/>
  <c r="J279" i="13"/>
  <c r="I279" i="13"/>
  <c r="I278" i="13" s="1"/>
  <c r="J301" i="13"/>
  <c r="I301" i="13"/>
  <c r="K198" i="13"/>
  <c r="J254" i="13"/>
  <c r="I254" i="13"/>
  <c r="J146" i="13"/>
  <c r="I146" i="13"/>
  <c r="I145" i="13" s="1"/>
  <c r="I144" i="13" s="1"/>
  <c r="I143" i="13" s="1"/>
  <c r="J207" i="13"/>
  <c r="I207" i="13"/>
  <c r="J255" i="13"/>
  <c r="I255" i="13"/>
  <c r="K197" i="13"/>
  <c r="J230" i="13"/>
  <c r="I230" i="13"/>
  <c r="J181" i="13"/>
  <c r="I181" i="13"/>
  <c r="I180" i="13" s="1"/>
  <c r="I179" i="13" s="1"/>
  <c r="J258" i="13"/>
  <c r="I258" i="13"/>
  <c r="J152" i="13"/>
  <c r="I152" i="13"/>
  <c r="I151" i="13" s="1"/>
  <c r="I148" i="13" s="1"/>
  <c r="J208" i="13"/>
  <c r="I208" i="13"/>
  <c r="J256" i="13"/>
  <c r="I256" i="13"/>
  <c r="I195" i="13"/>
  <c r="J178" i="13"/>
  <c r="I178" i="13"/>
  <c r="I177" i="13" s="1"/>
  <c r="J260" i="13"/>
  <c r="I260" i="13"/>
  <c r="J138" i="13"/>
  <c r="I138" i="13"/>
  <c r="J231" i="13"/>
  <c r="I231" i="13"/>
  <c r="K199" i="13"/>
  <c r="J159" i="13"/>
  <c r="I159" i="13"/>
  <c r="I158" i="13" s="1"/>
  <c r="I157" i="13" s="1"/>
  <c r="J225" i="13"/>
  <c r="I225" i="13"/>
  <c r="I224" i="13" s="1"/>
  <c r="J251" i="13"/>
  <c r="I251" i="13"/>
  <c r="J257" i="13"/>
  <c r="I257" i="13"/>
  <c r="K194" i="13"/>
  <c r="K196" i="13"/>
  <c r="J195" i="13"/>
  <c r="J240" i="13"/>
  <c r="K240" i="13" s="1"/>
  <c r="J241" i="13"/>
  <c r="K241" i="13" s="1"/>
  <c r="G289" i="13"/>
  <c r="J289" i="13" s="1"/>
  <c r="K289" i="13" s="1"/>
  <c r="J290" i="13"/>
  <c r="K290" i="13" s="1"/>
  <c r="G287" i="13"/>
  <c r="J287" i="13" s="1"/>
  <c r="K287" i="13" s="1"/>
  <c r="J288" i="13"/>
  <c r="K288" i="13" s="1"/>
  <c r="I243" i="13"/>
  <c r="J247" i="13"/>
  <c r="K247" i="13" s="1"/>
  <c r="G283" i="13"/>
  <c r="J283" i="13" s="1"/>
  <c r="K283" i="13" s="1"/>
  <c r="J284" i="13"/>
  <c r="K284" i="13" s="1"/>
  <c r="G291" i="13"/>
  <c r="J291" i="13" s="1"/>
  <c r="K291" i="13" s="1"/>
  <c r="J292" i="13"/>
  <c r="K292" i="13" s="1"/>
  <c r="G285" i="13"/>
  <c r="J285" i="13" s="1"/>
  <c r="K285" i="13" s="1"/>
  <c r="J286" i="13"/>
  <c r="K286" i="13" s="1"/>
  <c r="G293" i="13"/>
  <c r="J293" i="13" s="1"/>
  <c r="K293" i="13" s="1"/>
  <c r="J294" i="13"/>
  <c r="K294" i="13" s="1"/>
  <c r="I239" i="13"/>
  <c r="G151" i="13"/>
  <c r="J187" i="13"/>
  <c r="K187" i="13" s="1"/>
  <c r="G306" i="13"/>
  <c r="J306" i="13" s="1"/>
  <c r="K306" i="13" s="1"/>
  <c r="G253" i="13"/>
  <c r="J253" i="13" s="1"/>
  <c r="G243" i="13"/>
  <c r="J243" i="13" s="1"/>
  <c r="G134" i="13"/>
  <c r="J134" i="13" s="1"/>
  <c r="K134" i="13" s="1"/>
  <c r="G126" i="13"/>
  <c r="G124" i="13"/>
  <c r="G121" i="13"/>
  <c r="G110" i="13"/>
  <c r="G100" i="13"/>
  <c r="G95" i="13"/>
  <c r="I95" i="13" s="1"/>
  <c r="G94" i="13"/>
  <c r="G79" i="13"/>
  <c r="G80" i="13"/>
  <c r="G78" i="13"/>
  <c r="G75" i="13"/>
  <c r="G74" i="13"/>
  <c r="G73" i="13"/>
  <c r="G70" i="13"/>
  <c r="G71" i="13"/>
  <c r="G69" i="13"/>
  <c r="G68" i="13"/>
  <c r="G63" i="13"/>
  <c r="G60" i="13"/>
  <c r="J56" i="13"/>
  <c r="K56" i="13" s="1"/>
  <c r="K258" i="13" l="1"/>
  <c r="K251" i="13"/>
  <c r="K181" i="13"/>
  <c r="K231" i="13"/>
  <c r="I174" i="13"/>
  <c r="I160" i="13" s="1"/>
  <c r="K207" i="13"/>
  <c r="I136" i="13"/>
  <c r="I135" i="13" s="1"/>
  <c r="I229" i="13"/>
  <c r="I209" i="13" s="1"/>
  <c r="K146" i="13"/>
  <c r="K195" i="13"/>
  <c r="K225" i="13"/>
  <c r="I277" i="13"/>
  <c r="I273" i="13" s="1"/>
  <c r="J80" i="13"/>
  <c r="I80" i="13"/>
  <c r="J60" i="13"/>
  <c r="I60" i="13"/>
  <c r="I59" i="13" s="1"/>
  <c r="J75" i="13"/>
  <c r="I75" i="13"/>
  <c r="J121" i="13"/>
  <c r="I121" i="13"/>
  <c r="I120" i="13" s="1"/>
  <c r="J63" i="13"/>
  <c r="I63" i="13"/>
  <c r="I62" i="13" s="1"/>
  <c r="J78" i="13"/>
  <c r="I78" i="13"/>
  <c r="J124" i="13"/>
  <c r="I124" i="13"/>
  <c r="I123" i="13" s="1"/>
  <c r="K138" i="13"/>
  <c r="K256" i="13"/>
  <c r="K301" i="13"/>
  <c r="K176" i="13"/>
  <c r="K265" i="13"/>
  <c r="J126" i="13"/>
  <c r="I126" i="13"/>
  <c r="I125" i="13" s="1"/>
  <c r="K230" i="13"/>
  <c r="J71" i="13"/>
  <c r="I71" i="13"/>
  <c r="K159" i="13"/>
  <c r="I147" i="13"/>
  <c r="J68" i="13"/>
  <c r="I68" i="13"/>
  <c r="J79" i="13"/>
  <c r="I79" i="13"/>
  <c r="K208" i="13"/>
  <c r="K279" i="13"/>
  <c r="J70" i="13"/>
  <c r="I70" i="13"/>
  <c r="K178" i="13"/>
  <c r="K152" i="13"/>
  <c r="I253" i="13"/>
  <c r="K259" i="13"/>
  <c r="K139" i="13"/>
  <c r="K226" i="13"/>
  <c r="K252" i="13"/>
  <c r="J94" i="13"/>
  <c r="I94" i="13"/>
  <c r="I93" i="13" s="1"/>
  <c r="J73" i="13"/>
  <c r="I73" i="13"/>
  <c r="J100" i="13"/>
  <c r="I100" i="13"/>
  <c r="I99" i="13" s="1"/>
  <c r="K257" i="13"/>
  <c r="K255" i="13"/>
  <c r="K254" i="13"/>
  <c r="J69" i="13"/>
  <c r="I69" i="13"/>
  <c r="K260" i="13"/>
  <c r="K137" i="13"/>
  <c r="J74" i="13"/>
  <c r="I74" i="13"/>
  <c r="J110" i="13"/>
  <c r="I110" i="13"/>
  <c r="I109" i="13" s="1"/>
  <c r="I250" i="13"/>
  <c r="I206" i="13"/>
  <c r="I205" i="13" s="1"/>
  <c r="K228" i="13"/>
  <c r="K297" i="13"/>
  <c r="K170" i="13"/>
  <c r="K243" i="13"/>
  <c r="I238" i="13"/>
  <c r="G148" i="13"/>
  <c r="J148" i="13" s="1"/>
  <c r="K148" i="13" s="1"/>
  <c r="J151" i="13"/>
  <c r="K151" i="13" s="1"/>
  <c r="J95" i="13"/>
  <c r="K95" i="13" s="1"/>
  <c r="G93" i="13"/>
  <c r="J93" i="13" s="1"/>
  <c r="G118" i="13"/>
  <c r="J118" i="13" s="1"/>
  <c r="K118" i="13" s="1"/>
  <c r="G113" i="13"/>
  <c r="J113" i="13" s="1"/>
  <c r="K113" i="13" s="1"/>
  <c r="G66" i="13"/>
  <c r="J66" i="13" s="1"/>
  <c r="G46" i="13"/>
  <c r="G47" i="13"/>
  <c r="G48" i="13"/>
  <c r="G49" i="13"/>
  <c r="G50" i="13"/>
  <c r="G51" i="13"/>
  <c r="G45" i="13"/>
  <c r="G43" i="13"/>
  <c r="G42" i="13"/>
  <c r="G38" i="13"/>
  <c r="I38" i="13" s="1"/>
  <c r="G37" i="13"/>
  <c r="I37" i="13" s="1"/>
  <c r="G33" i="13"/>
  <c r="I33" i="13" s="1"/>
  <c r="G29" i="13"/>
  <c r="I29" i="13" s="1"/>
  <c r="G21" i="13"/>
  <c r="K74" i="13" l="1"/>
  <c r="K71" i="13"/>
  <c r="K100" i="13"/>
  <c r="K63" i="13"/>
  <c r="K80" i="13"/>
  <c r="I186" i="13"/>
  <c r="K73" i="13"/>
  <c r="I122" i="13"/>
  <c r="I117" i="13" s="1"/>
  <c r="K79" i="13"/>
  <c r="K70" i="13"/>
  <c r="J49" i="13"/>
  <c r="I49" i="13"/>
  <c r="I72" i="13"/>
  <c r="I249" i="13"/>
  <c r="K121" i="13"/>
  <c r="J50" i="13"/>
  <c r="I50" i="13"/>
  <c r="K69" i="13"/>
  <c r="K75" i="13"/>
  <c r="J42" i="13"/>
  <c r="I42" i="13"/>
  <c r="J46" i="13"/>
  <c r="I46" i="13"/>
  <c r="K253" i="13"/>
  <c r="K68" i="13"/>
  <c r="I77" i="13"/>
  <c r="I76" i="13" s="1"/>
  <c r="K124" i="13"/>
  <c r="J43" i="13"/>
  <c r="I43" i="13"/>
  <c r="I237" i="13"/>
  <c r="I234" i="13" s="1"/>
  <c r="K110" i="13"/>
  <c r="K78" i="13"/>
  <c r="K60" i="13"/>
  <c r="J48" i="13"/>
  <c r="I48" i="13"/>
  <c r="K126" i="13"/>
  <c r="J45" i="13"/>
  <c r="I45" i="13"/>
  <c r="J47" i="13"/>
  <c r="I47" i="13"/>
  <c r="I66" i="13"/>
  <c r="I61" i="13" s="1"/>
  <c r="J21" i="13"/>
  <c r="I21" i="13"/>
  <c r="I19" i="13" s="1"/>
  <c r="J51" i="13"/>
  <c r="I51" i="13"/>
  <c r="I98" i="13"/>
  <c r="I84" i="13" s="1"/>
  <c r="J38" i="13"/>
  <c r="K38" i="13" s="1"/>
  <c r="J33" i="13"/>
  <c r="K33" i="13" s="1"/>
  <c r="K93" i="13"/>
  <c r="J29" i="13"/>
  <c r="K29" i="13" s="1"/>
  <c r="J37" i="13"/>
  <c r="K37" i="13" s="1"/>
  <c r="I34" i="13"/>
  <c r="K94" i="13"/>
  <c r="I26" i="13"/>
  <c r="I18" i="13" s="1"/>
  <c r="G26" i="13"/>
  <c r="J26" i="13" s="1"/>
  <c r="G44" i="13"/>
  <c r="J44" i="13" s="1"/>
  <c r="G41" i="13"/>
  <c r="J41" i="13" s="1"/>
  <c r="K42" i="13" l="1"/>
  <c r="K50" i="13"/>
  <c r="K21" i="13"/>
  <c r="K48" i="13"/>
  <c r="K49" i="13"/>
  <c r="I44" i="13"/>
  <c r="K44" i="13" s="1"/>
  <c r="K47" i="13"/>
  <c r="K51" i="13"/>
  <c r="K66" i="13"/>
  <c r="K46" i="13"/>
  <c r="K45" i="13"/>
  <c r="I41" i="13"/>
  <c r="K41" i="13" s="1"/>
  <c r="K43" i="13"/>
  <c r="I17" i="13"/>
  <c r="K26" i="13"/>
  <c r="F24" i="10"/>
  <c r="I40" i="13" l="1"/>
  <c r="I39" i="13" s="1"/>
  <c r="I16" i="13" s="1"/>
  <c r="F21" i="10"/>
  <c r="F17" i="10"/>
  <c r="F181" i="10" l="1"/>
  <c r="F150" i="10"/>
  <c r="F148" i="10"/>
  <c r="F135" i="10"/>
  <c r="F123" i="10"/>
  <c r="F72" i="10"/>
  <c r="E27" i="18" l="1"/>
  <c r="G235" i="13" l="1"/>
  <c r="J235" i="13" s="1"/>
  <c r="K235" i="13" s="1"/>
  <c r="G274" i="13"/>
  <c r="J274" i="13" s="1"/>
  <c r="K274" i="13" s="1"/>
  <c r="G19" i="13"/>
  <c r="J19" i="13" s="1"/>
  <c r="K19" i="13" s="1"/>
  <c r="G171" i="13"/>
  <c r="J171" i="13" s="1"/>
  <c r="K171" i="13" s="1"/>
  <c r="G140" i="13"/>
  <c r="J140" i="13" s="1"/>
  <c r="K140" i="13" s="1"/>
  <c r="G107" i="13"/>
  <c r="J107" i="13" s="1"/>
  <c r="K107" i="13" s="1"/>
  <c r="F174" i="10" l="1"/>
  <c r="F173" i="10" s="1"/>
  <c r="F127" i="10"/>
  <c r="F119" i="10"/>
  <c r="F93" i="10"/>
  <c r="H93" i="10" s="1"/>
  <c r="H90" i="10" s="1"/>
  <c r="H85" i="10" s="1"/>
  <c r="H317" i="10" s="1"/>
  <c r="M318" i="10" l="1"/>
  <c r="G239" i="13"/>
  <c r="F217" i="10"/>
  <c r="F216" i="10" s="1"/>
  <c r="G109" i="13"/>
  <c r="J109" i="13" s="1"/>
  <c r="K109" i="13" s="1"/>
  <c r="G238" i="13" l="1"/>
  <c r="J238" i="13" s="1"/>
  <c r="K238" i="13" s="1"/>
  <c r="J239" i="13"/>
  <c r="K239" i="13" s="1"/>
  <c r="G278" i="13"/>
  <c r="J278" i="13" s="1"/>
  <c r="K278" i="13" s="1"/>
  <c r="G303" i="13"/>
  <c r="J303" i="13" s="1"/>
  <c r="K303" i="13" s="1"/>
  <c r="G296" i="13"/>
  <c r="G281" i="13"/>
  <c r="J281" i="13" s="1"/>
  <c r="K281" i="13" s="1"/>
  <c r="G264" i="13"/>
  <c r="J264" i="13" s="1"/>
  <c r="K264" i="13" s="1"/>
  <c r="G261" i="13"/>
  <c r="J261" i="13" s="1"/>
  <c r="K261" i="13" s="1"/>
  <c r="G250" i="13"/>
  <c r="J250" i="13" s="1"/>
  <c r="K250" i="13" s="1"/>
  <c r="G229" i="13"/>
  <c r="J229" i="13" s="1"/>
  <c r="K229" i="13" s="1"/>
  <c r="G227" i="13"/>
  <c r="J227" i="13" s="1"/>
  <c r="K227" i="13" s="1"/>
  <c r="G224" i="13"/>
  <c r="J224" i="13" s="1"/>
  <c r="K224" i="13" s="1"/>
  <c r="G220" i="13"/>
  <c r="J220" i="13" s="1"/>
  <c r="K220" i="13" s="1"/>
  <c r="G206" i="13"/>
  <c r="G203" i="13"/>
  <c r="G175" i="13"/>
  <c r="J175" i="13" s="1"/>
  <c r="K175" i="13" s="1"/>
  <c r="G177" i="13"/>
  <c r="J177" i="13" s="1"/>
  <c r="K177" i="13" s="1"/>
  <c r="G180" i="13"/>
  <c r="G184" i="13"/>
  <c r="J184" i="13" s="1"/>
  <c r="K184" i="13" s="1"/>
  <c r="G169" i="13"/>
  <c r="G155" i="13"/>
  <c r="J155" i="13" s="1"/>
  <c r="K155" i="13" s="1"/>
  <c r="G158" i="13"/>
  <c r="G145" i="13"/>
  <c r="G136" i="13"/>
  <c r="G133" i="13"/>
  <c r="J133" i="13" s="1"/>
  <c r="K133" i="13" s="1"/>
  <c r="G125" i="13"/>
  <c r="J125" i="13" s="1"/>
  <c r="K125" i="13" s="1"/>
  <c r="G123" i="13"/>
  <c r="J123" i="13" s="1"/>
  <c r="K123" i="13" s="1"/>
  <c r="G120" i="13"/>
  <c r="J120" i="13" s="1"/>
  <c r="K120" i="13" s="1"/>
  <c r="G99" i="13"/>
  <c r="J99" i="13" s="1"/>
  <c r="K99" i="13" s="1"/>
  <c r="J203" i="13" l="1"/>
  <c r="K203" i="13" s="1"/>
  <c r="G135" i="13"/>
  <c r="J135" i="13" s="1"/>
  <c r="K135" i="13" s="1"/>
  <c r="J136" i="13"/>
  <c r="K136" i="13" s="1"/>
  <c r="G144" i="13"/>
  <c r="J144" i="13" s="1"/>
  <c r="K144" i="13" s="1"/>
  <c r="J145" i="13"/>
  <c r="K145" i="13" s="1"/>
  <c r="G157" i="13"/>
  <c r="J157" i="13" s="1"/>
  <c r="K157" i="13" s="1"/>
  <c r="J158" i="13"/>
  <c r="K158" i="13" s="1"/>
  <c r="J180" i="13"/>
  <c r="K180" i="13" s="1"/>
  <c r="G179" i="13"/>
  <c r="J179" i="13" s="1"/>
  <c r="K179" i="13" s="1"/>
  <c r="G205" i="13"/>
  <c r="J205" i="13" s="1"/>
  <c r="K205" i="13" s="1"/>
  <c r="J206" i="13"/>
  <c r="K206" i="13" s="1"/>
  <c r="G168" i="13"/>
  <c r="J168" i="13" s="1"/>
  <c r="K168" i="13" s="1"/>
  <c r="J169" i="13"/>
  <c r="K169" i="13" s="1"/>
  <c r="G295" i="13"/>
  <c r="J295" i="13" s="1"/>
  <c r="K295" i="13" s="1"/>
  <c r="J296" i="13"/>
  <c r="K296" i="13" s="1"/>
  <c r="G98" i="13"/>
  <c r="G122" i="13"/>
  <c r="G154" i="13"/>
  <c r="G249" i="13"/>
  <c r="J249" i="13" s="1"/>
  <c r="K249" i="13" s="1"/>
  <c r="G209" i="13"/>
  <c r="G82" i="13"/>
  <c r="G77" i="13"/>
  <c r="J77" i="13" s="1"/>
  <c r="K77" i="13" s="1"/>
  <c r="G72" i="13"/>
  <c r="J72" i="13" s="1"/>
  <c r="K72" i="13" s="1"/>
  <c r="G64" i="13"/>
  <c r="J64" i="13" s="1"/>
  <c r="K64" i="13" s="1"/>
  <c r="G62" i="13"/>
  <c r="J62" i="13" s="1"/>
  <c r="K62" i="13" s="1"/>
  <c r="G59" i="13"/>
  <c r="J59" i="13" s="1"/>
  <c r="K59" i="13" s="1"/>
  <c r="G34" i="13"/>
  <c r="J34" i="13" s="1"/>
  <c r="K34" i="13" s="1"/>
  <c r="G22" i="13"/>
  <c r="G143" i="13" l="1"/>
  <c r="J143" i="13" s="1"/>
  <c r="K143" i="13" s="1"/>
  <c r="G280" i="13"/>
  <c r="J280" i="13" s="1"/>
  <c r="K280" i="13" s="1"/>
  <c r="G147" i="13"/>
  <c r="J147" i="13" s="1"/>
  <c r="K147" i="13" s="1"/>
  <c r="G18" i="13"/>
  <c r="J18" i="13" s="1"/>
  <c r="K18" i="13" s="1"/>
  <c r="J22" i="13"/>
  <c r="K22" i="13" s="1"/>
  <c r="G186" i="13"/>
  <c r="J186" i="13" s="1"/>
  <c r="K186" i="13" s="1"/>
  <c r="G81" i="13"/>
  <c r="J81" i="13" s="1"/>
  <c r="K81" i="13" s="1"/>
  <c r="J82" i="13"/>
  <c r="K82" i="13" s="1"/>
  <c r="G84" i="13"/>
  <c r="J84" i="13" s="1"/>
  <c r="K84" i="13" s="1"/>
  <c r="J98" i="13"/>
  <c r="K98" i="13" s="1"/>
  <c r="G117" i="13"/>
  <c r="J117" i="13" s="1"/>
  <c r="K117" i="13" s="1"/>
  <c r="J122" i="13"/>
  <c r="K122" i="13" s="1"/>
  <c r="J209" i="13"/>
  <c r="K209" i="13" s="1"/>
  <c r="G153" i="13"/>
  <c r="J153" i="13" s="1"/>
  <c r="K153" i="13" s="1"/>
  <c r="J154" i="13"/>
  <c r="K154" i="13" s="1"/>
  <c r="G174" i="13"/>
  <c r="G237" i="13"/>
  <c r="G277" i="13"/>
  <c r="G61" i="13"/>
  <c r="J61" i="13" s="1"/>
  <c r="K61" i="13" s="1"/>
  <c r="F104" i="10"/>
  <c r="F300" i="10"/>
  <c r="F303" i="10"/>
  <c r="F302" i="10" s="1"/>
  <c r="F249" i="10"/>
  <c r="H249" i="10" s="1"/>
  <c r="F247" i="10"/>
  <c r="F244" i="10"/>
  <c r="F232" i="10"/>
  <c r="F207" i="10"/>
  <c r="F202" i="10"/>
  <c r="F200" i="10"/>
  <c r="F197" i="10"/>
  <c r="F194" i="10"/>
  <c r="F86" i="10"/>
  <c r="G17" i="13" l="1"/>
  <c r="J17" i="13" s="1"/>
  <c r="K17" i="13" s="1"/>
  <c r="G76" i="13"/>
  <c r="J76" i="13" s="1"/>
  <c r="K76" i="13" s="1"/>
  <c r="G273" i="13"/>
  <c r="J273" i="13" s="1"/>
  <c r="K273" i="13" s="1"/>
  <c r="J277" i="13"/>
  <c r="K277" i="13" s="1"/>
  <c r="G160" i="13"/>
  <c r="J160" i="13" s="1"/>
  <c r="K160" i="13" s="1"/>
  <c r="J174" i="13"/>
  <c r="K174" i="13" s="1"/>
  <c r="G234" i="13"/>
  <c r="J234" i="13" s="1"/>
  <c r="K234" i="13" s="1"/>
  <c r="J237" i="13"/>
  <c r="K237" i="13" s="1"/>
  <c r="F180" i="10"/>
  <c r="F154" i="10" s="1"/>
  <c r="F231" i="10"/>
  <c r="F215" i="10" s="1"/>
  <c r="F57" i="10"/>
  <c r="F146" i="10"/>
  <c r="F144" i="10"/>
  <c r="F142" i="10"/>
  <c r="F140" i="10"/>
  <c r="F65" i="10"/>
  <c r="F139" i="10" l="1"/>
  <c r="F134" i="10"/>
  <c r="F252" i="10"/>
  <c r="G55" i="13" l="1"/>
  <c r="F315" i="10"/>
  <c r="F311" i="10"/>
  <c r="F308" i="10"/>
  <c r="F306" i="10"/>
  <c r="F299" i="10"/>
  <c r="F298" i="10" s="1"/>
  <c r="F260" i="10"/>
  <c r="F259" i="10" s="1"/>
  <c r="F287" i="10"/>
  <c r="F278" i="10" s="1"/>
  <c r="F257" i="10"/>
  <c r="F113" i="10"/>
  <c r="F111" i="10"/>
  <c r="F91" i="10"/>
  <c r="F90" i="10" s="1"/>
  <c r="F85" i="10" s="1"/>
  <c r="F83" i="10"/>
  <c r="F82" i="10" s="1"/>
  <c r="F78" i="10"/>
  <c r="F70" i="10"/>
  <c r="F68" i="10"/>
  <c r="F67" i="10" s="1"/>
  <c r="F47" i="10"/>
  <c r="F46" i="10" s="1"/>
  <c r="F20" i="10"/>
  <c r="F49" i="10"/>
  <c r="G54" i="13" l="1"/>
  <c r="J55" i="13"/>
  <c r="K55" i="13" s="1"/>
  <c r="F110" i="10"/>
  <c r="F95" i="10" s="1"/>
  <c r="F310" i="10"/>
  <c r="F305" i="10" s="1"/>
  <c r="F256" i="10"/>
  <c r="F16" i="10"/>
  <c r="J54" i="13" l="1"/>
  <c r="K54" i="13" s="1"/>
  <c r="G40" i="13"/>
  <c r="F317" i="10"/>
  <c r="M317" i="10" s="1"/>
  <c r="G39" i="13" l="1"/>
  <c r="J40" i="13"/>
  <c r="K40" i="13" s="1"/>
  <c r="J39" i="13" l="1"/>
  <c r="K39" i="13" s="1"/>
  <c r="G16" i="13"/>
  <c r="J15" i="13" l="1"/>
  <c r="J16" i="13"/>
  <c r="K16" i="13" s="1"/>
</calcChain>
</file>

<file path=xl/sharedStrings.xml><?xml version="1.0" encoding="utf-8"?>
<sst xmlns="http://schemas.openxmlformats.org/spreadsheetml/2006/main" count="1588" uniqueCount="592">
  <si>
    <t>№ п/п</t>
  </si>
  <si>
    <t>Всего</t>
  </si>
  <si>
    <t xml:space="preserve">Приложение 1  </t>
  </si>
  <si>
    <t xml:space="preserve">к решению Хурала представителей </t>
  </si>
  <si>
    <t>"О кожуунном бюджете муниципального района</t>
  </si>
  <si>
    <t>(тыс.рублей)</t>
  </si>
  <si>
    <t>Код</t>
  </si>
  <si>
    <t>Наименование</t>
  </si>
  <si>
    <t>Сумма</t>
  </si>
  <si>
    <t>003 01 03 00 00 00 0000 000</t>
  </si>
  <si>
    <t>Получение кредитов от других бюджетов бюджетной системы</t>
  </si>
  <si>
    <t>003 01 03 01 00 05 0000 710</t>
  </si>
  <si>
    <t>003 01 03 01 00 05 0000 810</t>
  </si>
  <si>
    <t>муниципального района "Кызылский кожуун" Республики Тыва</t>
  </si>
  <si>
    <t>Прочие неналоговые доходы бюджетов муниципальных районов</t>
  </si>
  <si>
    <t>1 00 00000 00 0000 000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</si>
  <si>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</si>
  <si>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</si>
  <si>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</si>
  <si>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</si>
  <si>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1 14 00000 00 0000 000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</si>
  <si>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</si>
  <si>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</si>
  <si>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</si>
  <si>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</si>
  <si>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</si>
  <si>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</si>
  <si>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</si>
  <si>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 xml:space="preserve">"О кожуунном бюджете муниципального района </t>
  </si>
  <si>
    <t>Прочие доходы от компенсации затрат бюджетов муниципальных районов</t>
  </si>
  <si>
    <t>1 17 05050 05 0000 180</t>
  </si>
  <si>
    <t xml:space="preserve"> "О кожуунном бюджете муниципального района</t>
  </si>
  <si>
    <t>"О кожуунном  бюджете  муниципального района</t>
  </si>
  <si>
    <t>РЗ</t>
  </si>
  <si>
    <t>ПР</t>
  </si>
  <si>
    <t>ЦСР</t>
  </si>
  <si>
    <t>ВР</t>
  </si>
  <si>
    <t>Сумма на год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</si>
  <si>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</si>
  <si>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</si>
  <si>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Фонд оплаты труда государственных (муниципальных) органов</t>
  </si>
  <si>
    <t>77 0 10 10000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</si>
  <si>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</si>
  <si>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</si>
  <si>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</si>
  <si>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(Глава)</t>
  </si>
  <si>
    <t>77 0 10 20000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</si>
  <si>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(Секретарь)</t>
  </si>
  <si>
    <t>77 0 10 30000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</si>
  <si>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(Центральный аппарат)</t>
  </si>
  <si>
    <t>770 10 50000</t>
  </si>
  <si>
    <t>Иные выплаты персоналу учреждений, за исключением фонда оплаты труда</t>
  </si>
  <si>
    <t>77 0 10 50000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</si>
  <si>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</si>
  <si>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</si>
  <si>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</si>
  <si>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орагнизаций и земельного налога</t>
  </si>
  <si>
    <t>Уплата прочих налогов, сборов</t>
  </si>
  <si>
    <t>852</t>
  </si>
  <si>
    <t>Уплата иных платежей</t>
  </si>
  <si>
    <t xml:space="preserve">Функционирование Правительства РФ, высших исполнительных органов государственной власти субъектов Российской Федерации, местных администраций </t>
  </si>
  <si>
    <t>77 0 10 40000</t>
  </si>
  <si>
    <t>Судебная система</t>
  </si>
  <si>
    <t>Присяжные заседатели</t>
  </si>
  <si>
    <t>92 0 20 51200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</si>
  <si>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</si>
  <si>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Руководство и управление в сфере установленных функций органов местного самоуправления </t>
  </si>
  <si>
    <t>77 0 10 60000</t>
  </si>
  <si>
    <t>Уплата налога на имущество организаций и земельного налога</t>
  </si>
  <si>
    <t>Обеспечение деятельности финансовых, налоговых и таможенных органов и органов финансового надзора (КСО)</t>
  </si>
  <si>
    <t>77 0 10 70000</t>
  </si>
  <si>
    <t>Резервный фонд</t>
  </si>
  <si>
    <t>01</t>
  </si>
  <si>
    <t>Пособия, компенсации и иные соц.выплаты гражданам , кроме публичных нормативных обязательств</t>
  </si>
  <si>
    <t>Другие общегосударственные вопросы</t>
  </si>
  <si>
    <t>ПП "Подпрограмма «Организация обучения и повышения квалификации кадров для органов местного самоуправления»</t>
  </si>
  <si>
    <t>01 1 00 00000</t>
  </si>
  <si>
    <t>ПП "Подпрограмма «Совершенствование механизма эффективного взаимодействия органов местного самоуправления с органами государственной власти Республики Тыва, учебными заведениями высшего образования»</t>
  </si>
  <si>
    <t>01 2 00 00000</t>
  </si>
  <si>
    <t>Другие общегосударственные вопросы (Адм.комиссия)</t>
  </si>
  <si>
    <t>77 0 10 76130</t>
  </si>
  <si>
    <t>Национальная оборона</t>
  </si>
  <si>
    <t xml:space="preserve">Мобилизационная и вневойсковая подготовка </t>
  </si>
  <si>
    <t>Субвенции</t>
  </si>
  <si>
    <t>99 9 00 51180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</si>
  <si>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</si>
  <si>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</si>
  <si>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Фонд оплаты труда учреждений</t>
  </si>
  <si>
    <t>77 0 20 1Е000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</si>
  <si>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</si>
  <si>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Другие вопросы в области национальной безопасности и правоохранительной деятельности</t>
  </si>
  <si>
    <t>03 3 00 40000</t>
  </si>
  <si>
    <t>Национальная экономика</t>
  </si>
  <si>
    <t>Сельское хозяйство и рыболовство</t>
  </si>
  <si>
    <t>77 0 10 1С000</t>
  </si>
  <si>
    <t>Дорожное хозяйство (дорожные фонды)</t>
  </si>
  <si>
    <t xml:space="preserve">Другие вопросы в области национальной экономики </t>
  </si>
  <si>
    <t>04 1 00 40000</t>
  </si>
  <si>
    <t>Субсидии гражданам на приобретение жилья</t>
  </si>
  <si>
    <t>04 2 00 40000</t>
  </si>
  <si>
    <t>04 3 00 40000</t>
  </si>
  <si>
    <t>Субсидии на возмещение недополученных доходов и возмещение фактически понесенных затрат в связи с прозиводством товаров, выполнением работ, оказанием услуг</t>
  </si>
  <si>
    <t>Жилищно-коммунальное хозяйство</t>
  </si>
  <si>
    <t>Образование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</si>
  <si>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</si>
  <si>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</si>
  <si>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07 1 0 000590</t>
  </si>
  <si>
    <t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</si>
  <si>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07 1 00 00590</t>
  </si>
  <si>
    <t>07 1 00 76020</t>
  </si>
  <si>
    <t>Общее образование</t>
  </si>
  <si>
    <t>07 2 00 00590</t>
  </si>
  <si>
    <t>07 2 00 76020</t>
  </si>
  <si>
    <t>Дополнительное образование детей</t>
  </si>
  <si>
    <t>07 3 00 00590</t>
  </si>
  <si>
    <t>Молодежная политика</t>
  </si>
  <si>
    <t>Молодежная политика (оздоровление детей)</t>
  </si>
  <si>
    <t>07 4 00 00000</t>
  </si>
  <si>
    <t>07 4 00 00590</t>
  </si>
  <si>
    <t>07 4 00 75040</t>
  </si>
  <si>
    <t>Пособия, компенсации, меры соц.поддержки по публичным нормативным обязательствам</t>
  </si>
  <si>
    <t xml:space="preserve">Другие вопросы в области образования </t>
  </si>
  <si>
    <t>Другие вопросы в области образования (центр.бухгалтерия)</t>
  </si>
  <si>
    <t>07 5 00 00000</t>
  </si>
  <si>
    <t>07 5 00 00211</t>
  </si>
  <si>
    <t>07 5 00 00213</t>
  </si>
  <si>
    <t>07 5 00 00212</t>
  </si>
  <si>
    <t>Другие вопросы в области образования (КДН)</t>
  </si>
  <si>
    <t>77 0 10 76100</t>
  </si>
  <si>
    <t>Другие вопросы в области образования (аппарат)</t>
  </si>
  <si>
    <t>77 0 10 2У211</t>
  </si>
  <si>
    <t>77 0 10 2У213</t>
  </si>
  <si>
    <t>Культура, кинематография</t>
  </si>
  <si>
    <t>Культура</t>
  </si>
  <si>
    <t>Культура (библиотеки)</t>
  </si>
  <si>
    <t>09 1 00 00000</t>
  </si>
  <si>
    <t>09 1 00 00590</t>
  </si>
  <si>
    <t>Культура (ДК)</t>
  </si>
  <si>
    <t>09 2 00 00000</t>
  </si>
  <si>
    <t>09 2 00 00590</t>
  </si>
  <si>
    <t>Другие вопросы в области культуры, кинематографии</t>
  </si>
  <si>
    <t>Другие вопросы в области культуры, кинематографии (аппарат)</t>
  </si>
  <si>
    <t>77 0 10 3Б000</t>
  </si>
  <si>
    <t>77 0 10 3Б212</t>
  </si>
  <si>
    <t>08</t>
  </si>
  <si>
    <t>04</t>
  </si>
  <si>
    <t>09 3 00 00000</t>
  </si>
  <si>
    <t>111</t>
  </si>
  <si>
    <t>119</t>
  </si>
  <si>
    <t>09 3 00 00 000</t>
  </si>
  <si>
    <t>09 3 00 00 290</t>
  </si>
  <si>
    <t>Здравоохранение</t>
  </si>
  <si>
    <t>10 1 00 40226</t>
  </si>
  <si>
    <t>Социальная политика</t>
  </si>
  <si>
    <t>Пенсионное обеспечение</t>
  </si>
  <si>
    <t>Иные пенсии, соц.доплаты к пенсии</t>
  </si>
  <si>
    <t>77 0 30 01010</t>
  </si>
  <si>
    <t>Социальное обеспечение населения</t>
  </si>
  <si>
    <t>ПП «Обеспечение жильем молодых семей  Кызылского кожууна на 2018-2020 гг.»</t>
  </si>
  <si>
    <t>77 0 30 76120</t>
  </si>
  <si>
    <t>77 0 30 76110</t>
  </si>
  <si>
    <t>77 0 30 76070</t>
  </si>
  <si>
    <t>77 0 30 76060</t>
  </si>
  <si>
    <t>77 0 30 76080</t>
  </si>
  <si>
    <t>77 0 30 76030</t>
  </si>
  <si>
    <t xml:space="preserve">Охрана семьи и детства </t>
  </si>
  <si>
    <t>10 3 36 53800</t>
  </si>
  <si>
    <t>Охрана семьи и детства (компенсация род.платы)</t>
  </si>
  <si>
    <t>77 0 30 76090</t>
  </si>
  <si>
    <t>Другие вопросы в области социальной политики</t>
  </si>
  <si>
    <t>77 0 20 76040</t>
  </si>
  <si>
    <t>77 0 10 4Т000</t>
  </si>
  <si>
    <t>Физическая культура и спорт</t>
  </si>
  <si>
    <t>Другие вопросы в области физической культуры и спорта</t>
  </si>
  <si>
    <t>14 1 00 40000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</si>
  <si>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</si>
  <si>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</si>
  <si>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РФ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</si>
  <si>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</si>
  <si>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</si>
  <si>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13 1 02 70010</t>
  </si>
  <si>
    <t>Иные дотации</t>
  </si>
  <si>
    <t>13 1 00 70020</t>
  </si>
  <si>
    <t>Прочие межбюджетные трансферты общего характера</t>
  </si>
  <si>
    <t>Прочие межбюджетные трансферты общего характера (субсидии на оплату комм.услуг)</t>
  </si>
  <si>
    <t>97 0 00 75020</t>
  </si>
  <si>
    <t>Прочие межбюджетные трансферты общего характера (на продажу алкогольной продукции)</t>
  </si>
  <si>
    <t>97 0 00 76050</t>
  </si>
  <si>
    <t>ВСЕГО</t>
  </si>
  <si>
    <t>(тыс. рублей)</t>
  </si>
  <si>
    <t xml:space="preserve">Наименование </t>
  </si>
  <si>
    <t>Гл</t>
  </si>
  <si>
    <t>Всего:</t>
  </si>
  <si>
    <t>Хурал представителей муниципального района "Кызылский кожуун" РТ</t>
  </si>
  <si>
    <t>Администрация муниципального района "Кызылский кожуун" РТ</t>
  </si>
  <si>
    <t>Функционирование высшего должностного лица субъекта Российской Федерации и муниципального образования (Председатель)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</si>
  <si>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 (Аппарат)</t>
  </si>
  <si>
    <t>002</t>
  </si>
  <si>
    <t>Финансовое управление</t>
  </si>
  <si>
    <t>Управление образования</t>
  </si>
  <si>
    <t>Управление культуры</t>
  </si>
  <si>
    <t>Управление социальной защиты и трудовых отношений</t>
  </si>
  <si>
    <t xml:space="preserve">                                                                                        (тыс. рублей)</t>
  </si>
  <si>
    <t>2</t>
  </si>
  <si>
    <t>3</t>
  </si>
  <si>
    <t>4</t>
  </si>
  <si>
    <t>0110000000               0120000000</t>
  </si>
  <si>
    <t>1010040000          1020040000          1030040000</t>
  </si>
  <si>
    <t xml:space="preserve">1110040000         1120040000         1130040000      </t>
  </si>
  <si>
    <t>1410040000</t>
  </si>
  <si>
    <t xml:space="preserve">"О кожуунном бюджете муниципального района "Кызылский кожуун" Республики Тыва </t>
  </si>
  <si>
    <t>Наименование поселения</t>
  </si>
  <si>
    <t>Администрация сельского поселения сумон Баян-Кольский Кызылского кожууна Республики Тыва</t>
  </si>
  <si>
    <t>Администрация сельского поселения сумон Кара-Хаакский Кызылского кожууна Республики Тыва</t>
  </si>
  <si>
    <t>Администрация сельского поселения сумона Сукпакский Кызылского кожууна Республики Тыва</t>
  </si>
  <si>
    <t>Администрация сельского поселения сумона Терлиг-Хаинский Кызылского кожууна Республики Тыва</t>
  </si>
  <si>
    <t>Администрация сельского поселения сумона Усть-Элегестинский Кызылского кожууна Республики Тыва</t>
  </si>
  <si>
    <t>Администрация сельского поселения сумон Целинный Кызылского кожууна Республики Тыва</t>
  </si>
  <si>
    <t>Администрация сельского поселения сумона Чербинский Кызылского кожууна Республики Тыва</t>
  </si>
  <si>
    <t>Администрация сельского поселения сумон Шамбалыгский Кызылского кожууна Республики Тыва</t>
  </si>
  <si>
    <t>Администрация сельского поселения сумона Ээрбекский Кызылского кожууна Республики Тыва</t>
  </si>
  <si>
    <t xml:space="preserve">ИТОГО </t>
  </si>
  <si>
    <t>Администрация поселка городского типа Каа-Хем Кызылского кожууна Республики Тыва</t>
  </si>
  <si>
    <t>5</t>
  </si>
  <si>
    <t>7</t>
  </si>
  <si>
    <t>Таблица 1</t>
  </si>
  <si>
    <t>6</t>
  </si>
  <si>
    <t>8</t>
  </si>
  <si>
    <t>Таблица 2</t>
  </si>
  <si>
    <t>Прочие доходы от оказания платных услуг (работ) получателями средств бюджетов сельских поселений</t>
  </si>
  <si>
    <t xml:space="preserve">Коды бюджетной классификации  </t>
  </si>
  <si>
    <t xml:space="preserve">      Наименование доходов </t>
  </si>
  <si>
    <t xml:space="preserve">Сумма </t>
  </si>
  <si>
    <t>НАЛОГОВЫЕ И НЕНАЛОГОВЫЕ ДОХОДЫ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</si>
  <si>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</si>
  <si>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</si>
  <si>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</si>
  <si>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</si>
  <si>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</si>
  <si>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</si>
  <si>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</si>
  <si>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</si>
  <si>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</si>
  <si>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</si>
  <si>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организаций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</si>
  <si>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</si>
  <si>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</si>
  <si>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</si>
  <si>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</si>
  <si>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</si>
  <si>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</si>
  <si>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</si>
  <si>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</si>
  <si>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</si>
  <si>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</si>
  <si>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</si>
  <si>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</si>
  <si>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</si>
  <si>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</si>
  <si>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</si>
  <si>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1 13 02995 05 0000 130</t>
  </si>
  <si>
    <t>ДОХОДЫ ОТ ПРОДАЖИ МАТЕРИАЛЬНЫХ И НЕМАТЕРИАЛЬНЫХ АКТИВОВ</t>
  </si>
  <si>
    <t xml:space="preserve"> 1 16 00000 00 0000 000</t>
  </si>
  <si>
    <t>2 02 15001 05 0000 150</t>
  </si>
  <si>
    <t>2 02 15002 05 0000 150</t>
  </si>
  <si>
    <t>2 02 20041 05 0000 150</t>
  </si>
  <si>
    <t>2 02 25097 05 0000 150</t>
  </si>
  <si>
    <t>2 02 25497 05 0000 150</t>
  </si>
  <si>
    <t>2 02 25555 05 0000 150</t>
  </si>
  <si>
    <t>2 02 29999 05 0000 150</t>
  </si>
  <si>
    <t>2 02 30013 05 0000 150</t>
  </si>
  <si>
    <t>2 02 35118 05 0000 150</t>
  </si>
  <si>
    <t>2 02 35120 05 0000 150</t>
  </si>
  <si>
    <t>2 02 35250 05 0000 150</t>
  </si>
  <si>
    <t>2 02 35380 05 0000 150</t>
  </si>
  <si>
    <t>2 02 35573 05 0000 150</t>
  </si>
  <si>
    <t xml:space="preserve">ИТОГО ДОХОДОВ </t>
  </si>
  <si>
    <t>Приложение 6</t>
  </si>
  <si>
    <t>9</t>
  </si>
  <si>
    <t>77 0 20 8М000</t>
  </si>
  <si>
    <t>Другие общегосударственные вопросы ( прочие расходы адм.кожууна)</t>
  </si>
  <si>
    <t>77 0 20 40000</t>
  </si>
  <si>
    <t>02 1 00 40000</t>
  </si>
  <si>
    <t>78 0 10 1С000</t>
  </si>
  <si>
    <t>77 0 20 1А000</t>
  </si>
  <si>
    <t>МП "Содействие занятости населения  занятости населения Кызылского кожууна на 2018-2020 гг."</t>
  </si>
  <si>
    <t>16 1 00 40000</t>
  </si>
  <si>
    <t>МП «Формирование комфортной городской (сельской) среды на территории Кызылского кожууна в 2018-2022 годы»</t>
  </si>
  <si>
    <t>33 0 F2 55550</t>
  </si>
  <si>
    <t>ПП Энергосбережение и повышение энегетической эффективности</t>
  </si>
  <si>
    <t>ПП Обеспечение пожарной безопасности , развитие и совершенствование системы оповещения населения МР "Кызылский кожуун"</t>
  </si>
  <si>
    <t>04 5 00 40000</t>
  </si>
  <si>
    <t>07 1 00 7602У</t>
  </si>
  <si>
    <t>87 0 00 76040</t>
  </si>
  <si>
    <t>07 2 00 7602У</t>
  </si>
  <si>
    <t>07 2   E2 50970</t>
  </si>
  <si>
    <t>МП "Развитие молодежной политики в Кызылском кожууне на 2018-2020 гг"</t>
  </si>
  <si>
    <t>Иные выплаты текущего характера физическим лицам (премии, гранды)</t>
  </si>
  <si>
    <t>Другие вопросы в области образования (МК)</t>
  </si>
  <si>
    <t>07 6 00 00211</t>
  </si>
  <si>
    <t>07 6 00 00213</t>
  </si>
  <si>
    <t>07 6 00 00000</t>
  </si>
  <si>
    <t>07 6 00 00212</t>
  </si>
  <si>
    <t>Другие вопросы в области образования (ХЭК)</t>
  </si>
  <si>
    <t>07 7 00 00211</t>
  </si>
  <si>
    <t>07 7 00 00213</t>
  </si>
  <si>
    <t>07 7 00 00000</t>
  </si>
  <si>
    <t>Другие вопросы в области образования (Мероприятия)</t>
  </si>
  <si>
    <t>07 8 00 0000</t>
  </si>
  <si>
    <t>07 8 00 00000</t>
  </si>
  <si>
    <t>77 0 10 2У000</t>
  </si>
  <si>
    <t>77 0 10 3Б211</t>
  </si>
  <si>
    <t>77 0 10 3Б213</t>
  </si>
  <si>
    <t>Другие вопросы в области культуры, кинематографии (ЦБ)</t>
  </si>
  <si>
    <t>09 4 00 00000</t>
  </si>
  <si>
    <t>Другие вопросы в области культуры, кинематографии (мероприятия)</t>
  </si>
  <si>
    <t>09 5 00 00000</t>
  </si>
  <si>
    <t>Культура (Приоритетные объекты, нуждающиеся капитальном ремонте)</t>
  </si>
  <si>
    <t>09 6 00 00600</t>
  </si>
  <si>
    <t>Другие вопросы в области культуры, кинематографии (Развитие туризма)</t>
  </si>
  <si>
    <t>09 7 00 0800</t>
  </si>
  <si>
    <t>09 7 00 00000</t>
  </si>
  <si>
    <t>Культура (Укрепление МТБ учреждений культуры)</t>
  </si>
  <si>
    <t>09 8 00 00900</t>
  </si>
  <si>
    <t>МП "Поддержка системы здравоохранения Кызылского кожууна Республики Тыва на 2018-2020 годы"</t>
  </si>
  <si>
    <t>ПП Профилактика туберкулеза</t>
  </si>
  <si>
    <t>10 1 00 40000</t>
  </si>
  <si>
    <t>16 4 F154970</t>
  </si>
  <si>
    <t>77 0 30 52500</t>
  </si>
  <si>
    <t>МП "Социальная поддержка отдельных категорий граждан на территории Кызылского кожууна  на 2018-2020 гг."</t>
  </si>
  <si>
    <t>11 1 00 40000</t>
  </si>
  <si>
    <t>ПП "Старшее поколение"</t>
  </si>
  <si>
    <t>77 0 PL 55730</t>
  </si>
  <si>
    <t>13 1 00 40000</t>
  </si>
  <si>
    <t>МП "Развитие физической культуры и спорта в Кызылском кожууне на 2018-2020 гг"</t>
  </si>
  <si>
    <t>77 0 00 21000</t>
  </si>
  <si>
    <t>Иные межбюджетные трансферты из дорожного фонда местного бюджета</t>
  </si>
  <si>
    <t>Иные выплаты персоналу учреждений, за исключением фонда оплаты труда (компенсация депутатм)</t>
  </si>
  <si>
    <t>Другие вопросы в области образования (ВК)</t>
  </si>
  <si>
    <t>Другие вопросы в области культуры, кинематографии (МТО культуры)</t>
  </si>
  <si>
    <t>Другие вопросы в области образования (Инсп .труд)</t>
  </si>
  <si>
    <t xml:space="preserve">0210040000            0220040000           0230040000 0240040000     0250040000        </t>
  </si>
  <si>
    <t>0310040000       0320040000        0330040000     0340040000</t>
  </si>
  <si>
    <t>0410040000   0420040000                     0430040000   0440040000    0450040000</t>
  </si>
  <si>
    <t xml:space="preserve">0710000000                  0720000000               0730000000                       0740000000            0750000000   0760000000 0770000000   0780000000   8700000000                                   </t>
  </si>
  <si>
    <t>1210040000       164F100000</t>
  </si>
  <si>
    <t>1310040000</t>
  </si>
  <si>
    <t>330F200000</t>
  </si>
  <si>
    <t>Иные межбюджетные трансферты на оплату коммунальных услуг</t>
  </si>
  <si>
    <t>Субсидии бюджетным учреждениям на иные цели</t>
  </si>
  <si>
    <t>Непр.расходы (Оказание услуг по транспортировке тел умерших)</t>
  </si>
  <si>
    <t>Другие вопросы в области национальной экономики (МТО администрации кожууна)</t>
  </si>
  <si>
    <t>Другие вопросы в области национальной экономики (Вод.финуправления)</t>
  </si>
  <si>
    <t>12</t>
  </si>
  <si>
    <t>77 0 P1 55730</t>
  </si>
  <si>
    <t>Таблица 4</t>
  </si>
  <si>
    <t>77 0 22 40000</t>
  </si>
  <si>
    <t>08 5 00 00000</t>
  </si>
  <si>
    <t>Социальное обеспечение населения (пособия на погребение)</t>
  </si>
  <si>
    <t>Социальное обеспечение населения (расходы на обществ.транспорт)</t>
  </si>
  <si>
    <t>Социальное обеспечение населения (ежемесячн.пособия на ребенка)</t>
  </si>
  <si>
    <t>Социальное обеспечение населения (соц.поддержка ветеранов труда и тружеников тыла)</t>
  </si>
  <si>
    <t>Социальное обеспечение населения (соц.поддержка реабилитированным лицам)</t>
  </si>
  <si>
    <t>Социальное обеспечение населения (жилищные субсидии гражданам)</t>
  </si>
  <si>
    <t>Социальное обеспечение населения (выплаты инвалидам)</t>
  </si>
  <si>
    <t>Социальное обеспечение населения (единовремен.выплаты при рождении ребенка, выплаты по уходу за ребенком)</t>
  </si>
  <si>
    <t>Пособия, компенсации, меры соц.поддержки по публичным нормативным обязательствам (первый ребенок)</t>
  </si>
  <si>
    <t>Другие вопросы в области социальной политики (содержание отдела жилищных субсидий)</t>
  </si>
  <si>
    <t>Другие вопросы в области социальной политики (аппарат)</t>
  </si>
  <si>
    <t>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</si>
  <si>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</si>
  <si>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</si>
  <si>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</si>
  <si>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</si>
  <si>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</si>
  <si>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</si>
  <si>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1 05 03000 01 0000 110</t>
  </si>
  <si>
    <t>1 05 04000 02 0000 110</t>
  </si>
  <si>
    <t>1 06 00000 00 0000 000</t>
  </si>
  <si>
    <t>1 06 02000 02 0000 110</t>
  </si>
  <si>
    <t>1 08 00000 00 0000 000</t>
  </si>
  <si>
    <t>1 11 00000 00 0000 000</t>
  </si>
  <si>
    <t>1 12 00000 00 0000 000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</si>
  <si>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</si>
  <si>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</si>
  <si>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ИТОГО СОБСТВЕННЫХ ДОХОДОВ</t>
  </si>
  <si>
    <t>БЕЗВОЗМЕЗДНЫЕ ПОСТУПЛЕНИЯ ОТ ДРУГИХ БЮДЖЕТОВ БЮДЖЕТНОЙ СИСТЕМЫ РОССИЙСКОЙ ФЕДЕРАЦИИ</t>
  </si>
  <si>
    <t>2 02 25576 05 0000 150</t>
  </si>
  <si>
    <t>2 02 30022 05 0000 150</t>
  </si>
  <si>
    <t>Непр. расходы  - организации мероприятий при осуществлении
деятельности по обращению с животными без
владельцев</t>
  </si>
  <si>
    <t xml:space="preserve"> 77 0 20 40000</t>
  </si>
  <si>
    <t>77 0 40 L0000</t>
  </si>
  <si>
    <t>77 0 20 L0000</t>
  </si>
  <si>
    <t>НП расходы. Уличное освещение</t>
  </si>
  <si>
    <t>09 2 00 00560</t>
  </si>
  <si>
    <t>2 02 25466 05 0000 150</t>
  </si>
  <si>
    <t>2 02 35302 05 0000 150</t>
  </si>
  <si>
    <t>3 02 30024 05 0000 150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</si>
  <si>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</si>
  <si>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</si>
  <si>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</si>
  <si>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полномочий по назначению и выплате ежемесячного пособия на ребенка </t>
  </si>
  <si>
    <t>Субвенции для предоставления льготы сельским специалистам по жилищно-коммунальным услугам</t>
  </si>
  <si>
    <t xml:space="preserve"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</si>
  <si>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</si>
  <si>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</si>
  <si>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</si>
  <si>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 xml:space="preserve">Субвенции на осуществление государственных полномочий по созданию, организации и обеспечению деятельности административных комиссий 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</si>
  <si>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</si>
  <si>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</si>
  <si>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</si>
  <si>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ежемесячных выплат на детей в возрасте от трех до семи лет включительно</t>
  </si>
  <si>
    <t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</si>
  <si>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</si>
  <si>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</si>
  <si>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"Кызылский кожуун "  Республики Тыва на 2022 год</t>
  </si>
  <si>
    <t xml:space="preserve">                                                       и плановый период 2023 и 2024 годов"</t>
  </si>
  <si>
    <t>Источники внутреннего финансирования дефицита кожуунного  бюджета муниципального района "Кызылский кожуун" Республики Тыва на 2022 год</t>
  </si>
  <si>
    <t>"Кызылский кожуун" Республики Тыва на 2022 год</t>
  </si>
  <si>
    <t xml:space="preserve"> "Кызылский кожуун" Республики Тыва на 2022 год</t>
  </si>
  <si>
    <t>и на плановый период 2023 и 2024 годов"</t>
  </si>
  <si>
    <t xml:space="preserve">Распределение                                                                                                                                                                                      бюджетных ассигнований из бюджета муниципального района "Кызылский кожуун" Республики Тыва на 2022 год по разделам и подразделам, целевым статьям и видам расходов                                 </t>
  </si>
  <si>
    <t>Ведомственная структура                                                                                                                                                                                                                 расходов кожуунного бюджета муниципального района "Кызылский кожуун" Республики Тыва на 2022 год</t>
  </si>
  <si>
    <t>на 2022 год и на плановый период 2023 и 2024 годов"</t>
  </si>
  <si>
    <t>77 0 20 80000</t>
  </si>
  <si>
    <t>77 0 20 00000</t>
  </si>
  <si>
    <t>Обеспечение проведения выборов и референдумов</t>
  </si>
  <si>
    <t>77 0 20 75050</t>
  </si>
  <si>
    <t>07 2 08 L3030</t>
  </si>
  <si>
    <t>07 2 08 L3040</t>
  </si>
  <si>
    <t>77 0 30 L3020</t>
  </si>
  <si>
    <t>77 0 P1 50840</t>
  </si>
  <si>
    <t>Охрана семьи иматеринства (компенсация род.платы)</t>
  </si>
  <si>
    <t>Содержание отдела субсидии</t>
  </si>
  <si>
    <t>Резервные фонды</t>
  </si>
  <si>
    <t xml:space="preserve"> Благоустройство</t>
  </si>
  <si>
    <t>МП  "Комплексное развитие сельских территорий"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</si>
  <si>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«Некоммерческие организации » </t>
    </r>
  </si>
  <si>
    <t>03 4 00 40000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</si>
  <si>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«Территориальное планирование и комплексное развитие территорий на 2021-2025 годы » </t>
    </r>
  </si>
  <si>
    <t>03 5 00 40000</t>
  </si>
  <si>
    <r>
      <t>МП</t>
    </r>
    <r>
      <rPr>
        <b/>
        <sz val="10"/>
        <color indexed="8"/>
        <rFont val="Times New Roman"/>
        <family val="1"/>
        <charset val="204"/>
      </rPr>
      <t xml:space="preserve"> «Развитие земельно-имущественных отношений на территории Кызылского кожууна Республики Тыва на 2022-2025» </t>
    </r>
  </si>
  <si>
    <t>03 6 00 40000</t>
  </si>
  <si>
    <t>МП "Обучение,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гг."</t>
  </si>
  <si>
    <t>МП "Обеспечение общественного порядка и противодействие преступности в Кызылском кожууне на 2021-2023 гг."</t>
  </si>
  <si>
    <t>МП "Создание условий для устойчивого экономического развития на территории Кызылского кожууна  на 2021-2023 гг.»</t>
  </si>
  <si>
    <t>03 3 00 00000</t>
  </si>
  <si>
    <t>03 0 00 00000</t>
  </si>
  <si>
    <t>04 0 00 00000</t>
  </si>
  <si>
    <t>МП "Комплексное развитие сельских территорий" ПП "Создание условий для обеспечения доступным и комфортным жильем сельского населения"</t>
  </si>
  <si>
    <t>МП "Жилищно-коммунальное хозяйство на 2021 – 2023 гг." ПП "Коммунальное хозяйство"</t>
  </si>
  <si>
    <t>МП "Жилищно-коммунальное хозяйство на 2021 – 2023 гг." ПП "Благоустройство"</t>
  </si>
  <si>
    <t>МП "Развитие транспортной системы на территории Кызылского кожууна"</t>
  </si>
  <si>
    <t>МП "Социальная поддержка отдельных категорий граждан на территории Кызылского кожууна  на 2021-2023 гг."</t>
  </si>
  <si>
    <t>МП "Социальная поддержка семей с детьми Кызылского кожууна на 2022-2024 годы"</t>
  </si>
  <si>
    <t>11 0 00 00000</t>
  </si>
  <si>
    <t>МП "Поддержка системы здравоохранения Кызылского кожууна Республики Тыва на 2021-2023 годы"</t>
  </si>
  <si>
    <t>МП "Комплексное развитие сельских территорий" ПП "Создание и развитие инфраструктруры на сельских территориях"</t>
  </si>
  <si>
    <t>МП "Развитие физической культуры и спорта в Кызылском кожууне на 2021-2023 гг"</t>
  </si>
  <si>
    <t>МП "Развитие молодежной политики в Кызылском кожууне на 2021-2023 гг"</t>
  </si>
  <si>
    <t>Другие вопросы в области образования (спец по охр.тр.)</t>
  </si>
  <si>
    <t>Непр. расходы  - на реализацию губернаторского проекта "Сорунза"</t>
  </si>
  <si>
    <t>78 0 10 00000</t>
  </si>
  <si>
    <t xml:space="preserve">Непр. - на обеспечение спец.техникой </t>
  </si>
  <si>
    <t>Приложение 8</t>
  </si>
  <si>
    <t>Приложение 12</t>
  </si>
  <si>
    <t>1 05 02000 02 0000 110</t>
  </si>
  <si>
    <t>Единый налог на вмененный доход для отдельных видов деятельности</t>
  </si>
  <si>
    <t>2 02 10000 00 0000 150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</si>
  <si>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</si>
  <si>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</si>
  <si>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</si>
  <si>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</si>
  <si>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</si>
  <si>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2 02 25304 05 0000 150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</si>
  <si>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</si>
  <si>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2 02 20299 05 0000 150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</si>
  <si>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</si>
  <si>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</si>
  <si>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муниципальных районов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</si>
  <si>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</si>
  <si>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реализацию мероприятий по обеспечению жильем молодых семей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</si>
  <si>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</t>
  </si>
  <si>
    <t>Субсидии бюджетам муниципальных районов на реализацию программ формирования современной городской среды</t>
  </si>
  <si>
    <t>2 02 25519 05 0000 150</t>
  </si>
  <si>
    <t>Субсидия бюджетам муниципальных районов на поддержку отрасли культуры</t>
  </si>
  <si>
    <t>Субсидии бюджетам муниципальных районов на обеспечение комплексного развития сельских территорий</t>
  </si>
  <si>
    <t>2 02 30000 00 0000 150</t>
  </si>
  <si>
    <t>Субвенции бюджетам бюджетной системы Российской Федерации</t>
  </si>
  <si>
    <t>2 02 30024 05 0000 150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</si>
  <si>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</si>
  <si>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</si>
  <si>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</si>
  <si>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</si>
  <si>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оплату жилищно-коммунальных услуг отдельным категориям граждан</t>
  </si>
  <si>
    <t>2 02 35084 05 0000 150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</si>
  <si>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</si>
  <si>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</si>
  <si>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2 02 40000 00 0000 150</t>
  </si>
  <si>
    <t>Иные межбюджетные трансферты</t>
  </si>
  <si>
    <t>2 02 49999 05 0000 150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</si>
  <si>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</si>
  <si>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2 02 45454 05 0000 150</t>
  </si>
  <si>
    <t>* 05 - бюджет муниципального района</t>
  </si>
  <si>
    <t>* 04 - бюджет городского округа</t>
  </si>
  <si>
    <t>Приложение 10</t>
  </si>
  <si>
    <t>от   "____" декабря  2021 года №______</t>
  </si>
  <si>
    <t xml:space="preserve">РАСПРЕДЕЛЕНИЕ
бюджетных ассигнований на реализацию муниципальных  программ на 2022 год </t>
  </si>
  <si>
    <t>Наименование муниципальной программы</t>
  </si>
  <si>
    <t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</t>
  </si>
  <si>
    <t>Обеспечение общественного порядка и противодействие преступности в Кызылском кожууне на 2021-2023 гг.</t>
  </si>
  <si>
    <t>Создание условий для устойчивого экономического развития на территории Кызылского кожууна  на 2021-2023 гг</t>
  </si>
  <si>
    <t>Жилищно-коммунальное хозяйство на 2021 – 2023 гг.</t>
  </si>
  <si>
    <t>Развитие системы образования на территории Кызылского кожууна на 2021-2023 гг.</t>
  </si>
  <si>
    <t>Развитие культуры и туризма Кызылского кожууна на 2021-2023 гг.</t>
  </si>
  <si>
    <t xml:space="preserve"> 0910000000                                    0920000000                                          0930000000  0940000000                        0950000000           0960000000  0970000000  0980000000                   08500L5190</t>
  </si>
  <si>
    <t>Поддержка системы здравоохранения  Кызылского кожууна на 2021-2023 гг.</t>
  </si>
  <si>
    <t>Социальная поддержка отдельных категорий граждан Кызылского кожууна на 2021-2023 гг.</t>
  </si>
  <si>
    <t>Обеспечение жителей Кызылского кожууна доступным и комфортным жильем на 2021-2023 годы</t>
  </si>
  <si>
    <t>Развитие физической  культуры и спорта в Кызылском кожууне на 2021-2023 гг.</t>
  </si>
  <si>
    <t>Развитие молодежной политики в Кызылском кожууне на 2021-2023 гг.</t>
  </si>
  <si>
    <t>Территориальное планирование и комплексное развитие территорий на 2021-2025 годы</t>
  </si>
  <si>
    <t>7700070310</t>
  </si>
  <si>
    <t>Формирование комфортной городской (сельской) среды на территории Кызылского кожууна в 2018-2024 годы</t>
  </si>
  <si>
    <t>Развитие земельно-имущественных отношений на территории Кызылского кожууна Республики Тыва на 2022-2025 годы</t>
  </si>
  <si>
    <t>77001L5110</t>
  </si>
  <si>
    <t>Комплексное развитие сельских территорий</t>
  </si>
  <si>
    <t xml:space="preserve">	  77040L5760</t>
  </si>
  <si>
    <t xml:space="preserve">Некоммерческие организации </t>
  </si>
  <si>
    <t>1510000000</t>
  </si>
  <si>
    <t xml:space="preserve">Развитие транспортной системы на территории Кызылского кожууна </t>
  </si>
  <si>
    <t xml:space="preserve">	770201А000</t>
  </si>
  <si>
    <t>Социальная поддержка семей с детьми Кызылского кожууна на 2022-2024 годы</t>
  </si>
  <si>
    <t>77020L4970</t>
  </si>
  <si>
    <t>Сумма                      на год</t>
  </si>
  <si>
    <t>Изменение</t>
  </si>
  <si>
    <t>Сумма с учетом изменений</t>
  </si>
  <si>
    <t>О внесении изменений и дополнений</t>
  </si>
  <si>
    <t>в решение Хурала представителей</t>
  </si>
  <si>
    <t>ПП «Обеспечение жильем молодых семей  Кызылского кожууна на 2021-2023 гг.»</t>
  </si>
  <si>
    <t>МП «Формирование комфортной городской (сельской) среды на территории Кызылского кожууна в 2018-2024 годы»</t>
  </si>
  <si>
    <t xml:space="preserve">в решение Хурала представителей </t>
  </si>
  <si>
    <t>от 10 декабря 2021 года № 28</t>
  </si>
  <si>
    <t xml:space="preserve">РАСПРЕДЕЛЕНИЕ                                                                                                                                 
дотации на выравнивание бюджетной обеспеченности бюджетам                                                      
поселений на 2022 год </t>
  </si>
  <si>
    <t>"Кызылский кожуун"  Республики Тыва на 2022 год</t>
  </si>
  <si>
    <t>в Решение Хурала представителей</t>
  </si>
  <si>
    <t>РАСПРЕДЕЛЕНИЕ
дотации  на поддержку мер по обеспечению сбалансированности бюджетов бюджетам поселений на 2022 год</t>
  </si>
  <si>
    <t>о внесении изменений и дополнений</t>
  </si>
  <si>
    <t>РАСПРЕДЕЛЕНИЕ                                                                                                                                                          
 иных межбюджетных трансфертов бюджетам поселений на 2022 год</t>
  </si>
  <si>
    <t xml:space="preserve">Иные межбюджетные трансферты на оплату прочих расходов </t>
  </si>
  <si>
    <t>09200L4660</t>
  </si>
  <si>
    <t>091А154540</t>
  </si>
  <si>
    <t>0920075110</t>
  </si>
  <si>
    <t>НП расходы. Расходы при ЧС из резервного фонда Правительства РТ</t>
  </si>
  <si>
    <t>77 0 20 04000</t>
  </si>
  <si>
    <t>НП расходы. На подготовку проектов межевания земельных участков и на проведение кадастровых работ</t>
  </si>
  <si>
    <t>77020L5990</t>
  </si>
  <si>
    <t xml:space="preserve">Прочие межбюджетные трансферты общего характера </t>
  </si>
  <si>
    <t>97 0 00 76060</t>
  </si>
  <si>
    <t>Контрольно-счетный орган</t>
  </si>
  <si>
    <t xml:space="preserve">Приложение 4 </t>
  </si>
  <si>
    <t>в  решение Хурала представителей</t>
  </si>
  <si>
    <t>муниципального района "Кызылский кожуун"</t>
  </si>
  <si>
    <t xml:space="preserve"> "Кызылский кожуун Республики Тыва" на 2022 год</t>
  </si>
  <si>
    <t xml:space="preserve">и на  плановый период 2023 и 2024 годов" от 10 декабря 2021 года № 28 </t>
  </si>
  <si>
    <t>изменение (+),(-)</t>
  </si>
  <si>
    <t>Сумма с учетом измнений</t>
  </si>
  <si>
    <t xml:space="preserve">Налог, взимаемый в связи с применением упрощенной системы  налогообложения </t>
  </si>
  <si>
    <t>1 11 05010 00 0000 120</t>
  </si>
  <si>
    <t>1 11 05020 00 0000 120</t>
  </si>
  <si>
    <t>1 11 09030 00 0000 120</t>
  </si>
  <si>
    <t>1 14 06000 00 0000 430</t>
  </si>
  <si>
    <t xml:space="preserve">Субсидии местным бюджетам на обеспечение специализированной коммунальной техникой предприятий жилищно-коммунального комплекса Республики Тыва </t>
  </si>
  <si>
    <t xml:space="preserve">Иные 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</t>
  </si>
  <si>
    <t>Доходы</t>
  </si>
  <si>
    <t>Расходы</t>
  </si>
  <si>
    <t>Межбюджетные трансферты, передаваемые бюджетам муниципальных районов и городских округов для компенсации дополнительных расходов, возникших в результате решений, принятых органами власти другого уровня (Постановление Правительства РТ от 14.02.2022 г. № 56)</t>
  </si>
  <si>
    <t xml:space="preserve">Субвенция на обеспечение выполенения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</si>
  <si>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</si>
  <si>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2 02 25599 05 0000 150</t>
  </si>
  <si>
    <t>Межбюджетные трансферты, передаваемые бюджетам муниципальных районов на создание модельных муниципальных библиотек</t>
  </si>
  <si>
    <t>ПОСТУПЛЕНИЯ ДОХОДОВ В КОЖУУННЫЙ  БЮДЖЕТ МУНИЦИПАЛЬНОГО РАЙОНА "КЫЗЫЛСКИЙ КОЖУУН" РЕСПУБЛИКИ ТЫВА НА 2022 ГОД</t>
  </si>
  <si>
    <t>003 01 05 02 01 05 0000 510</t>
  </si>
  <si>
    <t>Увеличение прочих остатков денежных средств бюджетов муниципальных районов</t>
  </si>
  <si>
    <t>Изменение остатков средств на счетах по учету средств бюджета</t>
  </si>
  <si>
    <t>003 01 05 02 01 05 0000 000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</si>
  <si>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</si>
  <si>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</si>
  <si>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Уменьшение прочих остатков денежных средств бюджетов муниципальных районов</t>
  </si>
  <si>
    <t>003 01 05 02 01 05 0000 610</t>
  </si>
  <si>
    <r>
      <t>от "</t>
    </r>
    <r>
      <rPr>
        <u/>
        <sz val="10"/>
        <rFont val="Times New Roman"/>
        <family val="1"/>
        <charset val="204"/>
      </rPr>
      <t>17</t>
    </r>
    <r>
      <rPr>
        <sz val="10"/>
        <rFont val="Times New Roman"/>
        <family val="1"/>
        <charset val="204"/>
      </rPr>
      <t xml:space="preserve">" </t>
    </r>
    <r>
      <rPr>
        <u/>
        <sz val="10"/>
        <rFont val="Times New Roman"/>
        <family val="1"/>
        <charset val="204"/>
      </rPr>
      <t xml:space="preserve">мая </t>
    </r>
    <r>
      <rPr>
        <sz val="10"/>
        <rFont val="Times New Roman"/>
        <family val="1"/>
        <charset val="204"/>
      </rPr>
      <t>2022 года № 20</t>
    </r>
  </si>
  <si>
    <r>
      <t>от "</t>
    </r>
    <r>
      <rPr>
        <u/>
        <sz val="10"/>
        <rFont val="Times New Roman"/>
        <family val="1"/>
        <charset val="204"/>
      </rPr>
      <t>17</t>
    </r>
    <r>
      <rPr>
        <sz val="10"/>
        <rFont val="Times New Roman"/>
        <family val="1"/>
        <charset val="204"/>
      </rPr>
      <t xml:space="preserve">" </t>
    </r>
    <r>
      <rPr>
        <u/>
        <sz val="10"/>
        <rFont val="Times New Roman"/>
        <family val="1"/>
        <charset val="204"/>
      </rPr>
      <t>мая</t>
    </r>
    <r>
      <rPr>
        <sz val="10"/>
        <rFont val="Times New Roman"/>
        <family val="1"/>
        <charset val="204"/>
      </rPr>
      <t xml:space="preserve"> 2022 года №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</si>
</sst>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  <numFmt numFmtId="166" formatCode="#,##0.0"/>
    <numFmt numFmtId="167" formatCode="000"/>
    <numFmt numFmtId="168" formatCode="00"/>
    <numFmt numFmtId="169" formatCode="0000000"/>
    <numFmt numFmtId="170" formatCode="#,##0.0_ ;[Red]\-#,##0.0\ "/>
    <numFmt numFmtId="171" formatCode="_(* #,##0.00_);_(* \(#,##0.00\);_(* &quot;-&quot;??_);_(@_)"/>
    <numFmt numFmtId="172" formatCode="0000000000"/>
    <numFmt numFmtId="173" formatCode="&quot;Да&quot;;&quot;Да&quot;;&quot;Нет&quot;"/>
    <numFmt numFmtId="174" formatCode="_(* #,##0_);_(* \(#,##0\);_(* &quot;-&quot;??_);_(@_)"/>
    <numFmt numFmtId="175" formatCode="_-* #,##0.0_р_._-;\-* #,##0.0_р_._-;_-* &quot;-&quot;??_р_._-;_-@_-"/>
    <numFmt numFmtId="176" formatCode="_-* #,##0.0\ _₽_-;\-* #,##0.0\ _₽_-;_-* &quot;-&quot;?\ _₽_-;_-@_-"/>
    <numFmt numFmtId="177" formatCode="[$-F800]dddd\,\ mmmm\ dd\,\ yyyy"/>
    <numFmt numFmtId="178" formatCode="0.00000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Arial Cyr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u/>
      <sz val="1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171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8" fillId="9" borderId="5" applyNumberFormat="0" applyAlignment="0" applyProtection="0"/>
    <xf numFmtId="0" fontId="29" fillId="10" borderId="6" applyNumberFormat="0" applyAlignment="0" applyProtection="0"/>
    <xf numFmtId="0" fontId="30" fillId="10" borderId="5" applyNumberFormat="0" applyAlignment="0" applyProtection="0"/>
    <xf numFmtId="0" fontId="7" fillId="0" borderId="7" applyNumberFormat="0">
      <alignment horizontal="right" vertical="top"/>
      <protection locked="0"/>
    </xf>
    <xf numFmtId="0" fontId="7" fillId="0" borderId="7" applyNumberFormat="0">
      <alignment horizontal="right" vertical="top"/>
    </xf>
    <xf numFmtId="0" fontId="7" fillId="11" borderId="7" applyNumberFormat="0">
      <alignment horizontal="right" vertical="top"/>
      <protection locked="0"/>
    </xf>
    <xf numFmtId="49" fontId="7" fillId="10" borderId="7">
      <alignment horizontal="left" vertical="top"/>
    </xf>
    <xf numFmtId="49" fontId="31" fillId="0" borderId="7">
      <alignment horizontal="left" vertical="top"/>
    </xf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0" applyNumberFormat="0" applyFill="0" applyBorder="0" applyAlignment="0" applyProtection="0"/>
    <xf numFmtId="0" fontId="7" fillId="12" borderId="7">
      <alignment horizontal="left" vertical="top" wrapText="1"/>
    </xf>
    <xf numFmtId="0" fontId="31" fillId="0" borderId="7">
      <alignment horizontal="left" vertical="top" wrapText="1"/>
    </xf>
    <xf numFmtId="0" fontId="7" fillId="13" borderId="7">
      <alignment horizontal="left" vertical="top" wrapText="1"/>
    </xf>
    <xf numFmtId="0" fontId="7" fillId="14" borderId="7">
      <alignment horizontal="left" vertical="top" wrapText="1"/>
    </xf>
    <xf numFmtId="0" fontId="7" fillId="15" borderId="7">
      <alignment horizontal="left" vertical="top" wrapText="1"/>
    </xf>
    <xf numFmtId="0" fontId="7" fillId="16" borderId="7">
      <alignment horizontal="left" vertical="top" wrapText="1"/>
    </xf>
    <xf numFmtId="0" fontId="7" fillId="0" borderId="7">
      <alignment horizontal="left" vertical="top" wrapText="1"/>
    </xf>
    <xf numFmtId="0" fontId="35" fillId="0" borderId="0">
      <alignment horizontal="left" vertical="top"/>
    </xf>
    <xf numFmtId="0" fontId="36" fillId="0" borderId="11" applyNumberFormat="0" applyFill="0" applyAlignment="0" applyProtection="0"/>
    <xf numFmtId="0" fontId="37" fillId="17" borderId="12" applyNumberFormat="0" applyAlignment="0" applyProtection="0"/>
    <xf numFmtId="0" fontId="38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7" fillId="0" borderId="0"/>
    <xf numFmtId="0" fontId="1" fillId="0" borderId="0"/>
    <xf numFmtId="0" fontId="1" fillId="0" borderId="0"/>
    <xf numFmtId="0" fontId="7" fillId="0" borderId="0"/>
    <xf numFmtId="0" fontId="40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42" fillId="0" borderId="0"/>
    <xf numFmtId="0" fontId="6" fillId="0" borderId="0"/>
    <xf numFmtId="0" fontId="6" fillId="0" borderId="0"/>
    <xf numFmtId="0" fontId="7" fillId="12" borderId="13" applyNumberFormat="0">
      <alignment horizontal="right" vertical="top"/>
    </xf>
    <xf numFmtId="0" fontId="7" fillId="13" borderId="13" applyNumberFormat="0">
      <alignment horizontal="right" vertical="top"/>
    </xf>
    <xf numFmtId="0" fontId="7" fillId="0" borderId="7" applyNumberFormat="0">
      <alignment horizontal="right" vertical="top"/>
    </xf>
    <xf numFmtId="0" fontId="7" fillId="0" borderId="7" applyNumberFormat="0">
      <alignment horizontal="right" vertical="top"/>
    </xf>
    <xf numFmtId="0" fontId="7" fillId="14" borderId="13" applyNumberFormat="0">
      <alignment horizontal="right" vertical="top"/>
      <protection locked="0"/>
    </xf>
    <xf numFmtId="0" fontId="7" fillId="0" borderId="7" applyNumberFormat="0">
      <alignment horizontal="right" vertical="top"/>
      <protection locked="0"/>
    </xf>
    <xf numFmtId="0" fontId="43" fillId="19" borderId="0" applyNumberFormat="0" applyBorder="0" applyAlignment="0" applyProtection="0"/>
    <xf numFmtId="0" fontId="44" fillId="0" borderId="0" applyNumberFormat="0" applyFill="0" applyBorder="0" applyAlignment="0" applyProtection="0"/>
    <xf numFmtId="0" fontId="7" fillId="20" borderId="14" applyNumberFormat="0" applyFont="0" applyAlignment="0" applyProtection="0"/>
    <xf numFmtId="49" fontId="45" fillId="18" borderId="7">
      <alignment horizontal="left" vertical="top" wrapText="1"/>
    </xf>
    <xf numFmtId="49" fontId="7" fillId="0" borderId="7">
      <alignment horizontal="left" vertical="top" wrapText="1"/>
    </xf>
    <xf numFmtId="0" fontId="46" fillId="0" borderId="15" applyNumberFormat="0" applyFill="0" applyAlignment="0" applyProtection="0"/>
    <xf numFmtId="0" fontId="4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8" fillId="21" borderId="0" applyNumberFormat="0" applyBorder="0" applyAlignment="0" applyProtection="0"/>
    <xf numFmtId="0" fontId="7" fillId="16" borderId="7">
      <alignment horizontal="left" vertical="top" wrapText="1"/>
    </xf>
    <xf numFmtId="0" fontId="7" fillId="0" borderId="7">
      <alignment horizontal="left" vertical="top" wrapText="1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</cellStyleXfs>
  <cellXfs count="306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3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67" fontId="9" fillId="2" borderId="1" xfId="3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9" fillId="0" borderId="0" xfId="2" applyFont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7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1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9" fillId="2" borderId="0" xfId="1" applyFont="1" applyFill="1" applyAlignment="1">
      <alignment vertical="center"/>
    </xf>
    <xf numFmtId="166" fontId="8" fillId="0" borderId="1" xfId="2" applyNumberFormat="1" applyFont="1" applyFill="1" applyBorder="1" applyAlignment="1">
      <alignment horizontal="center" vertical="center"/>
    </xf>
    <xf numFmtId="168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9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9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1" xfId="2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22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3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Alignment="1">
      <alignment horizontal="center" vertical="center"/>
    </xf>
    <xf numFmtId="16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3" fillId="2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Border="1" applyAlignment="1">
      <alignment vertical="center"/>
    </xf>
    <xf numFmtId="165" fontId="8" fillId="2" borderId="0" xfId="2" applyNumberFormat="1" applyFont="1" applyFill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2" applyFont="1" applyBorder="1" applyAlignment="1">
      <alignment vertical="center"/>
    </xf>
    <xf numFmtId="165" fontId="8" fillId="0" borderId="0" xfId="2" applyNumberFormat="1" applyFont="1" applyAlignment="1">
      <alignment vertical="center"/>
    </xf>
    <xf numFmtId="0" fontId="8" fillId="0" borderId="0" xfId="2" applyFont="1" applyAlignment="1">
      <alignment horizontal="right" vertical="center"/>
    </xf>
    <xf numFmtId="0" fontId="23" fillId="0" borderId="0" xfId="2" applyFont="1" applyAlignment="1">
      <alignment horizontal="center" vertical="center"/>
    </xf>
    <xf numFmtId="4" fontId="23" fillId="0" borderId="0" xfId="2" applyNumberFormat="1" applyFont="1" applyAlignment="1">
      <alignment vertical="center"/>
    </xf>
    <xf numFmtId="0" fontId="9" fillId="2" borderId="0" xfId="2" applyFont="1" applyFill="1" applyAlignment="1">
      <alignment horizontal="right" vertical="center"/>
    </xf>
    <xf numFmtId="0" fontId="9" fillId="2" borderId="1" xfId="2" applyFont="1" applyFill="1" applyBorder="1" applyAlignment="1">
      <alignment horizontal="center" vertical="center" wrapText="1"/>
    </xf>
    <xf numFmtId="172" fontId="9" fillId="0" borderId="1" xfId="0" applyNumberFormat="1" applyFont="1" applyFill="1" applyBorder="1" applyAlignment="1" applyProtection="1">
      <alignment horizontal="center" vertical="center"/>
      <protection hidden="1"/>
    </xf>
    <xf numFmtId="166" fontId="13" fillId="0" borderId="1" xfId="0" applyNumberFormat="1" applyFont="1" applyFill="1" applyBorder="1" applyAlignment="1">
      <alignment horizontal="center" vertical="center" wrapText="1"/>
    </xf>
    <xf numFmtId="172" fontId="14" fillId="0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>
      <alignment horizontal="center" vertical="center" wrapText="1"/>
    </xf>
    <xf numFmtId="166" fontId="13" fillId="0" borderId="1" xfId="3" applyNumberFormat="1" applyFont="1" applyFill="1" applyBorder="1" applyAlignment="1" applyProtection="1">
      <alignment horizontal="center" vertical="center" wrapText="1"/>
      <protection hidden="1"/>
    </xf>
    <xf numFmtId="166" fontId="22" fillId="0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vertical="center"/>
    </xf>
    <xf numFmtId="168" fontId="13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3" fillId="0" borderId="1" xfId="0" applyNumberFormat="1" applyFont="1" applyFill="1" applyBorder="1" applyAlignment="1">
      <alignment horizontal="center" vertical="center" wrapText="1"/>
    </xf>
    <xf numFmtId="167" fontId="13" fillId="0" borderId="1" xfId="3" applyNumberFormat="1" applyFont="1" applyFill="1" applyBorder="1" applyAlignment="1" applyProtection="1">
      <alignment horizontal="center" vertical="center" wrapText="1"/>
      <protection hidden="1"/>
    </xf>
    <xf numFmtId="165" fontId="9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166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horizontal="right" vertical="center"/>
    </xf>
    <xf numFmtId="167" fontId="10" fillId="0" borderId="1" xfId="3" applyNumberFormat="1" applyFont="1" applyFill="1" applyBorder="1" applyAlignment="1" applyProtection="1">
      <alignment vertical="center" wrapText="1"/>
      <protection hidden="1"/>
    </xf>
    <xf numFmtId="0" fontId="10" fillId="0" borderId="1" xfId="0" applyFont="1" applyFill="1" applyBorder="1" applyAlignment="1">
      <alignment vertical="center" wrapText="1"/>
    </xf>
    <xf numFmtId="167" fontId="9" fillId="0" borderId="1" xfId="3" applyNumberFormat="1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/>
    </xf>
    <xf numFmtId="0" fontId="10" fillId="0" borderId="1" xfId="3" applyNumberFormat="1" applyFont="1" applyFill="1" applyBorder="1" applyAlignment="1" applyProtection="1">
      <alignment horizontal="left" vertical="center" wrapText="1"/>
      <protection hidden="1"/>
    </xf>
    <xf numFmtId="0" fontId="9" fillId="0" borderId="1" xfId="3" applyNumberFormat="1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Alignment="1">
      <alignment horizontal="right" vertical="center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0" fontId="5" fillId="0" borderId="0" xfId="4" applyFont="1" applyFill="1"/>
    <xf numFmtId="0" fontId="4" fillId="0" borderId="0" xfId="4" applyFont="1" applyFill="1" applyAlignment="1">
      <alignment horizontal="right"/>
    </xf>
    <xf numFmtId="0" fontId="5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170" fontId="12" fillId="0" borderId="0" xfId="4" applyNumberFormat="1" applyFont="1" applyFill="1" applyAlignment="1">
      <alignment horizontal="left" vertical="center"/>
    </xf>
    <xf numFmtId="0" fontId="10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12" fillId="0" borderId="0" xfId="4" applyFont="1" applyFill="1"/>
    <xf numFmtId="0" fontId="9" fillId="0" borderId="1" xfId="4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left" vertical="center" wrapText="1"/>
    </xf>
    <xf numFmtId="1" fontId="9" fillId="0" borderId="1" xfId="4" applyNumberFormat="1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left" vertical="center" wrapText="1"/>
    </xf>
    <xf numFmtId="0" fontId="4" fillId="0" borderId="0" xfId="4" applyFont="1" applyFill="1" applyAlignment="1">
      <alignment horizontal="justify"/>
    </xf>
    <xf numFmtId="2" fontId="4" fillId="0" borderId="0" xfId="4" applyNumberFormat="1" applyFont="1" applyFill="1"/>
    <xf numFmtId="170" fontId="4" fillId="0" borderId="0" xfId="4" applyNumberFormat="1" applyFont="1" applyFill="1"/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9" fontId="10" fillId="0" borderId="1" xfId="3" applyNumberFormat="1" applyFont="1" applyFill="1" applyBorder="1" applyAlignment="1" applyProtection="1">
      <alignment horizontal="center" wrapText="1"/>
      <protection hidden="1"/>
    </xf>
    <xf numFmtId="0" fontId="9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0" xfId="2" applyFont="1" applyFill="1" applyAlignment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16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6" fontId="22" fillId="0" borderId="1" xfId="3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right" vertical="center"/>
    </xf>
    <xf numFmtId="0" fontId="3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0" fontId="9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8" fillId="0" borderId="1" xfId="2" applyNumberFormat="1" applyFont="1" applyBorder="1" applyAlignment="1">
      <alignment horizontal="center" vertical="center"/>
    </xf>
    <xf numFmtId="166" fontId="3" fillId="0" borderId="1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6" fontId="8" fillId="0" borderId="0" xfId="2" applyNumberFormat="1" applyFont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176" fontId="9" fillId="2" borderId="0" xfId="0" applyNumberFormat="1" applyFont="1" applyFill="1" applyAlignment="1">
      <alignment vertical="center"/>
    </xf>
    <xf numFmtId="166" fontId="9" fillId="0" borderId="0" xfId="0" applyNumberFormat="1" applyFont="1" applyFill="1" applyAlignment="1">
      <alignment vertical="center"/>
    </xf>
    <xf numFmtId="0" fontId="9" fillId="22" borderId="0" xfId="0" applyFont="1" applyFill="1" applyAlignment="1">
      <alignment vertical="center"/>
    </xf>
    <xf numFmtId="0" fontId="50" fillId="0" borderId="1" xfId="4" applyFont="1" applyFill="1" applyBorder="1" applyAlignment="1">
      <alignment horizontal="center" vertical="center" wrapText="1"/>
    </xf>
    <xf numFmtId="0" fontId="4" fillId="0" borderId="1" xfId="91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177" fontId="4" fillId="0" borderId="0" xfId="4" applyNumberFormat="1" applyFont="1" applyFill="1"/>
    <xf numFmtId="0" fontId="5" fillId="0" borderId="0" xfId="4" applyFont="1" applyFill="1" applyAlignment="1">
      <alignment horizontal="right"/>
    </xf>
    <xf numFmtId="170" fontId="49" fillId="0" borderId="0" xfId="4" applyNumberFormat="1" applyFont="1" applyFill="1" applyAlignment="1">
      <alignment horizontal="left" vertical="center"/>
    </xf>
    <xf numFmtId="0" fontId="49" fillId="0" borderId="0" xfId="4" applyFont="1" applyFill="1"/>
    <xf numFmtId="170" fontId="5" fillId="0" borderId="1" xfId="8" applyNumberFormat="1" applyFont="1" applyFill="1" applyBorder="1" applyAlignment="1">
      <alignment horizontal="center" wrapText="1"/>
    </xf>
    <xf numFmtId="0" fontId="8" fillId="0" borderId="1" xfId="4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170" fontId="49" fillId="0" borderId="1" xfId="0" applyNumberFormat="1" applyFont="1" applyFill="1" applyBorder="1" applyAlignment="1">
      <alignment horizontal="center"/>
    </xf>
    <xf numFmtId="170" fontId="4" fillId="0" borderId="1" xfId="8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 applyProtection="1">
      <alignment horizontal="center"/>
    </xf>
    <xf numFmtId="0" fontId="4" fillId="0" borderId="1" xfId="52" applyFont="1" applyFill="1" applyBorder="1" applyAlignment="1">
      <alignment vertical="top" wrapText="1"/>
    </xf>
    <xf numFmtId="0" fontId="49" fillId="0" borderId="1" xfId="0" applyFont="1" applyFill="1" applyBorder="1" applyAlignment="1">
      <alignment horizontal="center"/>
    </xf>
    <xf numFmtId="0" fontId="4" fillId="0" borderId="1" xfId="4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174" fontId="4" fillId="0" borderId="1" xfId="0" applyNumberFormat="1" applyFont="1" applyFill="1" applyBorder="1" applyAlignment="1" applyProtection="1">
      <alignment horizontal="center"/>
    </xf>
    <xf numFmtId="0" fontId="5" fillId="0" borderId="1" xfId="4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justify" vertical="center" wrapText="1"/>
    </xf>
    <xf numFmtId="0" fontId="4" fillId="0" borderId="1" xfId="5" applyFont="1" applyFill="1" applyBorder="1" applyAlignment="1" applyProtection="1">
      <alignment horizontal="left" vertical="center" wrapText="1"/>
      <protection locked="0"/>
    </xf>
    <xf numFmtId="0" fontId="9" fillId="0" borderId="1" xfId="4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Fill="1" applyBorder="1" applyAlignment="1">
      <alignment horizontal="left" vertical="center" wrapText="1"/>
    </xf>
    <xf numFmtId="0" fontId="5" fillId="0" borderId="1" xfId="60" applyFont="1" applyFill="1" applyBorder="1" applyAlignment="1">
      <alignment horizontal="left" vertical="center" wrapText="1"/>
    </xf>
    <xf numFmtId="0" fontId="4" fillId="0" borderId="1" xfId="60" applyFont="1" applyFill="1" applyBorder="1" applyAlignment="1">
      <alignment horizontal="left" vertical="center" wrapText="1"/>
    </xf>
    <xf numFmtId="0" fontId="17" fillId="0" borderId="1" xfId="5" applyFont="1" applyFill="1" applyBorder="1" applyAlignment="1" applyProtection="1">
      <alignment horizontal="left" vertical="center" wrapText="1"/>
      <protection locked="0"/>
    </xf>
    <xf numFmtId="0" fontId="8" fillId="0" borderId="0" xfId="2" applyFont="1" applyFill="1" applyBorder="1"/>
    <xf numFmtId="0" fontId="4" fillId="0" borderId="0" xfId="2" applyFont="1" applyFill="1" applyBorder="1"/>
    <xf numFmtId="170" fontId="6" fillId="0" borderId="0" xfId="2" applyNumberFormat="1" applyFill="1"/>
    <xf numFmtId="0" fontId="4" fillId="0" borderId="0" xfId="2" applyFont="1" applyFill="1" applyBorder="1" applyAlignment="1">
      <alignment horizontal="right" vertical="center"/>
    </xf>
    <xf numFmtId="170" fontId="4" fillId="0" borderId="1" xfId="4" applyNumberFormat="1" applyFont="1" applyFill="1" applyBorder="1" applyAlignment="1">
      <alignment horizontal="center" vertical="center"/>
    </xf>
    <xf numFmtId="170" fontId="4" fillId="0" borderId="1" xfId="6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9" fillId="0" borderId="0" xfId="0" applyNumberFormat="1" applyFont="1" applyFill="1" applyAlignment="1">
      <alignment vertical="center"/>
    </xf>
    <xf numFmtId="0" fontId="4" fillId="2" borderId="0" xfId="4" applyFont="1" applyFill="1" applyAlignment="1">
      <alignment wrapText="1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Alignment="1">
      <alignment wrapText="1"/>
    </xf>
    <xf numFmtId="170" fontId="5" fillId="0" borderId="1" xfId="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0" fontId="4" fillId="0" borderId="1" xfId="8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0" fontId="5" fillId="0" borderId="1" xfId="4" applyNumberFormat="1" applyFont="1" applyFill="1" applyBorder="1" applyAlignment="1">
      <alignment horizontal="center" vertical="center"/>
    </xf>
    <xf numFmtId="170" fontId="5" fillId="0" borderId="1" xfId="5" applyNumberFormat="1" applyFont="1" applyFill="1" applyBorder="1" applyAlignment="1">
      <alignment horizontal="center" vertical="center"/>
    </xf>
    <xf numFmtId="170" fontId="4" fillId="0" borderId="1" xfId="5" applyNumberFormat="1" applyFont="1" applyFill="1" applyBorder="1" applyAlignment="1">
      <alignment horizontal="center" vertical="center"/>
    </xf>
    <xf numFmtId="170" fontId="20" fillId="0" borderId="1" xfId="5" applyNumberFormat="1" applyFont="1" applyFill="1" applyBorder="1" applyAlignment="1">
      <alignment horizontal="center" vertical="center"/>
    </xf>
    <xf numFmtId="174" fontId="4" fillId="0" borderId="1" xfId="0" applyNumberFormat="1" applyFont="1" applyFill="1" applyBorder="1" applyAlignment="1" applyProtection="1">
      <alignment vertical="center"/>
    </xf>
    <xf numFmtId="0" fontId="4" fillId="0" borderId="0" xfId="4" applyFont="1" applyFill="1" applyAlignment="1">
      <alignment horizontal="center" vertical="center"/>
    </xf>
    <xf numFmtId="166" fontId="9" fillId="0" borderId="1" xfId="1" applyNumberFormat="1" applyFont="1" applyFill="1" applyBorder="1" applyAlignment="1">
      <alignment vertical="center" shrinkToFit="1"/>
    </xf>
    <xf numFmtId="175" fontId="10" fillId="2" borderId="1" xfId="7" applyNumberFormat="1" applyFont="1" applyFill="1" applyBorder="1" applyAlignment="1">
      <alignment horizontal="center" vertical="center" wrapText="1"/>
    </xf>
    <xf numFmtId="175" fontId="9" fillId="0" borderId="1" xfId="0" applyNumberFormat="1" applyFont="1" applyFill="1" applyBorder="1" applyAlignment="1">
      <alignment horizontal="center" vertical="center" wrapText="1"/>
    </xf>
    <xf numFmtId="175" fontId="9" fillId="0" borderId="1" xfId="3" applyNumberFormat="1" applyFont="1" applyFill="1" applyBorder="1" applyAlignment="1" applyProtection="1">
      <alignment horizontal="center" vertical="center" wrapText="1"/>
      <protection hidden="1"/>
    </xf>
    <xf numFmtId="175" fontId="9" fillId="0" borderId="1" xfId="1" applyNumberFormat="1" applyFont="1" applyFill="1" applyBorder="1" applyAlignment="1">
      <alignment horizontal="center" vertical="center" shrinkToFit="1"/>
    </xf>
    <xf numFmtId="175" fontId="9" fillId="0" borderId="1" xfId="1" applyNumberFormat="1" applyFont="1" applyFill="1" applyBorder="1" applyAlignment="1">
      <alignment horizontal="center" vertical="center"/>
    </xf>
    <xf numFmtId="175" fontId="9" fillId="2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 wrapText="1"/>
    </xf>
    <xf numFmtId="0" fontId="5" fillId="0" borderId="0" xfId="4" applyFont="1" applyFill="1" applyAlignment="1">
      <alignment horizontal="center" vertical="center" wrapText="1"/>
    </xf>
    <xf numFmtId="0" fontId="4" fillId="0" borderId="2" xfId="4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3" fillId="2" borderId="0" xfId="7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/>
    </xf>
    <xf numFmtId="0" fontId="10" fillId="2" borderId="1" xfId="7" applyFont="1" applyFill="1" applyBorder="1" applyAlignment="1">
      <alignment horizontal="center" vertical="center" wrapText="1"/>
    </xf>
    <xf numFmtId="166" fontId="10" fillId="0" borderId="16" xfId="0" applyNumberFormat="1" applyFont="1" applyFill="1" applyBorder="1" applyAlignment="1">
      <alignment horizontal="center" vertical="center" wrapText="1"/>
    </xf>
    <xf numFmtId="166" fontId="10" fillId="0" borderId="17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6" fillId="2" borderId="4" xfId="4" applyFont="1" applyFill="1" applyBorder="1" applyAlignment="1">
      <alignment horizontal="center" vertical="center" wrapText="1"/>
    </xf>
    <xf numFmtId="0" fontId="26" fillId="2" borderId="3" xfId="4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/>
    </xf>
    <xf numFmtId="166" fontId="23" fillId="2" borderId="0" xfId="2" applyNumberFormat="1" applyFont="1" applyFill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166" fontId="25" fillId="2" borderId="1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26" fillId="0" borderId="1" xfId="4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</cellXfs>
  <cellStyles count="92">
    <cellStyle name="Акцент1 2" xfId="10"/>
    <cellStyle name="Акцент2 2" xfId="11"/>
    <cellStyle name="Акцент3 2" xfId="12"/>
    <cellStyle name="Акцент4 2" xfId="13"/>
    <cellStyle name="Акцент5 2" xfId="14"/>
    <cellStyle name="Акцент6 2" xfId="15"/>
    <cellStyle name="Ввод  2" xfId="16"/>
    <cellStyle name="Вывод 2" xfId="17"/>
    <cellStyle name="Вычисление 2" xfId="18"/>
    <cellStyle name="Данные (редактируемые)" xfId="19"/>
    <cellStyle name="Данные (только для чтения)" xfId="20"/>
    <cellStyle name="Данные для удаления" xfId="21"/>
    <cellStyle name="Заголовки полей" xfId="22"/>
    <cellStyle name="Заголовки полей [печать]" xfId="23"/>
    <cellStyle name="Заголовок 1 2" xfId="24"/>
    <cellStyle name="Заголовок 2 2" xfId="25"/>
    <cellStyle name="Заголовок 3 2" xfId="26"/>
    <cellStyle name="Заголовок 4 2" xfId="27"/>
    <cellStyle name="Заголовок меры" xfId="28"/>
    <cellStyle name="Заголовок показателя [печать]" xfId="29"/>
    <cellStyle name="Заголовок показателя константы" xfId="30"/>
    <cellStyle name="Заголовок результата расчета" xfId="31"/>
    <cellStyle name="Заголовок свободного показателя" xfId="32"/>
    <cellStyle name="Значение фильтра" xfId="33"/>
    <cellStyle name="Значение фильтра [печать]" xfId="34"/>
    <cellStyle name="Информация о задаче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91"/>
    <cellStyle name="Обычный 2" xfId="5"/>
    <cellStyle name="Обычный 2 2" xfId="40"/>
    <cellStyle name="Обычный 2 3" xfId="41"/>
    <cellStyle name="Обычный 2 3 2" xfId="42"/>
    <cellStyle name="Обычный 2 3 3" xfId="43"/>
    <cellStyle name="Обычный 2 3_Лист2" xfId="44"/>
    <cellStyle name="Обычный 2 4" xfId="45"/>
    <cellStyle name="Обычный 2 4 2" xfId="46"/>
    <cellStyle name="Обычный 2 5" xfId="47"/>
    <cellStyle name="Обычный 2 5 2" xfId="48"/>
    <cellStyle name="Обычный 2_Лист2" xfId="49"/>
    <cellStyle name="Обычный 3" xfId="6"/>
    <cellStyle name="Обычный 3 2" xfId="50"/>
    <cellStyle name="Обычный 3 3" xfId="51"/>
    <cellStyle name="Обычный 4" xfId="52"/>
    <cellStyle name="Обычный 4 2" xfId="53"/>
    <cellStyle name="Обычный 5" xfId="54"/>
    <cellStyle name="Обычный 5 2" xfId="55"/>
    <cellStyle name="Обычный 6" xfId="56"/>
    <cellStyle name="Обычный 7" xfId="57"/>
    <cellStyle name="Обычный 8" xfId="58"/>
    <cellStyle name="Обычный 9" xfId="59"/>
    <cellStyle name="Обычный_tmp" xfId="3"/>
    <cellStyle name="Обычный_Взаимные Москв 9мес2006" xfId="60"/>
    <cellStyle name="Обычный_Инвестиц.программа на 2005г. для Минфина по новой структк" xfId="7"/>
    <cellStyle name="Обычный_прил.финпом" xfId="2"/>
    <cellStyle name="Обычный_Проект бюджета 2005г" xfId="61"/>
    <cellStyle name="Обычный_республиканский  2005 г" xfId="4"/>
    <cellStyle name="Отдельная ячейка" xfId="62"/>
    <cellStyle name="Отдельная ячейка - константа" xfId="63"/>
    <cellStyle name="Отдельная ячейка - константа [печать]" xfId="64"/>
    <cellStyle name="Отдельная ячейка [печать]" xfId="65"/>
    <cellStyle name="Отдельная ячейка-результат" xfId="66"/>
    <cellStyle name="Отдельная ячейка-результат [печать]" xfId="67"/>
    <cellStyle name="Плохой 2" xfId="68"/>
    <cellStyle name="Пояснение 2" xfId="69"/>
    <cellStyle name="Примечание 2" xfId="70"/>
    <cellStyle name="Свойства элементов измерения" xfId="71"/>
    <cellStyle name="Свойства элементов измерения [печать]" xfId="72"/>
    <cellStyle name="Связанная ячейка 2" xfId="73"/>
    <cellStyle name="Текст предупреждения 2" xfId="74"/>
    <cellStyle name="Финансовый" xfId="1" builtinId="3"/>
    <cellStyle name="Финансовый 2" xfId="9"/>
    <cellStyle name="Финансовый 2 2" xfId="75"/>
    <cellStyle name="Финансовый 2 3" xfId="76"/>
    <cellStyle name="Финансовый 3" xfId="77"/>
    <cellStyle name="Финансовый 3 2" xfId="78"/>
    <cellStyle name="Финансовый 3 2 2" xfId="79"/>
    <cellStyle name="Финансовый 3 3" xfId="80"/>
    <cellStyle name="Финансовый 3 4" xfId="81"/>
    <cellStyle name="Финансовый 4" xfId="82"/>
    <cellStyle name="Финансовый 4 2" xfId="83"/>
    <cellStyle name="Финансовый 5" xfId="8"/>
    <cellStyle name="Финансовый 5 2" xfId="84"/>
    <cellStyle name="Финансовый 5 2 2" xfId="90"/>
    <cellStyle name="Финансовый 5 2 3" xfId="89"/>
    <cellStyle name="Финансовый 5 3" xfId="88"/>
    <cellStyle name="Хороший 2" xfId="85"/>
    <cellStyle name="Элементы осей" xfId="86"/>
    <cellStyle name="Элементы осей [печать]" xfId="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6" tint="0.59999389629810485"/>
  </sheetPr>
  <dimension ref="A1:E22"/>
  <sheetViews>
    <sheetView zoomScaleNormal="100" zoomScaleSheetLayoutView="80" workbookViewId="0">
      <selection activeCell="H12" sqref="H12"/>
    </sheetView>
  </sheetViews>
  <sheetFormatPr defaultColWidth="9.140625" defaultRowHeight="12.75" x14ac:dyDescent="0.25"/>
  <cols>
    <col min="1" max="1" width="24.5703125" style="58" customWidth="1"/>
    <col min="2" max="2" width="36.7109375" style="58" customWidth="1"/>
    <col min="3" max="3" width="8.85546875" style="58" customWidth="1"/>
    <col min="4" max="4" width="9.7109375" style="58" customWidth="1"/>
    <col min="5" max="5" width="10.28515625" style="58" customWidth="1"/>
    <col min="6" max="256" width="9.140625" style="58"/>
    <col min="257" max="257" width="30" style="58" customWidth="1"/>
    <col min="258" max="258" width="52.140625" style="58" customWidth="1"/>
    <col min="259" max="259" width="8.85546875" style="58" customWidth="1"/>
    <col min="260" max="512" width="9.140625" style="58"/>
    <col min="513" max="513" width="30" style="58" customWidth="1"/>
    <col min="514" max="514" width="52.140625" style="58" customWidth="1"/>
    <col min="515" max="515" width="8.85546875" style="58" customWidth="1"/>
    <col min="516" max="768" width="9.140625" style="58"/>
    <col min="769" max="769" width="30" style="58" customWidth="1"/>
    <col min="770" max="770" width="52.140625" style="58" customWidth="1"/>
    <col min="771" max="771" width="8.85546875" style="58" customWidth="1"/>
    <col min="772" max="1024" width="9.140625" style="58"/>
    <col min="1025" max="1025" width="30" style="58" customWidth="1"/>
    <col min="1026" max="1026" width="52.140625" style="58" customWidth="1"/>
    <col min="1027" max="1027" width="8.85546875" style="58" customWidth="1"/>
    <col min="1028" max="1280" width="9.140625" style="58"/>
    <col min="1281" max="1281" width="30" style="58" customWidth="1"/>
    <col min="1282" max="1282" width="52.140625" style="58" customWidth="1"/>
    <col min="1283" max="1283" width="8.85546875" style="58" customWidth="1"/>
    <col min="1284" max="1536" width="9.140625" style="58"/>
    <col min="1537" max="1537" width="30" style="58" customWidth="1"/>
    <col min="1538" max="1538" width="52.140625" style="58" customWidth="1"/>
    <col min="1539" max="1539" width="8.85546875" style="58" customWidth="1"/>
    <col min="1540" max="1792" width="9.140625" style="58"/>
    <col min="1793" max="1793" width="30" style="58" customWidth="1"/>
    <col min="1794" max="1794" width="52.140625" style="58" customWidth="1"/>
    <col min="1795" max="1795" width="8.85546875" style="58" customWidth="1"/>
    <col min="1796" max="2048" width="9.140625" style="58"/>
    <col min="2049" max="2049" width="30" style="58" customWidth="1"/>
    <col min="2050" max="2050" width="52.140625" style="58" customWidth="1"/>
    <col min="2051" max="2051" width="8.85546875" style="58" customWidth="1"/>
    <col min="2052" max="2304" width="9.140625" style="58"/>
    <col min="2305" max="2305" width="30" style="58" customWidth="1"/>
    <col min="2306" max="2306" width="52.140625" style="58" customWidth="1"/>
    <col min="2307" max="2307" width="8.85546875" style="58" customWidth="1"/>
    <col min="2308" max="2560" width="9.140625" style="58"/>
    <col min="2561" max="2561" width="30" style="58" customWidth="1"/>
    <col min="2562" max="2562" width="52.140625" style="58" customWidth="1"/>
    <col min="2563" max="2563" width="8.85546875" style="58" customWidth="1"/>
    <col min="2564" max="2816" width="9.140625" style="58"/>
    <col min="2817" max="2817" width="30" style="58" customWidth="1"/>
    <col min="2818" max="2818" width="52.140625" style="58" customWidth="1"/>
    <col min="2819" max="2819" width="8.85546875" style="58" customWidth="1"/>
    <col min="2820" max="3072" width="9.140625" style="58"/>
    <col min="3073" max="3073" width="30" style="58" customWidth="1"/>
    <col min="3074" max="3074" width="52.140625" style="58" customWidth="1"/>
    <col min="3075" max="3075" width="8.85546875" style="58" customWidth="1"/>
    <col min="3076" max="3328" width="9.140625" style="58"/>
    <col min="3329" max="3329" width="30" style="58" customWidth="1"/>
    <col min="3330" max="3330" width="52.140625" style="58" customWidth="1"/>
    <col min="3331" max="3331" width="8.85546875" style="58" customWidth="1"/>
    <col min="3332" max="3584" width="9.140625" style="58"/>
    <col min="3585" max="3585" width="30" style="58" customWidth="1"/>
    <col min="3586" max="3586" width="52.140625" style="58" customWidth="1"/>
    <col min="3587" max="3587" width="8.85546875" style="58" customWidth="1"/>
    <col min="3588" max="3840" width="9.140625" style="58"/>
    <col min="3841" max="3841" width="30" style="58" customWidth="1"/>
    <col min="3842" max="3842" width="52.140625" style="58" customWidth="1"/>
    <col min="3843" max="3843" width="8.85546875" style="58" customWidth="1"/>
    <col min="3844" max="4096" width="9.140625" style="58"/>
    <col min="4097" max="4097" width="30" style="58" customWidth="1"/>
    <col min="4098" max="4098" width="52.140625" style="58" customWidth="1"/>
    <col min="4099" max="4099" width="8.85546875" style="58" customWidth="1"/>
    <col min="4100" max="4352" width="9.140625" style="58"/>
    <col min="4353" max="4353" width="30" style="58" customWidth="1"/>
    <col min="4354" max="4354" width="52.140625" style="58" customWidth="1"/>
    <col min="4355" max="4355" width="8.85546875" style="58" customWidth="1"/>
    <col min="4356" max="4608" width="9.140625" style="58"/>
    <col min="4609" max="4609" width="30" style="58" customWidth="1"/>
    <col min="4610" max="4610" width="52.140625" style="58" customWidth="1"/>
    <col min="4611" max="4611" width="8.85546875" style="58" customWidth="1"/>
    <col min="4612" max="4864" width="9.140625" style="58"/>
    <col min="4865" max="4865" width="30" style="58" customWidth="1"/>
    <col min="4866" max="4866" width="52.140625" style="58" customWidth="1"/>
    <col min="4867" max="4867" width="8.85546875" style="58" customWidth="1"/>
    <col min="4868" max="5120" width="9.140625" style="58"/>
    <col min="5121" max="5121" width="30" style="58" customWidth="1"/>
    <col min="5122" max="5122" width="52.140625" style="58" customWidth="1"/>
    <col min="5123" max="5123" width="8.85546875" style="58" customWidth="1"/>
    <col min="5124" max="5376" width="9.140625" style="58"/>
    <col min="5377" max="5377" width="30" style="58" customWidth="1"/>
    <col min="5378" max="5378" width="52.140625" style="58" customWidth="1"/>
    <col min="5379" max="5379" width="8.85546875" style="58" customWidth="1"/>
    <col min="5380" max="5632" width="9.140625" style="58"/>
    <col min="5633" max="5633" width="30" style="58" customWidth="1"/>
    <col min="5634" max="5634" width="52.140625" style="58" customWidth="1"/>
    <col min="5635" max="5635" width="8.85546875" style="58" customWidth="1"/>
    <col min="5636" max="5888" width="9.140625" style="58"/>
    <col min="5889" max="5889" width="30" style="58" customWidth="1"/>
    <col min="5890" max="5890" width="52.140625" style="58" customWidth="1"/>
    <col min="5891" max="5891" width="8.85546875" style="58" customWidth="1"/>
    <col min="5892" max="6144" width="9.140625" style="58"/>
    <col min="6145" max="6145" width="30" style="58" customWidth="1"/>
    <col min="6146" max="6146" width="52.140625" style="58" customWidth="1"/>
    <col min="6147" max="6147" width="8.85546875" style="58" customWidth="1"/>
    <col min="6148" max="6400" width="9.140625" style="58"/>
    <col min="6401" max="6401" width="30" style="58" customWidth="1"/>
    <col min="6402" max="6402" width="52.140625" style="58" customWidth="1"/>
    <col min="6403" max="6403" width="8.85546875" style="58" customWidth="1"/>
    <col min="6404" max="6656" width="9.140625" style="58"/>
    <col min="6657" max="6657" width="30" style="58" customWidth="1"/>
    <col min="6658" max="6658" width="52.140625" style="58" customWidth="1"/>
    <col min="6659" max="6659" width="8.85546875" style="58" customWidth="1"/>
    <col min="6660" max="6912" width="9.140625" style="58"/>
    <col min="6913" max="6913" width="30" style="58" customWidth="1"/>
    <col min="6914" max="6914" width="52.140625" style="58" customWidth="1"/>
    <col min="6915" max="6915" width="8.85546875" style="58" customWidth="1"/>
    <col min="6916" max="7168" width="9.140625" style="58"/>
    <col min="7169" max="7169" width="30" style="58" customWidth="1"/>
    <col min="7170" max="7170" width="52.140625" style="58" customWidth="1"/>
    <col min="7171" max="7171" width="8.85546875" style="58" customWidth="1"/>
    <col min="7172" max="7424" width="9.140625" style="58"/>
    <col min="7425" max="7425" width="30" style="58" customWidth="1"/>
    <col min="7426" max="7426" width="52.140625" style="58" customWidth="1"/>
    <col min="7427" max="7427" width="8.85546875" style="58" customWidth="1"/>
    <col min="7428" max="7680" width="9.140625" style="58"/>
    <col min="7681" max="7681" width="30" style="58" customWidth="1"/>
    <col min="7682" max="7682" width="52.140625" style="58" customWidth="1"/>
    <col min="7683" max="7683" width="8.85546875" style="58" customWidth="1"/>
    <col min="7684" max="7936" width="9.140625" style="58"/>
    <col min="7937" max="7937" width="30" style="58" customWidth="1"/>
    <col min="7938" max="7938" width="52.140625" style="58" customWidth="1"/>
    <col min="7939" max="7939" width="8.85546875" style="58" customWidth="1"/>
    <col min="7940" max="8192" width="9.140625" style="58"/>
    <col min="8193" max="8193" width="30" style="58" customWidth="1"/>
    <col min="8194" max="8194" width="52.140625" style="58" customWidth="1"/>
    <col min="8195" max="8195" width="8.85546875" style="58" customWidth="1"/>
    <col min="8196" max="8448" width="9.140625" style="58"/>
    <col min="8449" max="8449" width="30" style="58" customWidth="1"/>
    <col min="8450" max="8450" width="52.140625" style="58" customWidth="1"/>
    <col min="8451" max="8451" width="8.85546875" style="58" customWidth="1"/>
    <col min="8452" max="8704" width="9.140625" style="58"/>
    <col min="8705" max="8705" width="30" style="58" customWidth="1"/>
    <col min="8706" max="8706" width="52.140625" style="58" customWidth="1"/>
    <col min="8707" max="8707" width="8.85546875" style="58" customWidth="1"/>
    <col min="8708" max="8960" width="9.140625" style="58"/>
    <col min="8961" max="8961" width="30" style="58" customWidth="1"/>
    <col min="8962" max="8962" width="52.140625" style="58" customWidth="1"/>
    <col min="8963" max="8963" width="8.85546875" style="58" customWidth="1"/>
    <col min="8964" max="9216" width="9.140625" style="58"/>
    <col min="9217" max="9217" width="30" style="58" customWidth="1"/>
    <col min="9218" max="9218" width="52.140625" style="58" customWidth="1"/>
    <col min="9219" max="9219" width="8.85546875" style="58" customWidth="1"/>
    <col min="9220" max="9472" width="9.140625" style="58"/>
    <col min="9473" max="9473" width="30" style="58" customWidth="1"/>
    <col min="9474" max="9474" width="52.140625" style="58" customWidth="1"/>
    <col min="9475" max="9475" width="8.85546875" style="58" customWidth="1"/>
    <col min="9476" max="9728" width="9.140625" style="58"/>
    <col min="9729" max="9729" width="30" style="58" customWidth="1"/>
    <col min="9730" max="9730" width="52.140625" style="58" customWidth="1"/>
    <col min="9731" max="9731" width="8.85546875" style="58" customWidth="1"/>
    <col min="9732" max="9984" width="9.140625" style="58"/>
    <col min="9985" max="9985" width="30" style="58" customWidth="1"/>
    <col min="9986" max="9986" width="52.140625" style="58" customWidth="1"/>
    <col min="9987" max="9987" width="8.85546875" style="58" customWidth="1"/>
    <col min="9988" max="10240" width="9.140625" style="58"/>
    <col min="10241" max="10241" width="30" style="58" customWidth="1"/>
    <col min="10242" max="10242" width="52.140625" style="58" customWidth="1"/>
    <col min="10243" max="10243" width="8.85546875" style="58" customWidth="1"/>
    <col min="10244" max="10496" width="9.140625" style="58"/>
    <col min="10497" max="10497" width="30" style="58" customWidth="1"/>
    <col min="10498" max="10498" width="52.140625" style="58" customWidth="1"/>
    <col min="10499" max="10499" width="8.85546875" style="58" customWidth="1"/>
    <col min="10500" max="10752" width="9.140625" style="58"/>
    <col min="10753" max="10753" width="30" style="58" customWidth="1"/>
    <col min="10754" max="10754" width="52.140625" style="58" customWidth="1"/>
    <col min="10755" max="10755" width="8.85546875" style="58" customWidth="1"/>
    <col min="10756" max="11008" width="9.140625" style="58"/>
    <col min="11009" max="11009" width="30" style="58" customWidth="1"/>
    <col min="11010" max="11010" width="52.140625" style="58" customWidth="1"/>
    <col min="11011" max="11011" width="8.85546875" style="58" customWidth="1"/>
    <col min="11012" max="11264" width="9.140625" style="58"/>
    <col min="11265" max="11265" width="30" style="58" customWidth="1"/>
    <col min="11266" max="11266" width="52.140625" style="58" customWidth="1"/>
    <col min="11267" max="11267" width="8.85546875" style="58" customWidth="1"/>
    <col min="11268" max="11520" width="9.140625" style="58"/>
    <col min="11521" max="11521" width="30" style="58" customWidth="1"/>
    <col min="11522" max="11522" width="52.140625" style="58" customWidth="1"/>
    <col min="11523" max="11523" width="8.85546875" style="58" customWidth="1"/>
    <col min="11524" max="11776" width="9.140625" style="58"/>
    <col min="11777" max="11777" width="30" style="58" customWidth="1"/>
    <col min="11778" max="11778" width="52.140625" style="58" customWidth="1"/>
    <col min="11779" max="11779" width="8.85546875" style="58" customWidth="1"/>
    <col min="11780" max="12032" width="9.140625" style="58"/>
    <col min="12033" max="12033" width="30" style="58" customWidth="1"/>
    <col min="12034" max="12034" width="52.140625" style="58" customWidth="1"/>
    <col min="12035" max="12035" width="8.85546875" style="58" customWidth="1"/>
    <col min="12036" max="12288" width="9.140625" style="58"/>
    <col min="12289" max="12289" width="30" style="58" customWidth="1"/>
    <col min="12290" max="12290" width="52.140625" style="58" customWidth="1"/>
    <col min="12291" max="12291" width="8.85546875" style="58" customWidth="1"/>
    <col min="12292" max="12544" width="9.140625" style="58"/>
    <col min="12545" max="12545" width="30" style="58" customWidth="1"/>
    <col min="12546" max="12546" width="52.140625" style="58" customWidth="1"/>
    <col min="12547" max="12547" width="8.85546875" style="58" customWidth="1"/>
    <col min="12548" max="12800" width="9.140625" style="58"/>
    <col min="12801" max="12801" width="30" style="58" customWidth="1"/>
    <col min="12802" max="12802" width="52.140625" style="58" customWidth="1"/>
    <col min="12803" max="12803" width="8.85546875" style="58" customWidth="1"/>
    <col min="12804" max="13056" width="9.140625" style="58"/>
    <col min="13057" max="13057" width="30" style="58" customWidth="1"/>
    <col min="13058" max="13058" width="52.140625" style="58" customWidth="1"/>
    <col min="13059" max="13059" width="8.85546875" style="58" customWidth="1"/>
    <col min="13060" max="13312" width="9.140625" style="58"/>
    <col min="13313" max="13313" width="30" style="58" customWidth="1"/>
    <col min="13314" max="13314" width="52.140625" style="58" customWidth="1"/>
    <col min="13315" max="13315" width="8.85546875" style="58" customWidth="1"/>
    <col min="13316" max="13568" width="9.140625" style="58"/>
    <col min="13569" max="13569" width="30" style="58" customWidth="1"/>
    <col min="13570" max="13570" width="52.140625" style="58" customWidth="1"/>
    <col min="13571" max="13571" width="8.85546875" style="58" customWidth="1"/>
    <col min="13572" max="13824" width="9.140625" style="58"/>
    <col min="13825" max="13825" width="30" style="58" customWidth="1"/>
    <col min="13826" max="13826" width="52.140625" style="58" customWidth="1"/>
    <col min="13827" max="13827" width="8.85546875" style="58" customWidth="1"/>
    <col min="13828" max="14080" width="9.140625" style="58"/>
    <col min="14081" max="14081" width="30" style="58" customWidth="1"/>
    <col min="14082" max="14082" width="52.140625" style="58" customWidth="1"/>
    <col min="14083" max="14083" width="8.85546875" style="58" customWidth="1"/>
    <col min="14084" max="14336" width="9.140625" style="58"/>
    <col min="14337" max="14337" width="30" style="58" customWidth="1"/>
    <col min="14338" max="14338" width="52.140625" style="58" customWidth="1"/>
    <col min="14339" max="14339" width="8.85546875" style="58" customWidth="1"/>
    <col min="14340" max="14592" width="9.140625" style="58"/>
    <col min="14593" max="14593" width="30" style="58" customWidth="1"/>
    <col min="14594" max="14594" width="52.140625" style="58" customWidth="1"/>
    <col min="14595" max="14595" width="8.85546875" style="58" customWidth="1"/>
    <col min="14596" max="14848" width="9.140625" style="58"/>
    <col min="14849" max="14849" width="30" style="58" customWidth="1"/>
    <col min="14850" max="14850" width="52.140625" style="58" customWidth="1"/>
    <col min="14851" max="14851" width="8.85546875" style="58" customWidth="1"/>
    <col min="14852" max="15104" width="9.140625" style="58"/>
    <col min="15105" max="15105" width="30" style="58" customWidth="1"/>
    <col min="15106" max="15106" width="52.140625" style="58" customWidth="1"/>
    <col min="15107" max="15107" width="8.85546875" style="58" customWidth="1"/>
    <col min="15108" max="15360" width="9.140625" style="58"/>
    <col min="15361" max="15361" width="30" style="58" customWidth="1"/>
    <col min="15362" max="15362" width="52.140625" style="58" customWidth="1"/>
    <col min="15363" max="15363" width="8.85546875" style="58" customWidth="1"/>
    <col min="15364" max="15616" width="9.140625" style="58"/>
    <col min="15617" max="15617" width="30" style="58" customWidth="1"/>
    <col min="15618" max="15618" width="52.140625" style="58" customWidth="1"/>
    <col min="15619" max="15619" width="8.85546875" style="58" customWidth="1"/>
    <col min="15620" max="15872" width="9.140625" style="58"/>
    <col min="15873" max="15873" width="30" style="58" customWidth="1"/>
    <col min="15874" max="15874" width="52.140625" style="58" customWidth="1"/>
    <col min="15875" max="15875" width="8.85546875" style="58" customWidth="1"/>
    <col min="15876" max="16128" width="9.140625" style="58"/>
    <col min="16129" max="16129" width="30" style="58" customWidth="1"/>
    <col min="16130" max="16130" width="52.140625" style="58" customWidth="1"/>
    <col min="16131" max="16131" width="8.85546875" style="58" customWidth="1"/>
    <col min="16132" max="16384" width="9.140625" style="58"/>
  </cols>
  <sheetData>
    <row r="1" spans="1:5" ht="15" customHeight="1" x14ac:dyDescent="0.25">
      <c r="A1" s="148"/>
      <c r="B1" s="253" t="s">
        <v>2</v>
      </c>
      <c r="C1" s="253"/>
      <c r="D1" s="253"/>
      <c r="E1" s="253"/>
    </row>
    <row r="2" spans="1:5" ht="15" customHeight="1" x14ac:dyDescent="0.25">
      <c r="A2" s="148"/>
      <c r="B2" s="253" t="s">
        <v>537</v>
      </c>
      <c r="C2" s="253"/>
      <c r="D2" s="253"/>
      <c r="E2" s="253"/>
    </row>
    <row r="3" spans="1:5" x14ac:dyDescent="0.25">
      <c r="A3" s="148"/>
      <c r="B3" s="253" t="s">
        <v>3</v>
      </c>
      <c r="C3" s="253"/>
      <c r="D3" s="253"/>
      <c r="E3" s="253"/>
    </row>
    <row r="4" spans="1:5" x14ac:dyDescent="0.25">
      <c r="A4" s="148"/>
      <c r="B4" s="253" t="s">
        <v>13</v>
      </c>
      <c r="C4" s="253"/>
      <c r="D4" s="253"/>
      <c r="E4" s="253"/>
    </row>
    <row r="5" spans="1:5" x14ac:dyDescent="0.25">
      <c r="A5" s="253" t="s">
        <v>4</v>
      </c>
      <c r="B5" s="253"/>
      <c r="C5" s="253"/>
      <c r="D5" s="253"/>
      <c r="E5" s="253"/>
    </row>
    <row r="6" spans="1:5" x14ac:dyDescent="0.25">
      <c r="A6" s="253" t="s">
        <v>415</v>
      </c>
      <c r="B6" s="253"/>
      <c r="C6" s="253"/>
      <c r="D6" s="253"/>
      <c r="E6" s="253"/>
    </row>
    <row r="7" spans="1:5" x14ac:dyDescent="0.25">
      <c r="A7" s="253" t="s">
        <v>416</v>
      </c>
      <c r="B7" s="253"/>
      <c r="C7" s="253"/>
      <c r="D7" s="253"/>
      <c r="E7" s="253"/>
    </row>
    <row r="8" spans="1:5" x14ac:dyDescent="0.25">
      <c r="A8" s="148"/>
      <c r="B8" s="253" t="s">
        <v>542</v>
      </c>
      <c r="C8" s="253"/>
      <c r="D8" s="253"/>
      <c r="E8" s="253"/>
    </row>
    <row r="9" spans="1:5" x14ac:dyDescent="0.25">
      <c r="A9" s="148"/>
      <c r="B9" s="253" t="s">
        <v>590</v>
      </c>
      <c r="C9" s="253"/>
      <c r="D9" s="253"/>
      <c r="E9" s="253"/>
    </row>
    <row r="10" spans="1:5" x14ac:dyDescent="0.25">
      <c r="A10" s="148"/>
      <c r="B10" s="179"/>
      <c r="C10" s="179"/>
      <c r="D10" s="179"/>
      <c r="E10" s="179"/>
    </row>
    <row r="11" spans="1:5" x14ac:dyDescent="0.25">
      <c r="A11" s="59"/>
      <c r="B11" s="254"/>
      <c r="C11" s="254"/>
      <c r="D11" s="254"/>
      <c r="E11" s="254"/>
    </row>
    <row r="12" spans="1:5" ht="34.9" customHeight="1" x14ac:dyDescent="0.25">
      <c r="A12" s="251" t="s">
        <v>417</v>
      </c>
      <c r="B12" s="251"/>
      <c r="C12" s="251"/>
      <c r="D12" s="251"/>
      <c r="E12" s="251"/>
    </row>
    <row r="13" spans="1:5" x14ac:dyDescent="0.25">
      <c r="B13" s="252" t="s">
        <v>5</v>
      </c>
      <c r="C13" s="252"/>
      <c r="D13" s="252"/>
      <c r="E13" s="252"/>
    </row>
    <row r="14" spans="1:5" ht="39" customHeight="1" x14ac:dyDescent="0.25">
      <c r="A14" s="1" t="s">
        <v>6</v>
      </c>
      <c r="B14" s="1" t="s">
        <v>7</v>
      </c>
      <c r="C14" s="1" t="s">
        <v>8</v>
      </c>
      <c r="D14" s="156" t="s">
        <v>535</v>
      </c>
      <c r="E14" s="178" t="s">
        <v>536</v>
      </c>
    </row>
    <row r="15" spans="1:5" ht="25.5" x14ac:dyDescent="0.25">
      <c r="A15" s="2" t="s">
        <v>9</v>
      </c>
      <c r="B15" s="60" t="s">
        <v>10</v>
      </c>
      <c r="C15" s="65">
        <f>SUM(C16:C17)</f>
        <v>8002</v>
      </c>
      <c r="D15" s="65">
        <f t="shared" ref="D15:E15" si="0">SUM(D16:D17)</f>
        <v>-8002</v>
      </c>
      <c r="E15" s="65">
        <f t="shared" si="0"/>
        <v>0</v>
      </c>
    </row>
    <row r="16" spans="1:5" ht="54.75" customHeight="1" x14ac:dyDescent="0.25">
      <c r="A16" s="3" t="s">
        <v>11</v>
      </c>
      <c r="B16" s="61" t="s">
        <v>586</v>
      </c>
      <c r="C16" s="66">
        <v>8002</v>
      </c>
      <c r="D16" s="249"/>
      <c r="E16" s="181">
        <f>C16+D16</f>
        <v>8002</v>
      </c>
    </row>
    <row r="17" spans="1:5" ht="54.75" customHeight="1" x14ac:dyDescent="0.25">
      <c r="A17" s="3" t="s">
        <v>12</v>
      </c>
      <c r="B17" s="61" t="s">
        <v>587</v>
      </c>
      <c r="C17" s="66"/>
      <c r="D17" s="249">
        <v>-8002</v>
      </c>
      <c r="E17" s="181">
        <f>C17+D17</f>
        <v>-8002</v>
      </c>
    </row>
    <row r="18" spans="1:5" ht="30" customHeight="1" x14ac:dyDescent="0.25">
      <c r="A18" s="171" t="s">
        <v>585</v>
      </c>
      <c r="B18" s="62" t="s">
        <v>584</v>
      </c>
      <c r="C18" s="67">
        <f>C19+C20</f>
        <v>0</v>
      </c>
      <c r="D18" s="67">
        <f t="shared" ref="D18:E18" si="1">D19+D20</f>
        <v>12027.5</v>
      </c>
      <c r="E18" s="67">
        <f t="shared" si="1"/>
        <v>12027.5</v>
      </c>
    </row>
    <row r="19" spans="1:5" ht="30.75" customHeight="1" x14ac:dyDescent="0.25">
      <c r="A19" s="171" t="s">
        <v>582</v>
      </c>
      <c r="B19" s="250" t="s">
        <v>583</v>
      </c>
      <c r="C19" s="248"/>
      <c r="D19" s="249">
        <v>12027.5</v>
      </c>
      <c r="E19" s="249">
        <f>+C19+D19</f>
        <v>12027.5</v>
      </c>
    </row>
    <row r="20" spans="1:5" ht="25.5" x14ac:dyDescent="0.25">
      <c r="A20" s="3" t="s">
        <v>589</v>
      </c>
      <c r="B20" s="61" t="s">
        <v>588</v>
      </c>
      <c r="C20" s="66">
        <v>0</v>
      </c>
      <c r="D20" s="180"/>
      <c r="E20" s="249">
        <f>+C20+D20</f>
        <v>0</v>
      </c>
    </row>
    <row r="21" spans="1:5" x14ac:dyDescent="0.25">
      <c r="A21" s="2"/>
      <c r="B21" s="8"/>
      <c r="C21" s="68"/>
      <c r="D21" s="180"/>
      <c r="E21" s="180"/>
    </row>
    <row r="22" spans="1:5" ht="16.899999999999999" customHeight="1" x14ac:dyDescent="0.25">
      <c r="A22" s="63"/>
      <c r="B22" s="64" t="s">
        <v>1</v>
      </c>
      <c r="C22" s="65">
        <f>C15+C18</f>
        <v>8002</v>
      </c>
      <c r="D22" s="65">
        <f t="shared" ref="D22:E22" si="2">D15+D18</f>
        <v>4025.5</v>
      </c>
      <c r="E22" s="65">
        <f t="shared" si="2"/>
        <v>12027.5</v>
      </c>
    </row>
  </sheetData>
  <mergeCells count="12">
    <mergeCell ref="B1:E1"/>
    <mergeCell ref="B3:E3"/>
    <mergeCell ref="B4:E4"/>
    <mergeCell ref="A5:E5"/>
    <mergeCell ref="A6:E6"/>
    <mergeCell ref="B2:E2"/>
    <mergeCell ref="A12:E12"/>
    <mergeCell ref="B13:E13"/>
    <mergeCell ref="A7:E7"/>
    <mergeCell ref="B8:E8"/>
    <mergeCell ref="B9:E9"/>
    <mergeCell ref="B11:E11"/>
  </mergeCells>
  <phoneticPr fontId="52" type="noConversion"/>
  <pageMargins left="0.70866141732283472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workbookViewId="0">
      <selection activeCell="B9" sqref="B9:E9"/>
    </sheetView>
  </sheetViews>
  <sheetFormatPr defaultColWidth="9.140625" defaultRowHeight="15" x14ac:dyDescent="0.25"/>
  <cols>
    <col min="1" max="1" width="18.7109375" style="123" customWidth="1"/>
    <col min="2" max="2" width="54.7109375" style="123" customWidth="1"/>
    <col min="3" max="3" width="13.42578125" style="123" customWidth="1"/>
    <col min="4" max="4" width="10" style="123" customWidth="1"/>
    <col min="5" max="5" width="12.7109375" style="123" customWidth="1"/>
    <col min="6" max="6" width="17.28515625" style="123" customWidth="1"/>
    <col min="7" max="7" width="9.140625" style="123"/>
    <col min="8" max="8" width="0" style="123" hidden="1" customWidth="1"/>
    <col min="9" max="9" width="13.7109375" style="123" hidden="1" customWidth="1"/>
    <col min="10" max="238" width="9.140625" style="123"/>
    <col min="239" max="239" width="21.5703125" style="123" customWidth="1"/>
    <col min="240" max="240" width="67.28515625" style="123" customWidth="1"/>
    <col min="241" max="241" width="18" style="123" customWidth="1"/>
    <col min="242" max="494" width="9.140625" style="123"/>
    <col min="495" max="495" width="21.5703125" style="123" customWidth="1"/>
    <col min="496" max="496" width="67.28515625" style="123" customWidth="1"/>
    <col min="497" max="497" width="18" style="123" customWidth="1"/>
    <col min="498" max="750" width="9.140625" style="123"/>
    <col min="751" max="751" width="21.5703125" style="123" customWidth="1"/>
    <col min="752" max="752" width="67.28515625" style="123" customWidth="1"/>
    <col min="753" max="753" width="18" style="123" customWidth="1"/>
    <col min="754" max="1006" width="9.140625" style="123"/>
    <col min="1007" max="1007" width="21.5703125" style="123" customWidth="1"/>
    <col min="1008" max="1008" width="67.28515625" style="123" customWidth="1"/>
    <col min="1009" max="1009" width="18" style="123" customWidth="1"/>
    <col min="1010" max="1262" width="9.140625" style="123"/>
    <col min="1263" max="1263" width="21.5703125" style="123" customWidth="1"/>
    <col min="1264" max="1264" width="67.28515625" style="123" customWidth="1"/>
    <col min="1265" max="1265" width="18" style="123" customWidth="1"/>
    <col min="1266" max="1518" width="9.140625" style="123"/>
    <col min="1519" max="1519" width="21.5703125" style="123" customWidth="1"/>
    <col min="1520" max="1520" width="67.28515625" style="123" customWidth="1"/>
    <col min="1521" max="1521" width="18" style="123" customWidth="1"/>
    <col min="1522" max="1774" width="9.140625" style="123"/>
    <col min="1775" max="1775" width="21.5703125" style="123" customWidth="1"/>
    <col min="1776" max="1776" width="67.28515625" style="123" customWidth="1"/>
    <col min="1777" max="1777" width="18" style="123" customWidth="1"/>
    <col min="1778" max="2030" width="9.140625" style="123"/>
    <col min="2031" max="2031" width="21.5703125" style="123" customWidth="1"/>
    <col min="2032" max="2032" width="67.28515625" style="123" customWidth="1"/>
    <col min="2033" max="2033" width="18" style="123" customWidth="1"/>
    <col min="2034" max="2286" width="9.140625" style="123"/>
    <col min="2287" max="2287" width="21.5703125" style="123" customWidth="1"/>
    <col min="2288" max="2288" width="67.28515625" style="123" customWidth="1"/>
    <col min="2289" max="2289" width="18" style="123" customWidth="1"/>
    <col min="2290" max="2542" width="9.140625" style="123"/>
    <col min="2543" max="2543" width="21.5703125" style="123" customWidth="1"/>
    <col min="2544" max="2544" width="67.28515625" style="123" customWidth="1"/>
    <col min="2545" max="2545" width="18" style="123" customWidth="1"/>
    <col min="2546" max="2798" width="9.140625" style="123"/>
    <col min="2799" max="2799" width="21.5703125" style="123" customWidth="1"/>
    <col min="2800" max="2800" width="67.28515625" style="123" customWidth="1"/>
    <col min="2801" max="2801" width="18" style="123" customWidth="1"/>
    <col min="2802" max="3054" width="9.140625" style="123"/>
    <col min="3055" max="3055" width="21.5703125" style="123" customWidth="1"/>
    <col min="3056" max="3056" width="67.28515625" style="123" customWidth="1"/>
    <col min="3057" max="3057" width="18" style="123" customWidth="1"/>
    <col min="3058" max="3310" width="9.140625" style="123"/>
    <col min="3311" max="3311" width="21.5703125" style="123" customWidth="1"/>
    <col min="3312" max="3312" width="67.28515625" style="123" customWidth="1"/>
    <col min="3313" max="3313" width="18" style="123" customWidth="1"/>
    <col min="3314" max="3566" width="9.140625" style="123"/>
    <col min="3567" max="3567" width="21.5703125" style="123" customWidth="1"/>
    <col min="3568" max="3568" width="67.28515625" style="123" customWidth="1"/>
    <col min="3569" max="3569" width="18" style="123" customWidth="1"/>
    <col min="3570" max="3822" width="9.140625" style="123"/>
    <col min="3823" max="3823" width="21.5703125" style="123" customWidth="1"/>
    <col min="3824" max="3824" width="67.28515625" style="123" customWidth="1"/>
    <col min="3825" max="3825" width="18" style="123" customWidth="1"/>
    <col min="3826" max="4078" width="9.140625" style="123"/>
    <col min="4079" max="4079" width="21.5703125" style="123" customWidth="1"/>
    <col min="4080" max="4080" width="67.28515625" style="123" customWidth="1"/>
    <col min="4081" max="4081" width="18" style="123" customWidth="1"/>
    <col min="4082" max="4334" width="9.140625" style="123"/>
    <col min="4335" max="4335" width="21.5703125" style="123" customWidth="1"/>
    <col min="4336" max="4336" width="67.28515625" style="123" customWidth="1"/>
    <col min="4337" max="4337" width="18" style="123" customWidth="1"/>
    <col min="4338" max="4590" width="9.140625" style="123"/>
    <col min="4591" max="4591" width="21.5703125" style="123" customWidth="1"/>
    <col min="4592" max="4592" width="67.28515625" style="123" customWidth="1"/>
    <col min="4593" max="4593" width="18" style="123" customWidth="1"/>
    <col min="4594" max="4846" width="9.140625" style="123"/>
    <col min="4847" max="4847" width="21.5703125" style="123" customWidth="1"/>
    <col min="4848" max="4848" width="67.28515625" style="123" customWidth="1"/>
    <col min="4849" max="4849" width="18" style="123" customWidth="1"/>
    <col min="4850" max="5102" width="9.140625" style="123"/>
    <col min="5103" max="5103" width="21.5703125" style="123" customWidth="1"/>
    <col min="5104" max="5104" width="67.28515625" style="123" customWidth="1"/>
    <col min="5105" max="5105" width="18" style="123" customWidth="1"/>
    <col min="5106" max="5358" width="9.140625" style="123"/>
    <col min="5359" max="5359" width="21.5703125" style="123" customWidth="1"/>
    <col min="5360" max="5360" width="67.28515625" style="123" customWidth="1"/>
    <col min="5361" max="5361" width="18" style="123" customWidth="1"/>
    <col min="5362" max="5614" width="9.140625" style="123"/>
    <col min="5615" max="5615" width="21.5703125" style="123" customWidth="1"/>
    <col min="5616" max="5616" width="67.28515625" style="123" customWidth="1"/>
    <col min="5617" max="5617" width="18" style="123" customWidth="1"/>
    <col min="5618" max="5870" width="9.140625" style="123"/>
    <col min="5871" max="5871" width="21.5703125" style="123" customWidth="1"/>
    <col min="5872" max="5872" width="67.28515625" style="123" customWidth="1"/>
    <col min="5873" max="5873" width="18" style="123" customWidth="1"/>
    <col min="5874" max="6126" width="9.140625" style="123"/>
    <col min="6127" max="6127" width="21.5703125" style="123" customWidth="1"/>
    <col min="6128" max="6128" width="67.28515625" style="123" customWidth="1"/>
    <col min="6129" max="6129" width="18" style="123" customWidth="1"/>
    <col min="6130" max="6382" width="9.140625" style="123"/>
    <col min="6383" max="6383" width="21.5703125" style="123" customWidth="1"/>
    <col min="6384" max="6384" width="67.28515625" style="123" customWidth="1"/>
    <col min="6385" max="6385" width="18" style="123" customWidth="1"/>
    <col min="6386" max="6638" width="9.140625" style="123"/>
    <col min="6639" max="6639" width="21.5703125" style="123" customWidth="1"/>
    <col min="6640" max="6640" width="67.28515625" style="123" customWidth="1"/>
    <col min="6641" max="6641" width="18" style="123" customWidth="1"/>
    <col min="6642" max="6894" width="9.140625" style="123"/>
    <col min="6895" max="6895" width="21.5703125" style="123" customWidth="1"/>
    <col min="6896" max="6896" width="67.28515625" style="123" customWidth="1"/>
    <col min="6897" max="6897" width="18" style="123" customWidth="1"/>
    <col min="6898" max="7150" width="9.140625" style="123"/>
    <col min="7151" max="7151" width="21.5703125" style="123" customWidth="1"/>
    <col min="7152" max="7152" width="67.28515625" style="123" customWidth="1"/>
    <col min="7153" max="7153" width="18" style="123" customWidth="1"/>
    <col min="7154" max="7406" width="9.140625" style="123"/>
    <col min="7407" max="7407" width="21.5703125" style="123" customWidth="1"/>
    <col min="7408" max="7408" width="67.28515625" style="123" customWidth="1"/>
    <col min="7409" max="7409" width="18" style="123" customWidth="1"/>
    <col min="7410" max="7662" width="9.140625" style="123"/>
    <col min="7663" max="7663" width="21.5703125" style="123" customWidth="1"/>
    <col min="7664" max="7664" width="67.28515625" style="123" customWidth="1"/>
    <col min="7665" max="7665" width="18" style="123" customWidth="1"/>
    <col min="7666" max="7918" width="9.140625" style="123"/>
    <col min="7919" max="7919" width="21.5703125" style="123" customWidth="1"/>
    <col min="7920" max="7920" width="67.28515625" style="123" customWidth="1"/>
    <col min="7921" max="7921" width="18" style="123" customWidth="1"/>
    <col min="7922" max="8174" width="9.140625" style="123"/>
    <col min="8175" max="8175" width="21.5703125" style="123" customWidth="1"/>
    <col min="8176" max="8176" width="67.28515625" style="123" customWidth="1"/>
    <col min="8177" max="8177" width="18" style="123" customWidth="1"/>
    <col min="8178" max="8430" width="9.140625" style="123"/>
    <col min="8431" max="8431" width="21.5703125" style="123" customWidth="1"/>
    <col min="8432" max="8432" width="67.28515625" style="123" customWidth="1"/>
    <col min="8433" max="8433" width="18" style="123" customWidth="1"/>
    <col min="8434" max="8686" width="9.140625" style="123"/>
    <col min="8687" max="8687" width="21.5703125" style="123" customWidth="1"/>
    <col min="8688" max="8688" width="67.28515625" style="123" customWidth="1"/>
    <col min="8689" max="8689" width="18" style="123" customWidth="1"/>
    <col min="8690" max="8942" width="9.140625" style="123"/>
    <col min="8943" max="8943" width="21.5703125" style="123" customWidth="1"/>
    <col min="8944" max="8944" width="67.28515625" style="123" customWidth="1"/>
    <col min="8945" max="8945" width="18" style="123" customWidth="1"/>
    <col min="8946" max="9198" width="9.140625" style="123"/>
    <col min="9199" max="9199" width="21.5703125" style="123" customWidth="1"/>
    <col min="9200" max="9200" width="67.28515625" style="123" customWidth="1"/>
    <col min="9201" max="9201" width="18" style="123" customWidth="1"/>
    <col min="9202" max="9454" width="9.140625" style="123"/>
    <col min="9455" max="9455" width="21.5703125" style="123" customWidth="1"/>
    <col min="9456" max="9456" width="67.28515625" style="123" customWidth="1"/>
    <col min="9457" max="9457" width="18" style="123" customWidth="1"/>
    <col min="9458" max="9710" width="9.140625" style="123"/>
    <col min="9711" max="9711" width="21.5703125" style="123" customWidth="1"/>
    <col min="9712" max="9712" width="67.28515625" style="123" customWidth="1"/>
    <col min="9713" max="9713" width="18" style="123" customWidth="1"/>
    <col min="9714" max="9966" width="9.140625" style="123"/>
    <col min="9967" max="9967" width="21.5703125" style="123" customWidth="1"/>
    <col min="9968" max="9968" width="67.28515625" style="123" customWidth="1"/>
    <col min="9969" max="9969" width="18" style="123" customWidth="1"/>
    <col min="9970" max="10222" width="9.140625" style="123"/>
    <col min="10223" max="10223" width="21.5703125" style="123" customWidth="1"/>
    <col min="10224" max="10224" width="67.28515625" style="123" customWidth="1"/>
    <col min="10225" max="10225" width="18" style="123" customWidth="1"/>
    <col min="10226" max="10478" width="9.140625" style="123"/>
    <col min="10479" max="10479" width="21.5703125" style="123" customWidth="1"/>
    <col min="10480" max="10480" width="67.28515625" style="123" customWidth="1"/>
    <col min="10481" max="10481" width="18" style="123" customWidth="1"/>
    <col min="10482" max="10734" width="9.140625" style="123"/>
    <col min="10735" max="10735" width="21.5703125" style="123" customWidth="1"/>
    <col min="10736" max="10736" width="67.28515625" style="123" customWidth="1"/>
    <col min="10737" max="10737" width="18" style="123" customWidth="1"/>
    <col min="10738" max="10990" width="9.140625" style="123"/>
    <col min="10991" max="10991" width="21.5703125" style="123" customWidth="1"/>
    <col min="10992" max="10992" width="67.28515625" style="123" customWidth="1"/>
    <col min="10993" max="10993" width="18" style="123" customWidth="1"/>
    <col min="10994" max="11246" width="9.140625" style="123"/>
    <col min="11247" max="11247" width="21.5703125" style="123" customWidth="1"/>
    <col min="11248" max="11248" width="67.28515625" style="123" customWidth="1"/>
    <col min="11249" max="11249" width="18" style="123" customWidth="1"/>
    <col min="11250" max="11502" width="9.140625" style="123"/>
    <col min="11503" max="11503" width="21.5703125" style="123" customWidth="1"/>
    <col min="11504" max="11504" width="67.28515625" style="123" customWidth="1"/>
    <col min="11505" max="11505" width="18" style="123" customWidth="1"/>
    <col min="11506" max="11758" width="9.140625" style="123"/>
    <col min="11759" max="11759" width="21.5703125" style="123" customWidth="1"/>
    <col min="11760" max="11760" width="67.28515625" style="123" customWidth="1"/>
    <col min="11761" max="11761" width="18" style="123" customWidth="1"/>
    <col min="11762" max="12014" width="9.140625" style="123"/>
    <col min="12015" max="12015" width="21.5703125" style="123" customWidth="1"/>
    <col min="12016" max="12016" width="67.28515625" style="123" customWidth="1"/>
    <col min="12017" max="12017" width="18" style="123" customWidth="1"/>
    <col min="12018" max="12270" width="9.140625" style="123"/>
    <col min="12271" max="12271" width="21.5703125" style="123" customWidth="1"/>
    <col min="12272" max="12272" width="67.28515625" style="123" customWidth="1"/>
    <col min="12273" max="12273" width="18" style="123" customWidth="1"/>
    <col min="12274" max="12526" width="9.140625" style="123"/>
    <col min="12527" max="12527" width="21.5703125" style="123" customWidth="1"/>
    <col min="12528" max="12528" width="67.28515625" style="123" customWidth="1"/>
    <col min="12529" max="12529" width="18" style="123" customWidth="1"/>
    <col min="12530" max="12782" width="9.140625" style="123"/>
    <col min="12783" max="12783" width="21.5703125" style="123" customWidth="1"/>
    <col min="12784" max="12784" width="67.28515625" style="123" customWidth="1"/>
    <col min="12785" max="12785" width="18" style="123" customWidth="1"/>
    <col min="12786" max="13038" width="9.140625" style="123"/>
    <col min="13039" max="13039" width="21.5703125" style="123" customWidth="1"/>
    <col min="13040" max="13040" width="67.28515625" style="123" customWidth="1"/>
    <col min="13041" max="13041" width="18" style="123" customWidth="1"/>
    <col min="13042" max="13294" width="9.140625" style="123"/>
    <col min="13295" max="13295" width="21.5703125" style="123" customWidth="1"/>
    <col min="13296" max="13296" width="67.28515625" style="123" customWidth="1"/>
    <col min="13297" max="13297" width="18" style="123" customWidth="1"/>
    <col min="13298" max="13550" width="9.140625" style="123"/>
    <col min="13551" max="13551" width="21.5703125" style="123" customWidth="1"/>
    <col min="13552" max="13552" width="67.28515625" style="123" customWidth="1"/>
    <col min="13553" max="13553" width="18" style="123" customWidth="1"/>
    <col min="13554" max="13806" width="9.140625" style="123"/>
    <col min="13807" max="13807" width="21.5703125" style="123" customWidth="1"/>
    <col min="13808" max="13808" width="67.28515625" style="123" customWidth="1"/>
    <col min="13809" max="13809" width="18" style="123" customWidth="1"/>
    <col min="13810" max="14062" width="9.140625" style="123"/>
    <col min="14063" max="14063" width="21.5703125" style="123" customWidth="1"/>
    <col min="14064" max="14064" width="67.28515625" style="123" customWidth="1"/>
    <col min="14065" max="14065" width="18" style="123" customWidth="1"/>
    <col min="14066" max="14318" width="9.140625" style="123"/>
    <col min="14319" max="14319" width="21.5703125" style="123" customWidth="1"/>
    <col min="14320" max="14320" width="67.28515625" style="123" customWidth="1"/>
    <col min="14321" max="14321" width="18" style="123" customWidth="1"/>
    <col min="14322" max="14574" width="9.140625" style="123"/>
    <col min="14575" max="14575" width="21.5703125" style="123" customWidth="1"/>
    <col min="14576" max="14576" width="67.28515625" style="123" customWidth="1"/>
    <col min="14577" max="14577" width="18" style="123" customWidth="1"/>
    <col min="14578" max="14830" width="9.140625" style="123"/>
    <col min="14831" max="14831" width="21.5703125" style="123" customWidth="1"/>
    <col min="14832" max="14832" width="67.28515625" style="123" customWidth="1"/>
    <col min="14833" max="14833" width="18" style="123" customWidth="1"/>
    <col min="14834" max="15086" width="9.140625" style="123"/>
    <col min="15087" max="15087" width="21.5703125" style="123" customWidth="1"/>
    <col min="15088" max="15088" width="67.28515625" style="123" customWidth="1"/>
    <col min="15089" max="15089" width="18" style="123" customWidth="1"/>
    <col min="15090" max="15342" width="9.140625" style="123"/>
    <col min="15343" max="15343" width="21.5703125" style="123" customWidth="1"/>
    <col min="15344" max="15344" width="67.28515625" style="123" customWidth="1"/>
    <col min="15345" max="15345" width="18" style="123" customWidth="1"/>
    <col min="15346" max="15598" width="9.140625" style="123"/>
    <col min="15599" max="15599" width="21.5703125" style="123" customWidth="1"/>
    <col min="15600" max="15600" width="67.28515625" style="123" customWidth="1"/>
    <col min="15601" max="15601" width="18" style="123" customWidth="1"/>
    <col min="15602" max="15854" width="9.140625" style="123"/>
    <col min="15855" max="15855" width="21.5703125" style="123" customWidth="1"/>
    <col min="15856" max="15856" width="67.28515625" style="123" customWidth="1"/>
    <col min="15857" max="15857" width="18" style="123" customWidth="1"/>
    <col min="15858" max="16110" width="9.140625" style="123"/>
    <col min="16111" max="16111" width="21.5703125" style="123" customWidth="1"/>
    <col min="16112" max="16112" width="67.28515625" style="123" customWidth="1"/>
    <col min="16113" max="16113" width="18" style="123" customWidth="1"/>
    <col min="16114" max="16384" width="9.140625" style="123"/>
  </cols>
  <sheetData>
    <row r="1" spans="1:9" x14ac:dyDescent="0.25">
      <c r="A1" s="122"/>
      <c r="B1" s="189"/>
      <c r="C1" s="256" t="s">
        <v>560</v>
      </c>
      <c r="D1" s="256"/>
      <c r="E1" s="256"/>
    </row>
    <row r="2" spans="1:9" x14ac:dyDescent="0.25">
      <c r="A2" s="122"/>
      <c r="B2" s="256" t="s">
        <v>537</v>
      </c>
      <c r="C2" s="256"/>
      <c r="D2" s="256"/>
      <c r="E2" s="256"/>
    </row>
    <row r="3" spans="1:9" x14ac:dyDescent="0.25">
      <c r="A3" s="189"/>
      <c r="B3" s="256" t="s">
        <v>561</v>
      </c>
      <c r="C3" s="256"/>
      <c r="D3" s="256"/>
      <c r="E3" s="256"/>
    </row>
    <row r="4" spans="1:9" x14ac:dyDescent="0.25">
      <c r="A4" s="189"/>
      <c r="B4" s="257" t="s">
        <v>562</v>
      </c>
      <c r="C4" s="257"/>
      <c r="D4" s="257"/>
      <c r="E4" s="257"/>
    </row>
    <row r="5" spans="1:9" x14ac:dyDescent="0.25">
      <c r="A5" s="189"/>
      <c r="B5" s="257" t="s">
        <v>13</v>
      </c>
      <c r="C5" s="257"/>
      <c r="D5" s="257"/>
      <c r="E5" s="257"/>
    </row>
    <row r="6" spans="1:9" x14ac:dyDescent="0.25">
      <c r="A6" s="255" t="s">
        <v>28</v>
      </c>
      <c r="B6" s="255"/>
      <c r="C6" s="255"/>
      <c r="D6" s="255"/>
      <c r="E6" s="255"/>
    </row>
    <row r="7" spans="1:9" x14ac:dyDescent="0.25">
      <c r="A7" s="255" t="s">
        <v>563</v>
      </c>
      <c r="B7" s="255"/>
      <c r="C7" s="255"/>
      <c r="D7" s="255"/>
      <c r="E7" s="255"/>
    </row>
    <row r="8" spans="1:9" x14ac:dyDescent="0.25">
      <c r="A8" s="258" t="s">
        <v>564</v>
      </c>
      <c r="B8" s="258"/>
      <c r="C8" s="258"/>
      <c r="D8" s="258"/>
      <c r="E8" s="258"/>
    </row>
    <row r="9" spans="1:9" x14ac:dyDescent="0.25">
      <c r="A9" s="190"/>
      <c r="B9" s="253" t="s">
        <v>590</v>
      </c>
      <c r="C9" s="253"/>
      <c r="D9" s="253"/>
      <c r="E9" s="253"/>
    </row>
    <row r="10" spans="1:9" x14ac:dyDescent="0.25">
      <c r="A10" s="190"/>
      <c r="B10" s="125"/>
      <c r="C10" s="125"/>
      <c r="D10" s="125"/>
      <c r="E10" s="191"/>
      <c r="I10" s="125"/>
    </row>
    <row r="11" spans="1:9" ht="35.25" customHeight="1" x14ac:dyDescent="0.25">
      <c r="A11" s="259" t="s">
        <v>581</v>
      </c>
      <c r="B11" s="259"/>
      <c r="C11" s="259"/>
      <c r="D11" s="259"/>
      <c r="E11" s="259"/>
    </row>
    <row r="12" spans="1:9" x14ac:dyDescent="0.25">
      <c r="A12" s="124"/>
      <c r="B12" s="124"/>
      <c r="C12" s="260" t="s">
        <v>189</v>
      </c>
      <c r="D12" s="260"/>
      <c r="E12" s="260"/>
    </row>
    <row r="13" spans="1:9" ht="42.75" x14ac:dyDescent="0.25">
      <c r="A13" s="126" t="s">
        <v>230</v>
      </c>
      <c r="B13" s="126" t="s">
        <v>231</v>
      </c>
      <c r="C13" s="126" t="s">
        <v>232</v>
      </c>
      <c r="D13" s="126" t="s">
        <v>565</v>
      </c>
      <c r="E13" s="126" t="s">
        <v>566</v>
      </c>
      <c r="I13" s="126" t="s">
        <v>232</v>
      </c>
    </row>
    <row r="14" spans="1:9" x14ac:dyDescent="0.25">
      <c r="A14" s="127">
        <v>1</v>
      </c>
      <c r="B14" s="128">
        <v>2</v>
      </c>
      <c r="C14" s="128">
        <v>3</v>
      </c>
      <c r="D14" s="128">
        <v>4</v>
      </c>
      <c r="E14" s="128">
        <v>5</v>
      </c>
      <c r="F14" s="129"/>
      <c r="G14" s="129"/>
      <c r="I14" s="128">
        <v>3</v>
      </c>
    </row>
    <row r="15" spans="1:9" s="193" customFormat="1" x14ac:dyDescent="0.25">
      <c r="A15" s="187" t="s">
        <v>15</v>
      </c>
      <c r="B15" s="131" t="s">
        <v>233</v>
      </c>
      <c r="C15" s="225">
        <f>C16+C17+C22+C27+C29+C32+C33+C38+C41+C44+C46+C47</f>
        <v>160051</v>
      </c>
      <c r="D15" s="225">
        <f>D16+D17+D22+D27+D29+D32+D33+D38+D41+D44+D46+D47+D36+D37</f>
        <v>4800</v>
      </c>
      <c r="E15" s="225">
        <f t="shared" ref="E15" si="0">E16+E17+E22+E27+E29+E32+E33+E38+E41+E44+E46+E47+E36+E37</f>
        <v>164851</v>
      </c>
      <c r="F15" s="192"/>
      <c r="G15" s="192"/>
      <c r="I15" s="194">
        <f>I16+I17+I22+I27+I29+I32+I33+I38+I41+I44+I46+I47</f>
        <v>160051</v>
      </c>
    </row>
    <row r="16" spans="1:9" s="132" customFormat="1" ht="15.75" x14ac:dyDescent="0.2">
      <c r="A16" s="133" t="s">
        <v>369</v>
      </c>
      <c r="B16" s="195" t="s">
        <v>370</v>
      </c>
      <c r="C16" s="226">
        <v>99164</v>
      </c>
      <c r="D16" s="227"/>
      <c r="E16" s="218">
        <f>+C16+D16</f>
        <v>99164</v>
      </c>
      <c r="F16" s="129"/>
      <c r="G16" s="129"/>
      <c r="I16" s="196">
        <v>99164</v>
      </c>
    </row>
    <row r="17" spans="1:9" s="193" customFormat="1" ht="42.75" x14ac:dyDescent="0.25">
      <c r="A17" s="187" t="s">
        <v>234</v>
      </c>
      <c r="B17" s="131" t="s">
        <v>371</v>
      </c>
      <c r="C17" s="228">
        <f>SUM(C18:C21)</f>
        <v>4415</v>
      </c>
      <c r="D17" s="225"/>
      <c r="E17" s="225">
        <f>E19+E18+E20+E21</f>
        <v>4415</v>
      </c>
      <c r="F17" s="192"/>
      <c r="G17" s="192"/>
      <c r="I17" s="197">
        <f>SUM(I18:I21)</f>
        <v>4415</v>
      </c>
    </row>
    <row r="18" spans="1:9" s="132" customFormat="1" ht="72.75" customHeight="1" x14ac:dyDescent="0.25">
      <c r="A18" s="133" t="s">
        <v>372</v>
      </c>
      <c r="B18" s="134" t="s">
        <v>235</v>
      </c>
      <c r="C18" s="227">
        <v>1996</v>
      </c>
      <c r="D18" s="218"/>
      <c r="E18" s="218">
        <f>+C18+D18</f>
        <v>1996</v>
      </c>
      <c r="F18" s="129"/>
      <c r="G18" s="129"/>
      <c r="I18" s="198">
        <v>1996</v>
      </c>
    </row>
    <row r="19" spans="1:9" s="132" customFormat="1" ht="85.5" customHeight="1" x14ac:dyDescent="0.25">
      <c r="A19" s="133" t="s">
        <v>373</v>
      </c>
      <c r="B19" s="134" t="s">
        <v>236</v>
      </c>
      <c r="C19" s="227">
        <v>11</v>
      </c>
      <c r="D19" s="218"/>
      <c r="E19" s="218">
        <f t="shared" ref="E19:E39" si="1">+C19+D19</f>
        <v>11</v>
      </c>
      <c r="F19" s="129"/>
      <c r="G19" s="129"/>
      <c r="I19" s="198">
        <v>11</v>
      </c>
    </row>
    <row r="20" spans="1:9" s="132" customFormat="1" ht="72.75" customHeight="1" x14ac:dyDescent="0.25">
      <c r="A20" s="133" t="s">
        <v>374</v>
      </c>
      <c r="B20" s="134" t="s">
        <v>237</v>
      </c>
      <c r="C20" s="227">
        <v>2658</v>
      </c>
      <c r="D20" s="218"/>
      <c r="E20" s="218">
        <f t="shared" si="1"/>
        <v>2658</v>
      </c>
      <c r="F20" s="129"/>
      <c r="G20" s="129"/>
      <c r="I20" s="198">
        <v>2658</v>
      </c>
    </row>
    <row r="21" spans="1:9" s="132" customFormat="1" ht="73.5" customHeight="1" x14ac:dyDescent="0.25">
      <c r="A21" s="133" t="s">
        <v>375</v>
      </c>
      <c r="B21" s="134" t="s">
        <v>238</v>
      </c>
      <c r="C21" s="227">
        <v>-250</v>
      </c>
      <c r="D21" s="218"/>
      <c r="E21" s="218">
        <f t="shared" si="1"/>
        <v>-250</v>
      </c>
      <c r="F21" s="129"/>
      <c r="G21" s="129"/>
      <c r="I21" s="198">
        <v>-250</v>
      </c>
    </row>
    <row r="22" spans="1:9" s="193" customFormat="1" x14ac:dyDescent="0.25">
      <c r="A22" s="187" t="s">
        <v>239</v>
      </c>
      <c r="B22" s="131" t="s">
        <v>240</v>
      </c>
      <c r="C22" s="229">
        <f>SUM(C23:C26)</f>
        <v>22003</v>
      </c>
      <c r="D22" s="225">
        <f t="shared" ref="D22:E22" si="2">D24+D25+D26+D23</f>
        <v>3000</v>
      </c>
      <c r="E22" s="225">
        <f t="shared" si="2"/>
        <v>25003</v>
      </c>
      <c r="F22" s="192"/>
      <c r="G22" s="192"/>
      <c r="I22" s="199">
        <f>SUM(I23:I26)</f>
        <v>22003</v>
      </c>
    </row>
    <row r="23" spans="1:9" s="132" customFormat="1" ht="30" x14ac:dyDescent="0.25">
      <c r="A23" s="130"/>
      <c r="B23" s="200" t="s">
        <v>567</v>
      </c>
      <c r="C23" s="226">
        <v>18762</v>
      </c>
      <c r="D23" s="227">
        <v>3000</v>
      </c>
      <c r="E23" s="218">
        <f t="shared" si="1"/>
        <v>21762</v>
      </c>
      <c r="F23" s="129"/>
      <c r="G23" s="129"/>
      <c r="I23" s="201">
        <v>18762</v>
      </c>
    </row>
    <row r="24" spans="1:9" s="132" customFormat="1" ht="30" x14ac:dyDescent="0.2">
      <c r="A24" s="133" t="s">
        <v>466</v>
      </c>
      <c r="B24" s="134" t="s">
        <v>467</v>
      </c>
      <c r="C24" s="226"/>
      <c r="D24" s="227"/>
      <c r="E24" s="218">
        <f t="shared" si="1"/>
        <v>0</v>
      </c>
      <c r="F24" s="129"/>
      <c r="G24" s="129"/>
      <c r="I24" s="196"/>
    </row>
    <row r="25" spans="1:9" s="132" customFormat="1" x14ac:dyDescent="0.2">
      <c r="A25" s="133" t="s">
        <v>376</v>
      </c>
      <c r="B25" s="134" t="s">
        <v>241</v>
      </c>
      <c r="C25" s="226">
        <v>706</v>
      </c>
      <c r="D25" s="218"/>
      <c r="E25" s="218">
        <f t="shared" si="1"/>
        <v>706</v>
      </c>
      <c r="F25" s="129"/>
      <c r="G25" s="129"/>
      <c r="I25" s="196">
        <v>706</v>
      </c>
    </row>
    <row r="26" spans="1:9" s="132" customFormat="1" ht="30" x14ac:dyDescent="0.2">
      <c r="A26" s="133" t="s">
        <v>377</v>
      </c>
      <c r="B26" s="134" t="s">
        <v>242</v>
      </c>
      <c r="C26" s="226">
        <v>2535</v>
      </c>
      <c r="D26" s="227"/>
      <c r="E26" s="218">
        <f t="shared" si="1"/>
        <v>2535</v>
      </c>
      <c r="F26" s="129"/>
      <c r="G26" s="129"/>
      <c r="I26" s="196">
        <v>2535</v>
      </c>
    </row>
    <row r="27" spans="1:9" s="193" customFormat="1" x14ac:dyDescent="0.25">
      <c r="A27" s="187" t="s">
        <v>378</v>
      </c>
      <c r="B27" s="131" t="s">
        <v>243</v>
      </c>
      <c r="C27" s="225">
        <f>C28</f>
        <v>11602</v>
      </c>
      <c r="D27" s="225">
        <f t="shared" ref="D27" si="3">D28</f>
        <v>0</v>
      </c>
      <c r="E27" s="225">
        <f>E28</f>
        <v>11602</v>
      </c>
      <c r="F27" s="192"/>
      <c r="G27" s="192"/>
      <c r="I27" s="194">
        <f>I28</f>
        <v>11602</v>
      </c>
    </row>
    <row r="28" spans="1:9" s="132" customFormat="1" x14ac:dyDescent="0.2">
      <c r="A28" s="133" t="s">
        <v>379</v>
      </c>
      <c r="B28" s="134" t="s">
        <v>244</v>
      </c>
      <c r="C28" s="226">
        <v>11602</v>
      </c>
      <c r="D28" s="218"/>
      <c r="E28" s="218">
        <f t="shared" si="1"/>
        <v>11602</v>
      </c>
      <c r="I28" s="196">
        <v>11602</v>
      </c>
    </row>
    <row r="29" spans="1:9" s="132" customFormat="1" ht="42.75" x14ac:dyDescent="0.2">
      <c r="A29" s="187" t="s">
        <v>245</v>
      </c>
      <c r="B29" s="131" t="s">
        <v>246</v>
      </c>
      <c r="C29" s="229">
        <v>0</v>
      </c>
      <c r="D29" s="225">
        <f t="shared" ref="D29:E29" si="4">D30+D31</f>
        <v>0</v>
      </c>
      <c r="E29" s="225">
        <f t="shared" si="4"/>
        <v>0</v>
      </c>
      <c r="I29" s="199">
        <v>0</v>
      </c>
    </row>
    <row r="30" spans="1:9" s="132" customFormat="1" x14ac:dyDescent="0.2">
      <c r="A30" s="133" t="s">
        <v>247</v>
      </c>
      <c r="B30" s="134" t="s">
        <v>248</v>
      </c>
      <c r="C30" s="226">
        <v>0</v>
      </c>
      <c r="D30" s="218"/>
      <c r="E30" s="218">
        <f t="shared" si="1"/>
        <v>0</v>
      </c>
      <c r="I30" s="196">
        <v>0</v>
      </c>
    </row>
    <row r="31" spans="1:9" s="132" customFormat="1" ht="30" x14ac:dyDescent="0.2">
      <c r="A31" s="133" t="s">
        <v>249</v>
      </c>
      <c r="B31" s="134" t="s">
        <v>250</v>
      </c>
      <c r="C31" s="226">
        <v>0</v>
      </c>
      <c r="D31" s="218"/>
      <c r="E31" s="218">
        <f t="shared" si="1"/>
        <v>0</v>
      </c>
      <c r="I31" s="196">
        <v>0</v>
      </c>
    </row>
    <row r="32" spans="1:9" s="132" customFormat="1" ht="18.75" customHeight="1" x14ac:dyDescent="0.25">
      <c r="A32" s="187" t="s">
        <v>380</v>
      </c>
      <c r="B32" s="131" t="s">
        <v>251</v>
      </c>
      <c r="C32" s="230">
        <v>5412</v>
      </c>
      <c r="D32" s="225">
        <v>600</v>
      </c>
      <c r="E32" s="231">
        <f t="shared" si="1"/>
        <v>6012</v>
      </c>
      <c r="I32" s="201">
        <v>5412</v>
      </c>
    </row>
    <row r="33" spans="1:9" s="132" customFormat="1" ht="42.75" x14ac:dyDescent="0.2">
      <c r="A33" s="187" t="s">
        <v>381</v>
      </c>
      <c r="B33" s="131" t="s">
        <v>252</v>
      </c>
      <c r="C33" s="225">
        <f>SUM(C34:C37)</f>
        <v>13523</v>
      </c>
      <c r="D33" s="225">
        <f t="shared" ref="D33:E33" si="5">D34</f>
        <v>0</v>
      </c>
      <c r="E33" s="225">
        <f t="shared" si="5"/>
        <v>11655</v>
      </c>
      <c r="I33" s="194">
        <f>SUM(I34:I37)</f>
        <v>13523</v>
      </c>
    </row>
    <row r="34" spans="1:9" s="132" customFormat="1" ht="75" x14ac:dyDescent="0.2">
      <c r="A34" s="133" t="s">
        <v>568</v>
      </c>
      <c r="B34" s="134" t="s">
        <v>16</v>
      </c>
      <c r="C34" s="226">
        <v>11655</v>
      </c>
      <c r="D34" s="218"/>
      <c r="E34" s="218">
        <f t="shared" si="1"/>
        <v>11655</v>
      </c>
      <c r="I34" s="196">
        <v>11655</v>
      </c>
    </row>
    <row r="35" spans="1:9" s="132" customFormat="1" ht="90" x14ac:dyDescent="0.25">
      <c r="A35" s="136" t="s">
        <v>569</v>
      </c>
      <c r="B35" s="202" t="s">
        <v>17</v>
      </c>
      <c r="C35" s="227"/>
      <c r="D35" s="218"/>
      <c r="E35" s="218">
        <f t="shared" si="1"/>
        <v>0</v>
      </c>
      <c r="I35" s="198"/>
    </row>
    <row r="36" spans="1:9" s="132" customFormat="1" ht="75" x14ac:dyDescent="0.2">
      <c r="A36" s="69" t="s">
        <v>18</v>
      </c>
      <c r="B36" s="203" t="s">
        <v>19</v>
      </c>
      <c r="C36" s="226">
        <v>777</v>
      </c>
      <c r="D36" s="218"/>
      <c r="E36" s="218">
        <f t="shared" si="1"/>
        <v>777</v>
      </c>
      <c r="I36" s="196">
        <v>777</v>
      </c>
    </row>
    <row r="37" spans="1:9" s="132" customFormat="1" ht="45" x14ac:dyDescent="0.2">
      <c r="A37" s="69" t="s">
        <v>570</v>
      </c>
      <c r="B37" s="203" t="s">
        <v>253</v>
      </c>
      <c r="C37" s="226">
        <v>1091</v>
      </c>
      <c r="D37" s="218"/>
      <c r="E37" s="218">
        <f t="shared" si="1"/>
        <v>1091</v>
      </c>
      <c r="I37" s="196">
        <v>1091</v>
      </c>
    </row>
    <row r="38" spans="1:9" s="132" customFormat="1" ht="28.5" x14ac:dyDescent="0.2">
      <c r="A38" s="187" t="s">
        <v>382</v>
      </c>
      <c r="B38" s="131" t="s">
        <v>383</v>
      </c>
      <c r="C38" s="225">
        <f>SUM(C39:C40)</f>
        <v>1251</v>
      </c>
      <c r="D38" s="225">
        <f t="shared" ref="D38:E38" si="6">SUM(D39:D40)</f>
        <v>1200</v>
      </c>
      <c r="E38" s="225">
        <f t="shared" si="6"/>
        <v>2451</v>
      </c>
      <c r="I38" s="194">
        <f>SUM(I39:I40)</f>
        <v>1251</v>
      </c>
    </row>
    <row r="39" spans="1:9" s="132" customFormat="1" ht="30" x14ac:dyDescent="0.25">
      <c r="A39" s="133" t="s">
        <v>254</v>
      </c>
      <c r="B39" s="134" t="s">
        <v>255</v>
      </c>
      <c r="C39" s="235">
        <v>1251</v>
      </c>
      <c r="D39" s="218">
        <v>1200</v>
      </c>
      <c r="E39" s="218">
        <f t="shared" si="1"/>
        <v>2451</v>
      </c>
      <c r="I39" s="204">
        <v>1251</v>
      </c>
    </row>
    <row r="40" spans="1:9" s="132" customFormat="1" x14ac:dyDescent="0.25">
      <c r="A40" s="133" t="s">
        <v>256</v>
      </c>
      <c r="B40" s="134" t="s">
        <v>257</v>
      </c>
      <c r="C40" s="227"/>
      <c r="D40" s="218"/>
      <c r="E40" s="218"/>
      <c r="I40" s="198"/>
    </row>
    <row r="41" spans="1:9" s="132" customFormat="1" ht="28.5" x14ac:dyDescent="0.2">
      <c r="A41" s="187" t="s">
        <v>258</v>
      </c>
      <c r="B41" s="131" t="s">
        <v>384</v>
      </c>
      <c r="C41" s="225">
        <f>C42+C43</f>
        <v>245</v>
      </c>
      <c r="D41" s="225">
        <f t="shared" ref="D41:E41" si="7">D42+D43</f>
        <v>0</v>
      </c>
      <c r="E41" s="225">
        <f t="shared" si="7"/>
        <v>245</v>
      </c>
      <c r="I41" s="194">
        <f>I42+I43</f>
        <v>245</v>
      </c>
    </row>
    <row r="42" spans="1:9" s="132" customFormat="1" ht="30" x14ac:dyDescent="0.25">
      <c r="A42" s="133" t="s">
        <v>259</v>
      </c>
      <c r="B42" s="134" t="s">
        <v>229</v>
      </c>
      <c r="C42" s="227"/>
      <c r="D42" s="218"/>
      <c r="E42" s="218"/>
      <c r="I42" s="198"/>
    </row>
    <row r="43" spans="1:9" s="132" customFormat="1" ht="30" x14ac:dyDescent="0.2">
      <c r="A43" s="133" t="s">
        <v>260</v>
      </c>
      <c r="B43" s="134" t="s">
        <v>29</v>
      </c>
      <c r="C43" s="226">
        <v>245</v>
      </c>
      <c r="D43" s="218"/>
      <c r="E43" s="218">
        <f t="shared" ref="E43:E46" si="8">+C43+D43</f>
        <v>245</v>
      </c>
      <c r="I43" s="196">
        <v>245</v>
      </c>
    </row>
    <row r="44" spans="1:9" s="132" customFormat="1" ht="28.5" x14ac:dyDescent="0.2">
      <c r="A44" s="187" t="s">
        <v>20</v>
      </c>
      <c r="B44" s="131" t="s">
        <v>261</v>
      </c>
      <c r="C44" s="225">
        <f>C45</f>
        <v>1706</v>
      </c>
      <c r="D44" s="225">
        <f t="shared" ref="D44" si="9">D45</f>
        <v>0</v>
      </c>
      <c r="E44" s="225">
        <f>E45</f>
        <v>1706</v>
      </c>
      <c r="I44" s="194">
        <f>I45</f>
        <v>1706</v>
      </c>
    </row>
    <row r="45" spans="1:9" s="132" customFormat="1" ht="30" x14ac:dyDescent="0.2">
      <c r="A45" s="136" t="s">
        <v>571</v>
      </c>
      <c r="B45" s="134" t="s">
        <v>21</v>
      </c>
      <c r="C45" s="226">
        <v>1706</v>
      </c>
      <c r="D45" s="218"/>
      <c r="E45" s="218">
        <f>+C45+D45</f>
        <v>1706</v>
      </c>
      <c r="I45" s="196">
        <v>1706</v>
      </c>
    </row>
    <row r="46" spans="1:9" s="132" customFormat="1" x14ac:dyDescent="0.25">
      <c r="A46" s="187" t="s">
        <v>262</v>
      </c>
      <c r="B46" s="131" t="s">
        <v>22</v>
      </c>
      <c r="C46" s="230">
        <v>730</v>
      </c>
      <c r="D46" s="225"/>
      <c r="E46" s="231">
        <f t="shared" si="8"/>
        <v>730</v>
      </c>
      <c r="I46" s="201">
        <v>730</v>
      </c>
    </row>
    <row r="47" spans="1:9" s="132" customFormat="1" x14ac:dyDescent="0.2">
      <c r="A47" s="187" t="s">
        <v>23</v>
      </c>
      <c r="B47" s="205" t="s">
        <v>24</v>
      </c>
      <c r="C47" s="227">
        <f>C48</f>
        <v>0</v>
      </c>
      <c r="D47" s="227">
        <f>D48</f>
        <v>0</v>
      </c>
      <c r="E47" s="227">
        <f t="shared" ref="E47" si="10">E48</f>
        <v>0</v>
      </c>
      <c r="I47" s="194">
        <f>I48</f>
        <v>0</v>
      </c>
    </row>
    <row r="48" spans="1:9" s="132" customFormat="1" ht="30" x14ac:dyDescent="0.2">
      <c r="A48" s="133" t="s">
        <v>30</v>
      </c>
      <c r="B48" s="134" t="s">
        <v>14</v>
      </c>
      <c r="C48" s="227"/>
      <c r="D48" s="218"/>
      <c r="E48" s="218"/>
      <c r="I48" s="194"/>
    </row>
    <row r="49" spans="1:9" s="132" customFormat="1" ht="14.25" x14ac:dyDescent="0.2">
      <c r="A49" s="133"/>
      <c r="B49" s="205" t="s">
        <v>385</v>
      </c>
      <c r="C49" s="225">
        <f>C15</f>
        <v>160051</v>
      </c>
      <c r="D49" s="225">
        <f t="shared" ref="D49:E49" si="11">D15</f>
        <v>4800</v>
      </c>
      <c r="E49" s="225">
        <f t="shared" si="11"/>
        <v>164851</v>
      </c>
      <c r="I49" s="194">
        <f>I15</f>
        <v>160051</v>
      </c>
    </row>
    <row r="50" spans="1:9" x14ac:dyDescent="0.25">
      <c r="A50" s="187" t="s">
        <v>25</v>
      </c>
      <c r="B50" s="137" t="s">
        <v>26</v>
      </c>
      <c r="C50" s="232">
        <f>C51</f>
        <v>1724736.2374100001</v>
      </c>
      <c r="D50" s="232">
        <f>D51</f>
        <v>29226.376980000001</v>
      </c>
      <c r="E50" s="232">
        <f>E51</f>
        <v>1753962.61439</v>
      </c>
    </row>
    <row r="51" spans="1:9" ht="45" x14ac:dyDescent="0.25">
      <c r="A51" s="133" t="s">
        <v>27</v>
      </c>
      <c r="B51" s="206" t="s">
        <v>386</v>
      </c>
      <c r="C51" s="233">
        <f>C52+C55+C70+C95</f>
        <v>1724736.2374100001</v>
      </c>
      <c r="D51" s="233">
        <f>D52+D55+D70+D95</f>
        <v>29226.376980000001</v>
      </c>
      <c r="E51" s="233">
        <f>C51+D51</f>
        <v>1753962.61439</v>
      </c>
    </row>
    <row r="52" spans="1:9" ht="28.5" x14ac:dyDescent="0.25">
      <c r="A52" s="187" t="s">
        <v>468</v>
      </c>
      <c r="B52" s="137" t="s">
        <v>469</v>
      </c>
      <c r="C52" s="232">
        <f>C53+C54</f>
        <v>130616.29999999999</v>
      </c>
      <c r="D52" s="232">
        <f t="shared" ref="D52" si="12">D53+D54</f>
        <v>0</v>
      </c>
      <c r="E52" s="232">
        <f>E53+E54</f>
        <v>130616.29999999999</v>
      </c>
    </row>
    <row r="53" spans="1:9" ht="45" x14ac:dyDescent="0.25">
      <c r="A53" s="133" t="s">
        <v>263</v>
      </c>
      <c r="B53" s="206" t="s">
        <v>470</v>
      </c>
      <c r="C53" s="219">
        <v>128106.9</v>
      </c>
      <c r="D53" s="218"/>
      <c r="E53" s="233">
        <f t="shared" ref="E53:E54" si="13">C53+D53</f>
        <v>128106.9</v>
      </c>
    </row>
    <row r="54" spans="1:9" ht="45" x14ac:dyDescent="0.25">
      <c r="A54" s="133" t="s">
        <v>264</v>
      </c>
      <c r="B54" s="206" t="s">
        <v>471</v>
      </c>
      <c r="C54" s="219">
        <v>2509.4</v>
      </c>
      <c r="D54" s="218"/>
      <c r="E54" s="233">
        <f t="shared" si="13"/>
        <v>2509.4</v>
      </c>
    </row>
    <row r="55" spans="1:9" ht="28.5" x14ac:dyDescent="0.25">
      <c r="A55" s="187" t="s">
        <v>472</v>
      </c>
      <c r="B55" s="137" t="s">
        <v>473</v>
      </c>
      <c r="C55" s="232">
        <f>SUM(C56:C68)</f>
        <v>108569.30941000002</v>
      </c>
      <c r="D55" s="232">
        <f>SUM(D56:D69)</f>
        <v>36200.806980000001</v>
      </c>
      <c r="E55" s="232">
        <f>SUM(E56:E68)</f>
        <v>113467.14148999999</v>
      </c>
    </row>
    <row r="56" spans="1:9" ht="76.5" x14ac:dyDescent="0.25">
      <c r="A56" s="133" t="s">
        <v>269</v>
      </c>
      <c r="B56" s="207" t="s">
        <v>413</v>
      </c>
      <c r="C56" s="219">
        <v>43379.3</v>
      </c>
      <c r="D56" s="218"/>
      <c r="E56" s="233">
        <f t="shared" ref="E56:E94" si="14">C56+D56</f>
        <v>43379.3</v>
      </c>
    </row>
    <row r="57" spans="1:9" ht="60" x14ac:dyDescent="0.25">
      <c r="A57" s="133" t="s">
        <v>269</v>
      </c>
      <c r="B57" s="208" t="s">
        <v>414</v>
      </c>
      <c r="C57" s="233">
        <v>5719.6</v>
      </c>
      <c r="D57" s="218"/>
      <c r="E57" s="233">
        <f t="shared" si="14"/>
        <v>5719.6</v>
      </c>
    </row>
    <row r="58" spans="1:9" ht="60" x14ac:dyDescent="0.25">
      <c r="A58" s="209" t="s">
        <v>474</v>
      </c>
      <c r="B58" s="208" t="s">
        <v>475</v>
      </c>
      <c r="C58" s="233">
        <v>35989.031410000003</v>
      </c>
      <c r="D58" s="218"/>
      <c r="E58" s="233">
        <f t="shared" si="14"/>
        <v>35989.031410000003</v>
      </c>
    </row>
    <row r="59" spans="1:9" ht="120" hidden="1" x14ac:dyDescent="0.25">
      <c r="A59" s="209" t="s">
        <v>476</v>
      </c>
      <c r="B59" s="208" t="s">
        <v>477</v>
      </c>
      <c r="C59" s="233"/>
      <c r="D59" s="218"/>
      <c r="E59" s="233">
        <f t="shared" si="14"/>
        <v>0</v>
      </c>
    </row>
    <row r="60" spans="1:9" ht="75" x14ac:dyDescent="0.25">
      <c r="A60" s="209" t="s">
        <v>265</v>
      </c>
      <c r="B60" s="208" t="s">
        <v>478</v>
      </c>
      <c r="C60" s="233">
        <v>0</v>
      </c>
      <c r="D60" s="218">
        <v>3682.7912799999999</v>
      </c>
      <c r="E60" s="233">
        <f t="shared" si="14"/>
        <v>3682.7912799999999</v>
      </c>
    </row>
    <row r="61" spans="1:9" ht="75" x14ac:dyDescent="0.25">
      <c r="A61" s="209" t="s">
        <v>395</v>
      </c>
      <c r="B61" s="208" t="s">
        <v>479</v>
      </c>
      <c r="C61" s="233">
        <v>404.1</v>
      </c>
      <c r="D61" s="218">
        <v>-6.6E-3</v>
      </c>
      <c r="E61" s="233">
        <f t="shared" si="14"/>
        <v>404.09340000000003</v>
      </c>
    </row>
    <row r="62" spans="1:9" ht="45" x14ac:dyDescent="0.25">
      <c r="A62" s="133" t="s">
        <v>269</v>
      </c>
      <c r="B62" s="188" t="s">
        <v>572</v>
      </c>
      <c r="C62" s="219">
        <v>1727.3</v>
      </c>
      <c r="D62" s="218"/>
      <c r="E62" s="233">
        <f t="shared" si="14"/>
        <v>1727.3</v>
      </c>
    </row>
    <row r="63" spans="1:9" ht="60" x14ac:dyDescent="0.25">
      <c r="A63" s="209" t="s">
        <v>266</v>
      </c>
      <c r="B63" s="208" t="s">
        <v>480</v>
      </c>
      <c r="C63" s="233">
        <v>1059.933</v>
      </c>
      <c r="D63" s="218">
        <v>140.06700000000001</v>
      </c>
      <c r="E63" s="233">
        <f t="shared" si="14"/>
        <v>1200</v>
      </c>
    </row>
    <row r="64" spans="1:9" ht="45" x14ac:dyDescent="0.25">
      <c r="A64" s="209" t="s">
        <v>267</v>
      </c>
      <c r="B64" s="208" t="s">
        <v>481</v>
      </c>
      <c r="C64" s="219">
        <v>12370.050000000001</v>
      </c>
      <c r="D64" s="236">
        <v>548.95000000000005</v>
      </c>
      <c r="E64" s="233">
        <f>C64+D61</f>
        <v>12370.0434</v>
      </c>
    </row>
    <row r="65" spans="1:5" ht="45" x14ac:dyDescent="0.25">
      <c r="A65" s="133" t="s">
        <v>269</v>
      </c>
      <c r="B65" s="208" t="s">
        <v>482</v>
      </c>
      <c r="C65" s="219">
        <v>2870</v>
      </c>
      <c r="D65" s="218"/>
      <c r="E65" s="233">
        <f t="shared" si="14"/>
        <v>2870</v>
      </c>
    </row>
    <row r="66" spans="1:5" ht="45" x14ac:dyDescent="0.25">
      <c r="A66" s="209" t="s">
        <v>268</v>
      </c>
      <c r="B66" s="208" t="s">
        <v>483</v>
      </c>
      <c r="C66" s="219">
        <v>5049.9949999999999</v>
      </c>
      <c r="D66" s="218"/>
      <c r="E66" s="233">
        <f t="shared" si="14"/>
        <v>5049.9949999999999</v>
      </c>
    </row>
    <row r="67" spans="1:5" ht="30" hidden="1" x14ac:dyDescent="0.25">
      <c r="A67" s="133" t="s">
        <v>484</v>
      </c>
      <c r="B67" s="210" t="s">
        <v>485</v>
      </c>
      <c r="C67" s="233"/>
      <c r="D67" s="218"/>
      <c r="E67" s="233">
        <f t="shared" si="14"/>
        <v>0</v>
      </c>
    </row>
    <row r="68" spans="1:5" ht="30" x14ac:dyDescent="0.25">
      <c r="A68" s="209" t="s">
        <v>387</v>
      </c>
      <c r="B68" s="208" t="s">
        <v>486</v>
      </c>
      <c r="C68" s="233"/>
      <c r="D68" s="218">
        <v>1074.9870000000001</v>
      </c>
      <c r="E68" s="233">
        <f t="shared" si="14"/>
        <v>1074.9870000000001</v>
      </c>
    </row>
    <row r="69" spans="1:5" ht="45" x14ac:dyDescent="0.25">
      <c r="A69" s="223" t="s">
        <v>579</v>
      </c>
      <c r="B69" s="222" t="s">
        <v>578</v>
      </c>
      <c r="C69" s="233"/>
      <c r="D69" s="218">
        <v>30754.0183</v>
      </c>
      <c r="E69" s="233">
        <f t="shared" si="14"/>
        <v>30754.0183</v>
      </c>
    </row>
    <row r="70" spans="1:5" ht="30" x14ac:dyDescent="0.25">
      <c r="A70" s="133" t="s">
        <v>487</v>
      </c>
      <c r="B70" s="206" t="s">
        <v>488</v>
      </c>
      <c r="C70" s="233">
        <f>SUM(C71:C94)</f>
        <v>1422540.0249999999</v>
      </c>
      <c r="D70" s="233">
        <f>SUM(D71:D94)</f>
        <v>-10858</v>
      </c>
      <c r="E70" s="233">
        <f t="shared" si="14"/>
        <v>1411682.0249999999</v>
      </c>
    </row>
    <row r="71" spans="1:5" ht="195" x14ac:dyDescent="0.25">
      <c r="A71" s="133" t="s">
        <v>489</v>
      </c>
      <c r="B71" s="206" t="s">
        <v>398</v>
      </c>
      <c r="C71" s="233">
        <v>771271</v>
      </c>
      <c r="D71" s="218">
        <v>-6858</v>
      </c>
      <c r="E71" s="233">
        <f t="shared" si="14"/>
        <v>764413</v>
      </c>
    </row>
    <row r="72" spans="1:5" ht="30" x14ac:dyDescent="0.25">
      <c r="A72" s="133" t="s">
        <v>396</v>
      </c>
      <c r="B72" s="206" t="s">
        <v>411</v>
      </c>
      <c r="C72" s="233">
        <v>369544.64600000001</v>
      </c>
      <c r="D72" s="218"/>
      <c r="E72" s="233">
        <f t="shared" si="14"/>
        <v>369544.64600000001</v>
      </c>
    </row>
    <row r="73" spans="1:5" ht="45" x14ac:dyDescent="0.25">
      <c r="A73" s="133" t="s">
        <v>489</v>
      </c>
      <c r="B73" s="206" t="s">
        <v>399</v>
      </c>
      <c r="C73" s="233">
        <v>10</v>
      </c>
      <c r="D73" s="218"/>
      <c r="E73" s="233">
        <f t="shared" si="14"/>
        <v>10</v>
      </c>
    </row>
    <row r="74" spans="1:5" ht="45" x14ac:dyDescent="0.25">
      <c r="A74" s="133" t="s">
        <v>489</v>
      </c>
      <c r="B74" s="206" t="s">
        <v>400</v>
      </c>
      <c r="C74" s="233">
        <v>13224.2</v>
      </c>
      <c r="D74" s="218"/>
      <c r="E74" s="233">
        <f t="shared" si="14"/>
        <v>13224.2</v>
      </c>
    </row>
    <row r="75" spans="1:5" ht="30" x14ac:dyDescent="0.25">
      <c r="A75" s="133" t="s">
        <v>397</v>
      </c>
      <c r="B75" s="206" t="s">
        <v>401</v>
      </c>
      <c r="C75" s="233">
        <v>16073.7</v>
      </c>
      <c r="D75" s="218"/>
      <c r="E75" s="233">
        <f t="shared" si="14"/>
        <v>16073.7</v>
      </c>
    </row>
    <row r="76" spans="1:5" ht="60" x14ac:dyDescent="0.25">
      <c r="A76" s="133" t="s">
        <v>270</v>
      </c>
      <c r="B76" s="206" t="s">
        <v>490</v>
      </c>
      <c r="C76" s="219">
        <v>89.3</v>
      </c>
      <c r="D76" s="218"/>
      <c r="E76" s="233">
        <f t="shared" si="14"/>
        <v>89.3</v>
      </c>
    </row>
    <row r="77" spans="1:5" ht="30" x14ac:dyDescent="0.25">
      <c r="A77" s="133" t="s">
        <v>489</v>
      </c>
      <c r="B77" s="206" t="s">
        <v>402</v>
      </c>
      <c r="C77" s="219">
        <v>3398.3</v>
      </c>
      <c r="D77" s="218"/>
      <c r="E77" s="233">
        <f t="shared" si="14"/>
        <v>3398.3</v>
      </c>
    </row>
    <row r="78" spans="1:5" ht="90" x14ac:dyDescent="0.25">
      <c r="A78" s="133" t="s">
        <v>489</v>
      </c>
      <c r="B78" s="206" t="s">
        <v>403</v>
      </c>
      <c r="C78" s="219">
        <v>27112.7</v>
      </c>
      <c r="D78" s="218"/>
      <c r="E78" s="233">
        <f t="shared" si="14"/>
        <v>27112.7</v>
      </c>
    </row>
    <row r="79" spans="1:5" ht="45" x14ac:dyDescent="0.25">
      <c r="A79" s="133" t="s">
        <v>388</v>
      </c>
      <c r="B79" s="206" t="s">
        <v>491</v>
      </c>
      <c r="C79" s="233">
        <v>17685.400000000001</v>
      </c>
      <c r="D79" s="218">
        <v>-4000</v>
      </c>
      <c r="E79" s="233">
        <f t="shared" si="14"/>
        <v>13685.400000000001</v>
      </c>
    </row>
    <row r="80" spans="1:5" ht="75" x14ac:dyDescent="0.25">
      <c r="A80" s="133" t="s">
        <v>388</v>
      </c>
      <c r="B80" s="206" t="s">
        <v>577</v>
      </c>
      <c r="C80" s="233">
        <v>1427.7</v>
      </c>
      <c r="D80" s="218"/>
      <c r="E80" s="233">
        <f t="shared" si="14"/>
        <v>1427.7</v>
      </c>
    </row>
    <row r="81" spans="1:5" ht="45" x14ac:dyDescent="0.25">
      <c r="A81" s="133" t="s">
        <v>271</v>
      </c>
      <c r="B81" s="206" t="s">
        <v>492</v>
      </c>
      <c r="C81" s="233">
        <v>1781.3</v>
      </c>
      <c r="D81" s="218"/>
      <c r="E81" s="233">
        <f t="shared" si="14"/>
        <v>1781.3</v>
      </c>
    </row>
    <row r="82" spans="1:5" ht="75" x14ac:dyDescent="0.25">
      <c r="A82" s="133" t="s">
        <v>272</v>
      </c>
      <c r="B82" s="206" t="s">
        <v>493</v>
      </c>
      <c r="C82" s="233">
        <v>491.23899999999998</v>
      </c>
      <c r="D82" s="218"/>
      <c r="E82" s="233">
        <f t="shared" si="14"/>
        <v>491.23899999999998</v>
      </c>
    </row>
    <row r="83" spans="1:5" ht="45" x14ac:dyDescent="0.25">
      <c r="A83" s="133" t="s">
        <v>273</v>
      </c>
      <c r="B83" s="206" t="s">
        <v>494</v>
      </c>
      <c r="C83" s="233">
        <v>10165</v>
      </c>
      <c r="D83" s="218"/>
      <c r="E83" s="233">
        <f t="shared" si="14"/>
        <v>10165</v>
      </c>
    </row>
    <row r="84" spans="1:5" ht="90" x14ac:dyDescent="0.25">
      <c r="A84" s="133" t="s">
        <v>489</v>
      </c>
      <c r="B84" s="206" t="s">
        <v>404</v>
      </c>
      <c r="C84" s="233">
        <v>14951.2</v>
      </c>
      <c r="D84" s="218"/>
      <c r="E84" s="233">
        <f t="shared" si="14"/>
        <v>14951.2</v>
      </c>
    </row>
    <row r="85" spans="1:5" ht="45" x14ac:dyDescent="0.25">
      <c r="A85" s="133" t="s">
        <v>489</v>
      </c>
      <c r="B85" s="206" t="s">
        <v>405</v>
      </c>
      <c r="C85" s="233">
        <v>278.7</v>
      </c>
      <c r="D85" s="218"/>
      <c r="E85" s="233">
        <f t="shared" si="14"/>
        <v>278.7</v>
      </c>
    </row>
    <row r="86" spans="1:5" ht="45" x14ac:dyDescent="0.25">
      <c r="A86" s="133" t="s">
        <v>489</v>
      </c>
      <c r="B86" s="206" t="s">
        <v>406</v>
      </c>
      <c r="C86" s="233">
        <v>495.90000000000003</v>
      </c>
      <c r="D86" s="218"/>
      <c r="E86" s="233">
        <f t="shared" si="14"/>
        <v>495.90000000000003</v>
      </c>
    </row>
    <row r="87" spans="1:5" ht="45" x14ac:dyDescent="0.25">
      <c r="A87" s="133" t="s">
        <v>489</v>
      </c>
      <c r="B87" s="206" t="s">
        <v>407</v>
      </c>
      <c r="C87" s="233">
        <v>729.1</v>
      </c>
      <c r="D87" s="218"/>
      <c r="E87" s="233">
        <f t="shared" si="14"/>
        <v>729.1</v>
      </c>
    </row>
    <row r="88" spans="1:5" ht="30" x14ac:dyDescent="0.25">
      <c r="A88" s="133" t="s">
        <v>489</v>
      </c>
      <c r="B88" s="206" t="s">
        <v>408</v>
      </c>
      <c r="C88" s="233">
        <v>538</v>
      </c>
      <c r="D88" s="218"/>
      <c r="E88" s="233">
        <f t="shared" si="14"/>
        <v>538</v>
      </c>
    </row>
    <row r="89" spans="1:5" ht="60" x14ac:dyDescent="0.25">
      <c r="A89" s="133" t="s">
        <v>495</v>
      </c>
      <c r="B89" s="206" t="s">
        <v>412</v>
      </c>
      <c r="C89" s="233">
        <v>101386.84</v>
      </c>
      <c r="D89" s="218"/>
      <c r="E89" s="233">
        <f t="shared" si="14"/>
        <v>101386.84</v>
      </c>
    </row>
    <row r="90" spans="1:5" ht="45" x14ac:dyDescent="0.25">
      <c r="A90" s="133" t="s">
        <v>275</v>
      </c>
      <c r="B90" s="206" t="s">
        <v>496</v>
      </c>
      <c r="C90" s="233">
        <v>68618.8</v>
      </c>
      <c r="D90" s="218"/>
      <c r="E90" s="233">
        <f t="shared" si="14"/>
        <v>68618.8</v>
      </c>
    </row>
    <row r="91" spans="1:5" x14ac:dyDescent="0.25">
      <c r="A91" s="133" t="s">
        <v>489</v>
      </c>
      <c r="B91" s="206" t="s">
        <v>409</v>
      </c>
      <c r="C91" s="233">
        <v>2315</v>
      </c>
      <c r="D91" s="218"/>
      <c r="E91" s="233">
        <f t="shared" si="14"/>
        <v>2315</v>
      </c>
    </row>
    <row r="92" spans="1:5" ht="60" x14ac:dyDescent="0.25">
      <c r="A92" s="133" t="s">
        <v>489</v>
      </c>
      <c r="B92" s="206" t="s">
        <v>410</v>
      </c>
      <c r="C92" s="233">
        <v>952</v>
      </c>
      <c r="D92" s="218"/>
      <c r="E92" s="233">
        <f t="shared" si="14"/>
        <v>952</v>
      </c>
    </row>
    <row r="93" spans="1:5" ht="105" hidden="1" x14ac:dyDescent="0.25">
      <c r="A93" s="133" t="s">
        <v>274</v>
      </c>
      <c r="B93" s="206" t="s">
        <v>497</v>
      </c>
      <c r="C93" s="233"/>
      <c r="D93" s="233"/>
      <c r="E93" s="233">
        <f t="shared" si="14"/>
        <v>0</v>
      </c>
    </row>
    <row r="94" spans="1:5" ht="45" x14ac:dyDescent="0.25">
      <c r="A94" s="133" t="s">
        <v>275</v>
      </c>
      <c r="B94" s="206" t="s">
        <v>496</v>
      </c>
      <c r="C94" s="233"/>
      <c r="D94" s="233"/>
      <c r="E94" s="233">
        <f t="shared" si="14"/>
        <v>0</v>
      </c>
    </row>
    <row r="95" spans="1:5" x14ac:dyDescent="0.25">
      <c r="A95" s="187" t="s">
        <v>498</v>
      </c>
      <c r="B95" s="211" t="s">
        <v>499</v>
      </c>
      <c r="C95" s="232">
        <f>SUM(C96:C99)</f>
        <v>63010.603000000003</v>
      </c>
      <c r="D95" s="232">
        <f>SUM(D96:D99)</f>
        <v>3883.57</v>
      </c>
      <c r="E95" s="232">
        <f>SUM(E96:E99)</f>
        <v>66894.17300000001</v>
      </c>
    </row>
    <row r="96" spans="1:5" ht="60" x14ac:dyDescent="0.25">
      <c r="A96" s="133" t="s">
        <v>500</v>
      </c>
      <c r="B96" s="212" t="s">
        <v>501</v>
      </c>
      <c r="C96" s="233">
        <v>49034.303</v>
      </c>
      <c r="D96" s="232"/>
      <c r="E96" s="233">
        <f t="shared" ref="E96:E99" si="15">C96+D96</f>
        <v>49034.303</v>
      </c>
    </row>
    <row r="97" spans="1:5" ht="60" x14ac:dyDescent="0.25">
      <c r="A97" s="133" t="s">
        <v>500</v>
      </c>
      <c r="B97" s="212" t="s">
        <v>573</v>
      </c>
      <c r="C97" s="233">
        <v>3976.3</v>
      </c>
      <c r="D97" s="232"/>
      <c r="E97" s="233">
        <f t="shared" si="15"/>
        <v>3976.3</v>
      </c>
    </row>
    <row r="98" spans="1:5" ht="90" x14ac:dyDescent="0.25">
      <c r="A98" s="133" t="s">
        <v>500</v>
      </c>
      <c r="B98" s="213" t="s">
        <v>576</v>
      </c>
      <c r="C98" s="233">
        <v>0</v>
      </c>
      <c r="D98" s="233">
        <v>3883.57</v>
      </c>
      <c r="E98" s="233">
        <f t="shared" si="15"/>
        <v>3883.57</v>
      </c>
    </row>
    <row r="99" spans="1:5" ht="45" x14ac:dyDescent="0.25">
      <c r="A99" s="209" t="s">
        <v>502</v>
      </c>
      <c r="B99" s="224" t="s">
        <v>580</v>
      </c>
      <c r="C99" s="233">
        <v>10000</v>
      </c>
      <c r="D99" s="234"/>
      <c r="E99" s="233">
        <f t="shared" si="15"/>
        <v>10000</v>
      </c>
    </row>
    <row r="100" spans="1:5" x14ac:dyDescent="0.25">
      <c r="A100" s="126"/>
      <c r="B100" s="135" t="s">
        <v>276</v>
      </c>
      <c r="C100" s="232">
        <f>C50+C15</f>
        <v>1884787.2374100001</v>
      </c>
      <c r="D100" s="232">
        <f>D50+D15</f>
        <v>34026.376980000001</v>
      </c>
      <c r="E100" s="232">
        <f>E50+E15</f>
        <v>1918813.61439</v>
      </c>
    </row>
    <row r="101" spans="1:5" x14ac:dyDescent="0.25">
      <c r="B101" s="138"/>
      <c r="C101" s="139"/>
    </row>
    <row r="102" spans="1:5" ht="15.75" x14ac:dyDescent="0.25">
      <c r="A102" s="214" t="s">
        <v>503</v>
      </c>
      <c r="B102" s="215"/>
      <c r="C102" s="216"/>
      <c r="D102" s="216"/>
    </row>
    <row r="103" spans="1:5" ht="15.75" x14ac:dyDescent="0.25">
      <c r="A103" s="214" t="s">
        <v>504</v>
      </c>
      <c r="B103" s="217"/>
      <c r="C103" s="216"/>
      <c r="D103" s="216"/>
    </row>
    <row r="104" spans="1:5" x14ac:dyDescent="0.25">
      <c r="B104" s="138"/>
    </row>
    <row r="105" spans="1:5" x14ac:dyDescent="0.25">
      <c r="B105" s="138"/>
      <c r="C105" s="140"/>
    </row>
    <row r="106" spans="1:5" x14ac:dyDescent="0.25">
      <c r="B106" s="138"/>
    </row>
    <row r="107" spans="1:5" x14ac:dyDescent="0.25">
      <c r="B107" s="138"/>
    </row>
    <row r="108" spans="1:5" x14ac:dyDescent="0.25">
      <c r="B108" s="138"/>
    </row>
    <row r="109" spans="1:5" x14ac:dyDescent="0.25">
      <c r="B109" s="138"/>
    </row>
    <row r="110" spans="1:5" x14ac:dyDescent="0.25">
      <c r="B110" s="138"/>
    </row>
  </sheetData>
  <mergeCells count="11">
    <mergeCell ref="A7:E7"/>
    <mergeCell ref="A8:E8"/>
    <mergeCell ref="B9:E9"/>
    <mergeCell ref="A11:E11"/>
    <mergeCell ref="C12:E12"/>
    <mergeCell ref="A6:E6"/>
    <mergeCell ref="C1:E1"/>
    <mergeCell ref="B2:E2"/>
    <mergeCell ref="B3:E3"/>
    <mergeCell ref="B4:E4"/>
    <mergeCell ref="B5:E5"/>
  </mergeCells>
  <pageMargins left="0.31496062992125984" right="0.11811023622047245" top="0.15748031496062992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6" tint="0.59999389629810485"/>
    <pageSetUpPr fitToPage="1"/>
  </sheetPr>
  <dimension ref="A1:R322"/>
  <sheetViews>
    <sheetView zoomScale="98" zoomScaleNormal="98" zoomScaleSheetLayoutView="80" workbookViewId="0">
      <selection activeCell="E9" sqref="E9:H9"/>
    </sheetView>
  </sheetViews>
  <sheetFormatPr defaultRowHeight="12.75" x14ac:dyDescent="0.25"/>
  <cols>
    <col min="1" max="1" width="54.42578125" style="6" customWidth="1"/>
    <col min="2" max="2" width="4.7109375" style="7" customWidth="1"/>
    <col min="3" max="3" width="4.5703125" style="7" customWidth="1"/>
    <col min="4" max="4" width="13.140625" style="7" customWidth="1"/>
    <col min="5" max="5" width="4.5703125" style="7" customWidth="1"/>
    <col min="6" max="6" width="12.5703125" style="52" customWidth="1"/>
    <col min="7" max="7" width="10.7109375" style="6" customWidth="1"/>
    <col min="8" max="8" width="11.28515625" style="6" customWidth="1"/>
    <col min="9" max="12" width="9.140625" style="6"/>
    <col min="13" max="13" width="0" style="6" hidden="1" customWidth="1"/>
    <col min="14" max="14" width="15.140625" style="6" hidden="1" customWidth="1"/>
    <col min="15" max="15" width="0" style="6" hidden="1" customWidth="1"/>
    <col min="16" max="16" width="16.28515625" style="6" hidden="1" customWidth="1"/>
    <col min="17" max="17" width="12.140625" style="6" hidden="1" customWidth="1"/>
    <col min="18" max="19" width="0" style="6" hidden="1" customWidth="1"/>
    <col min="20" max="257" width="9.140625" style="6"/>
    <col min="258" max="258" width="49.28515625" style="6" customWidth="1"/>
    <col min="259" max="259" width="6.42578125" style="6" customWidth="1"/>
    <col min="260" max="260" width="6.5703125" style="6" customWidth="1"/>
    <col min="261" max="261" width="13.42578125" style="6" customWidth="1"/>
    <col min="262" max="262" width="7.140625" style="6" customWidth="1"/>
    <col min="263" max="263" width="14.28515625" style="6" customWidth="1"/>
    <col min="264" max="265" width="9.42578125" style="6" bestFit="1" customWidth="1"/>
    <col min="266" max="513" width="9.140625" style="6"/>
    <col min="514" max="514" width="49.28515625" style="6" customWidth="1"/>
    <col min="515" max="515" width="6.42578125" style="6" customWidth="1"/>
    <col min="516" max="516" width="6.5703125" style="6" customWidth="1"/>
    <col min="517" max="517" width="13.42578125" style="6" customWidth="1"/>
    <col min="518" max="518" width="7.140625" style="6" customWidth="1"/>
    <col min="519" max="519" width="14.28515625" style="6" customWidth="1"/>
    <col min="520" max="521" width="9.42578125" style="6" bestFit="1" customWidth="1"/>
    <col min="522" max="769" width="9.140625" style="6"/>
    <col min="770" max="770" width="49.28515625" style="6" customWidth="1"/>
    <col min="771" max="771" width="6.42578125" style="6" customWidth="1"/>
    <col min="772" max="772" width="6.5703125" style="6" customWidth="1"/>
    <col min="773" max="773" width="13.42578125" style="6" customWidth="1"/>
    <col min="774" max="774" width="7.140625" style="6" customWidth="1"/>
    <col min="775" max="775" width="14.28515625" style="6" customWidth="1"/>
    <col min="776" max="777" width="9.42578125" style="6" bestFit="1" customWidth="1"/>
    <col min="778" max="1025" width="8.85546875" style="6"/>
    <col min="1026" max="1026" width="49.28515625" style="6" customWidth="1"/>
    <col min="1027" max="1027" width="6.42578125" style="6" customWidth="1"/>
    <col min="1028" max="1028" width="6.5703125" style="6" customWidth="1"/>
    <col min="1029" max="1029" width="13.42578125" style="6" customWidth="1"/>
    <col min="1030" max="1030" width="7.140625" style="6" customWidth="1"/>
    <col min="1031" max="1031" width="14.28515625" style="6" customWidth="1"/>
    <col min="1032" max="1033" width="9.42578125" style="6" bestFit="1" customWidth="1"/>
    <col min="1034" max="1281" width="9.140625" style="6"/>
    <col min="1282" max="1282" width="49.28515625" style="6" customWidth="1"/>
    <col min="1283" max="1283" width="6.42578125" style="6" customWidth="1"/>
    <col min="1284" max="1284" width="6.5703125" style="6" customWidth="1"/>
    <col min="1285" max="1285" width="13.42578125" style="6" customWidth="1"/>
    <col min="1286" max="1286" width="7.140625" style="6" customWidth="1"/>
    <col min="1287" max="1287" width="14.28515625" style="6" customWidth="1"/>
    <col min="1288" max="1289" width="9.42578125" style="6" bestFit="1" customWidth="1"/>
    <col min="1290" max="1537" width="9.140625" style="6"/>
    <col min="1538" max="1538" width="49.28515625" style="6" customWidth="1"/>
    <col min="1539" max="1539" width="6.42578125" style="6" customWidth="1"/>
    <col min="1540" max="1540" width="6.5703125" style="6" customWidth="1"/>
    <col min="1541" max="1541" width="13.42578125" style="6" customWidth="1"/>
    <col min="1542" max="1542" width="7.140625" style="6" customWidth="1"/>
    <col min="1543" max="1543" width="14.28515625" style="6" customWidth="1"/>
    <col min="1544" max="1545" width="9.42578125" style="6" bestFit="1" customWidth="1"/>
    <col min="1546" max="1793" width="9.140625" style="6"/>
    <col min="1794" max="1794" width="49.28515625" style="6" customWidth="1"/>
    <col min="1795" max="1795" width="6.42578125" style="6" customWidth="1"/>
    <col min="1796" max="1796" width="6.5703125" style="6" customWidth="1"/>
    <col min="1797" max="1797" width="13.42578125" style="6" customWidth="1"/>
    <col min="1798" max="1798" width="7.140625" style="6" customWidth="1"/>
    <col min="1799" max="1799" width="14.28515625" style="6" customWidth="1"/>
    <col min="1800" max="1801" width="9.42578125" style="6" bestFit="1" customWidth="1"/>
    <col min="1802" max="2049" width="8.85546875" style="6"/>
    <col min="2050" max="2050" width="49.28515625" style="6" customWidth="1"/>
    <col min="2051" max="2051" width="6.42578125" style="6" customWidth="1"/>
    <col min="2052" max="2052" width="6.5703125" style="6" customWidth="1"/>
    <col min="2053" max="2053" width="13.42578125" style="6" customWidth="1"/>
    <col min="2054" max="2054" width="7.140625" style="6" customWidth="1"/>
    <col min="2055" max="2055" width="14.28515625" style="6" customWidth="1"/>
    <col min="2056" max="2057" width="9.42578125" style="6" bestFit="1" customWidth="1"/>
    <col min="2058" max="2305" width="9.140625" style="6"/>
    <col min="2306" max="2306" width="49.28515625" style="6" customWidth="1"/>
    <col min="2307" max="2307" width="6.42578125" style="6" customWidth="1"/>
    <col min="2308" max="2308" width="6.5703125" style="6" customWidth="1"/>
    <col min="2309" max="2309" width="13.42578125" style="6" customWidth="1"/>
    <col min="2310" max="2310" width="7.140625" style="6" customWidth="1"/>
    <col min="2311" max="2311" width="14.28515625" style="6" customWidth="1"/>
    <col min="2312" max="2313" width="9.42578125" style="6" bestFit="1" customWidth="1"/>
    <col min="2314" max="2561" width="9.140625" style="6"/>
    <col min="2562" max="2562" width="49.28515625" style="6" customWidth="1"/>
    <col min="2563" max="2563" width="6.42578125" style="6" customWidth="1"/>
    <col min="2564" max="2564" width="6.5703125" style="6" customWidth="1"/>
    <col min="2565" max="2565" width="13.42578125" style="6" customWidth="1"/>
    <col min="2566" max="2566" width="7.140625" style="6" customWidth="1"/>
    <col min="2567" max="2567" width="14.28515625" style="6" customWidth="1"/>
    <col min="2568" max="2569" width="9.42578125" style="6" bestFit="1" customWidth="1"/>
    <col min="2570" max="2817" width="9.140625" style="6"/>
    <col min="2818" max="2818" width="49.28515625" style="6" customWidth="1"/>
    <col min="2819" max="2819" width="6.42578125" style="6" customWidth="1"/>
    <col min="2820" max="2820" width="6.5703125" style="6" customWidth="1"/>
    <col min="2821" max="2821" width="13.42578125" style="6" customWidth="1"/>
    <col min="2822" max="2822" width="7.140625" style="6" customWidth="1"/>
    <col min="2823" max="2823" width="14.28515625" style="6" customWidth="1"/>
    <col min="2824" max="2825" width="9.42578125" style="6" bestFit="1" customWidth="1"/>
    <col min="2826" max="3073" width="8.85546875" style="6"/>
    <col min="3074" max="3074" width="49.28515625" style="6" customWidth="1"/>
    <col min="3075" max="3075" width="6.42578125" style="6" customWidth="1"/>
    <col min="3076" max="3076" width="6.5703125" style="6" customWidth="1"/>
    <col min="3077" max="3077" width="13.42578125" style="6" customWidth="1"/>
    <col min="3078" max="3078" width="7.140625" style="6" customWidth="1"/>
    <col min="3079" max="3079" width="14.28515625" style="6" customWidth="1"/>
    <col min="3080" max="3081" width="9.42578125" style="6" bestFit="1" customWidth="1"/>
    <col min="3082" max="3329" width="9.140625" style="6"/>
    <col min="3330" max="3330" width="49.28515625" style="6" customWidth="1"/>
    <col min="3331" max="3331" width="6.42578125" style="6" customWidth="1"/>
    <col min="3332" max="3332" width="6.5703125" style="6" customWidth="1"/>
    <col min="3333" max="3333" width="13.42578125" style="6" customWidth="1"/>
    <col min="3334" max="3334" width="7.140625" style="6" customWidth="1"/>
    <col min="3335" max="3335" width="14.28515625" style="6" customWidth="1"/>
    <col min="3336" max="3337" width="9.42578125" style="6" bestFit="1" customWidth="1"/>
    <col min="3338" max="3585" width="9.140625" style="6"/>
    <col min="3586" max="3586" width="49.28515625" style="6" customWidth="1"/>
    <col min="3587" max="3587" width="6.42578125" style="6" customWidth="1"/>
    <col min="3588" max="3588" width="6.5703125" style="6" customWidth="1"/>
    <col min="3589" max="3589" width="13.42578125" style="6" customWidth="1"/>
    <col min="3590" max="3590" width="7.140625" style="6" customWidth="1"/>
    <col min="3591" max="3591" width="14.28515625" style="6" customWidth="1"/>
    <col min="3592" max="3593" width="9.42578125" style="6" bestFit="1" customWidth="1"/>
    <col min="3594" max="3841" width="9.140625" style="6"/>
    <col min="3842" max="3842" width="49.28515625" style="6" customWidth="1"/>
    <col min="3843" max="3843" width="6.42578125" style="6" customWidth="1"/>
    <col min="3844" max="3844" width="6.5703125" style="6" customWidth="1"/>
    <col min="3845" max="3845" width="13.42578125" style="6" customWidth="1"/>
    <col min="3846" max="3846" width="7.140625" style="6" customWidth="1"/>
    <col min="3847" max="3847" width="14.28515625" style="6" customWidth="1"/>
    <col min="3848" max="3849" width="9.42578125" style="6" bestFit="1" customWidth="1"/>
    <col min="3850" max="4097" width="8.85546875" style="6"/>
    <col min="4098" max="4098" width="49.28515625" style="6" customWidth="1"/>
    <col min="4099" max="4099" width="6.42578125" style="6" customWidth="1"/>
    <col min="4100" max="4100" width="6.5703125" style="6" customWidth="1"/>
    <col min="4101" max="4101" width="13.42578125" style="6" customWidth="1"/>
    <col min="4102" max="4102" width="7.140625" style="6" customWidth="1"/>
    <col min="4103" max="4103" width="14.28515625" style="6" customWidth="1"/>
    <col min="4104" max="4105" width="9.42578125" style="6" bestFit="1" customWidth="1"/>
    <col min="4106" max="4353" width="9.140625" style="6"/>
    <col min="4354" max="4354" width="49.28515625" style="6" customWidth="1"/>
    <col min="4355" max="4355" width="6.42578125" style="6" customWidth="1"/>
    <col min="4356" max="4356" width="6.5703125" style="6" customWidth="1"/>
    <col min="4357" max="4357" width="13.42578125" style="6" customWidth="1"/>
    <col min="4358" max="4358" width="7.140625" style="6" customWidth="1"/>
    <col min="4359" max="4359" width="14.28515625" style="6" customWidth="1"/>
    <col min="4360" max="4361" width="9.42578125" style="6" bestFit="1" customWidth="1"/>
    <col min="4362" max="4609" width="9.140625" style="6"/>
    <col min="4610" max="4610" width="49.28515625" style="6" customWidth="1"/>
    <col min="4611" max="4611" width="6.42578125" style="6" customWidth="1"/>
    <col min="4612" max="4612" width="6.5703125" style="6" customWidth="1"/>
    <col min="4613" max="4613" width="13.42578125" style="6" customWidth="1"/>
    <col min="4614" max="4614" width="7.140625" style="6" customWidth="1"/>
    <col min="4615" max="4615" width="14.28515625" style="6" customWidth="1"/>
    <col min="4616" max="4617" width="9.42578125" style="6" bestFit="1" customWidth="1"/>
    <col min="4618" max="4865" width="9.140625" style="6"/>
    <col min="4866" max="4866" width="49.28515625" style="6" customWidth="1"/>
    <col min="4867" max="4867" width="6.42578125" style="6" customWidth="1"/>
    <col min="4868" max="4868" width="6.5703125" style="6" customWidth="1"/>
    <col min="4869" max="4869" width="13.42578125" style="6" customWidth="1"/>
    <col min="4870" max="4870" width="7.140625" style="6" customWidth="1"/>
    <col min="4871" max="4871" width="14.28515625" style="6" customWidth="1"/>
    <col min="4872" max="4873" width="9.42578125" style="6" bestFit="1" customWidth="1"/>
    <col min="4874" max="5121" width="8.85546875" style="6"/>
    <col min="5122" max="5122" width="49.28515625" style="6" customWidth="1"/>
    <col min="5123" max="5123" width="6.42578125" style="6" customWidth="1"/>
    <col min="5124" max="5124" width="6.5703125" style="6" customWidth="1"/>
    <col min="5125" max="5125" width="13.42578125" style="6" customWidth="1"/>
    <col min="5126" max="5126" width="7.140625" style="6" customWidth="1"/>
    <col min="5127" max="5127" width="14.28515625" style="6" customWidth="1"/>
    <col min="5128" max="5129" width="9.42578125" style="6" bestFit="1" customWidth="1"/>
    <col min="5130" max="5377" width="9.140625" style="6"/>
    <col min="5378" max="5378" width="49.28515625" style="6" customWidth="1"/>
    <col min="5379" max="5379" width="6.42578125" style="6" customWidth="1"/>
    <col min="5380" max="5380" width="6.5703125" style="6" customWidth="1"/>
    <col min="5381" max="5381" width="13.42578125" style="6" customWidth="1"/>
    <col min="5382" max="5382" width="7.140625" style="6" customWidth="1"/>
    <col min="5383" max="5383" width="14.28515625" style="6" customWidth="1"/>
    <col min="5384" max="5385" width="9.42578125" style="6" bestFit="1" customWidth="1"/>
    <col min="5386" max="5633" width="9.140625" style="6"/>
    <col min="5634" max="5634" width="49.28515625" style="6" customWidth="1"/>
    <col min="5635" max="5635" width="6.42578125" style="6" customWidth="1"/>
    <col min="5636" max="5636" width="6.5703125" style="6" customWidth="1"/>
    <col min="5637" max="5637" width="13.42578125" style="6" customWidth="1"/>
    <col min="5638" max="5638" width="7.140625" style="6" customWidth="1"/>
    <col min="5639" max="5639" width="14.28515625" style="6" customWidth="1"/>
    <col min="5640" max="5641" width="9.42578125" style="6" bestFit="1" customWidth="1"/>
    <col min="5642" max="5889" width="9.140625" style="6"/>
    <col min="5890" max="5890" width="49.28515625" style="6" customWidth="1"/>
    <col min="5891" max="5891" width="6.42578125" style="6" customWidth="1"/>
    <col min="5892" max="5892" width="6.5703125" style="6" customWidth="1"/>
    <col min="5893" max="5893" width="13.42578125" style="6" customWidth="1"/>
    <col min="5894" max="5894" width="7.140625" style="6" customWidth="1"/>
    <col min="5895" max="5895" width="14.28515625" style="6" customWidth="1"/>
    <col min="5896" max="5897" width="9.42578125" style="6" bestFit="1" customWidth="1"/>
    <col min="5898" max="6145" width="8.85546875" style="6"/>
    <col min="6146" max="6146" width="49.28515625" style="6" customWidth="1"/>
    <col min="6147" max="6147" width="6.42578125" style="6" customWidth="1"/>
    <col min="6148" max="6148" width="6.5703125" style="6" customWidth="1"/>
    <col min="6149" max="6149" width="13.42578125" style="6" customWidth="1"/>
    <col min="6150" max="6150" width="7.140625" style="6" customWidth="1"/>
    <col min="6151" max="6151" width="14.28515625" style="6" customWidth="1"/>
    <col min="6152" max="6153" width="9.42578125" style="6" bestFit="1" customWidth="1"/>
    <col min="6154" max="6401" width="9.140625" style="6"/>
    <col min="6402" max="6402" width="49.28515625" style="6" customWidth="1"/>
    <col min="6403" max="6403" width="6.42578125" style="6" customWidth="1"/>
    <col min="6404" max="6404" width="6.5703125" style="6" customWidth="1"/>
    <col min="6405" max="6405" width="13.42578125" style="6" customWidth="1"/>
    <col min="6406" max="6406" width="7.140625" style="6" customWidth="1"/>
    <col min="6407" max="6407" width="14.28515625" style="6" customWidth="1"/>
    <col min="6408" max="6409" width="9.42578125" style="6" bestFit="1" customWidth="1"/>
    <col min="6410" max="6657" width="9.140625" style="6"/>
    <col min="6658" max="6658" width="49.28515625" style="6" customWidth="1"/>
    <col min="6659" max="6659" width="6.42578125" style="6" customWidth="1"/>
    <col min="6660" max="6660" width="6.5703125" style="6" customWidth="1"/>
    <col min="6661" max="6661" width="13.42578125" style="6" customWidth="1"/>
    <col min="6662" max="6662" width="7.140625" style="6" customWidth="1"/>
    <col min="6663" max="6663" width="14.28515625" style="6" customWidth="1"/>
    <col min="6664" max="6665" width="9.42578125" style="6" bestFit="1" customWidth="1"/>
    <col min="6666" max="6913" width="9.140625" style="6"/>
    <col min="6914" max="6914" width="49.28515625" style="6" customWidth="1"/>
    <col min="6915" max="6915" width="6.42578125" style="6" customWidth="1"/>
    <col min="6916" max="6916" width="6.5703125" style="6" customWidth="1"/>
    <col min="6917" max="6917" width="13.42578125" style="6" customWidth="1"/>
    <col min="6918" max="6918" width="7.140625" style="6" customWidth="1"/>
    <col min="6919" max="6919" width="14.28515625" style="6" customWidth="1"/>
    <col min="6920" max="6921" width="9.42578125" style="6" bestFit="1" customWidth="1"/>
    <col min="6922" max="7169" width="8.85546875" style="6"/>
    <col min="7170" max="7170" width="49.28515625" style="6" customWidth="1"/>
    <col min="7171" max="7171" width="6.42578125" style="6" customWidth="1"/>
    <col min="7172" max="7172" width="6.5703125" style="6" customWidth="1"/>
    <col min="7173" max="7173" width="13.42578125" style="6" customWidth="1"/>
    <col min="7174" max="7174" width="7.140625" style="6" customWidth="1"/>
    <col min="7175" max="7175" width="14.28515625" style="6" customWidth="1"/>
    <col min="7176" max="7177" width="9.42578125" style="6" bestFit="1" customWidth="1"/>
    <col min="7178" max="7425" width="9.140625" style="6"/>
    <col min="7426" max="7426" width="49.28515625" style="6" customWidth="1"/>
    <col min="7427" max="7427" width="6.42578125" style="6" customWidth="1"/>
    <col min="7428" max="7428" width="6.5703125" style="6" customWidth="1"/>
    <col min="7429" max="7429" width="13.42578125" style="6" customWidth="1"/>
    <col min="7430" max="7430" width="7.140625" style="6" customWidth="1"/>
    <col min="7431" max="7431" width="14.28515625" style="6" customWidth="1"/>
    <col min="7432" max="7433" width="9.42578125" style="6" bestFit="1" customWidth="1"/>
    <col min="7434" max="7681" width="9.140625" style="6"/>
    <col min="7682" max="7682" width="49.28515625" style="6" customWidth="1"/>
    <col min="7683" max="7683" width="6.42578125" style="6" customWidth="1"/>
    <col min="7684" max="7684" width="6.5703125" style="6" customWidth="1"/>
    <col min="7685" max="7685" width="13.42578125" style="6" customWidth="1"/>
    <col min="7686" max="7686" width="7.140625" style="6" customWidth="1"/>
    <col min="7687" max="7687" width="14.28515625" style="6" customWidth="1"/>
    <col min="7688" max="7689" width="9.42578125" style="6" bestFit="1" customWidth="1"/>
    <col min="7690" max="7937" width="9.140625" style="6"/>
    <col min="7938" max="7938" width="49.28515625" style="6" customWidth="1"/>
    <col min="7939" max="7939" width="6.42578125" style="6" customWidth="1"/>
    <col min="7940" max="7940" width="6.5703125" style="6" customWidth="1"/>
    <col min="7941" max="7941" width="13.42578125" style="6" customWidth="1"/>
    <col min="7942" max="7942" width="7.140625" style="6" customWidth="1"/>
    <col min="7943" max="7943" width="14.28515625" style="6" customWidth="1"/>
    <col min="7944" max="7945" width="9.42578125" style="6" bestFit="1" customWidth="1"/>
    <col min="7946" max="8193" width="8.85546875" style="6"/>
    <col min="8194" max="8194" width="49.28515625" style="6" customWidth="1"/>
    <col min="8195" max="8195" width="6.42578125" style="6" customWidth="1"/>
    <col min="8196" max="8196" width="6.5703125" style="6" customWidth="1"/>
    <col min="8197" max="8197" width="13.42578125" style="6" customWidth="1"/>
    <col min="8198" max="8198" width="7.140625" style="6" customWidth="1"/>
    <col min="8199" max="8199" width="14.28515625" style="6" customWidth="1"/>
    <col min="8200" max="8201" width="9.42578125" style="6" bestFit="1" customWidth="1"/>
    <col min="8202" max="8449" width="9.140625" style="6"/>
    <col min="8450" max="8450" width="49.28515625" style="6" customWidth="1"/>
    <col min="8451" max="8451" width="6.42578125" style="6" customWidth="1"/>
    <col min="8452" max="8452" width="6.5703125" style="6" customWidth="1"/>
    <col min="8453" max="8453" width="13.42578125" style="6" customWidth="1"/>
    <col min="8454" max="8454" width="7.140625" style="6" customWidth="1"/>
    <col min="8455" max="8455" width="14.28515625" style="6" customWidth="1"/>
    <col min="8456" max="8457" width="9.42578125" style="6" bestFit="1" customWidth="1"/>
    <col min="8458" max="8705" width="9.140625" style="6"/>
    <col min="8706" max="8706" width="49.28515625" style="6" customWidth="1"/>
    <col min="8707" max="8707" width="6.42578125" style="6" customWidth="1"/>
    <col min="8708" max="8708" width="6.5703125" style="6" customWidth="1"/>
    <col min="8709" max="8709" width="13.42578125" style="6" customWidth="1"/>
    <col min="8710" max="8710" width="7.140625" style="6" customWidth="1"/>
    <col min="8711" max="8711" width="14.28515625" style="6" customWidth="1"/>
    <col min="8712" max="8713" width="9.42578125" style="6" bestFit="1" customWidth="1"/>
    <col min="8714" max="8961" width="9.140625" style="6"/>
    <col min="8962" max="8962" width="49.28515625" style="6" customWidth="1"/>
    <col min="8963" max="8963" width="6.42578125" style="6" customWidth="1"/>
    <col min="8964" max="8964" width="6.5703125" style="6" customWidth="1"/>
    <col min="8965" max="8965" width="13.42578125" style="6" customWidth="1"/>
    <col min="8966" max="8966" width="7.140625" style="6" customWidth="1"/>
    <col min="8967" max="8967" width="14.28515625" style="6" customWidth="1"/>
    <col min="8968" max="8969" width="9.42578125" style="6" bestFit="1" customWidth="1"/>
    <col min="8970" max="9217" width="8.85546875" style="6"/>
    <col min="9218" max="9218" width="49.28515625" style="6" customWidth="1"/>
    <col min="9219" max="9219" width="6.42578125" style="6" customWidth="1"/>
    <col min="9220" max="9220" width="6.5703125" style="6" customWidth="1"/>
    <col min="9221" max="9221" width="13.42578125" style="6" customWidth="1"/>
    <col min="9222" max="9222" width="7.140625" style="6" customWidth="1"/>
    <col min="9223" max="9223" width="14.28515625" style="6" customWidth="1"/>
    <col min="9224" max="9225" width="9.42578125" style="6" bestFit="1" customWidth="1"/>
    <col min="9226" max="9473" width="9.140625" style="6"/>
    <col min="9474" max="9474" width="49.28515625" style="6" customWidth="1"/>
    <col min="9475" max="9475" width="6.42578125" style="6" customWidth="1"/>
    <col min="9476" max="9476" width="6.5703125" style="6" customWidth="1"/>
    <col min="9477" max="9477" width="13.42578125" style="6" customWidth="1"/>
    <col min="9478" max="9478" width="7.140625" style="6" customWidth="1"/>
    <col min="9479" max="9479" width="14.28515625" style="6" customWidth="1"/>
    <col min="9480" max="9481" width="9.42578125" style="6" bestFit="1" customWidth="1"/>
    <col min="9482" max="9729" width="9.140625" style="6"/>
    <col min="9730" max="9730" width="49.28515625" style="6" customWidth="1"/>
    <col min="9731" max="9731" width="6.42578125" style="6" customWidth="1"/>
    <col min="9732" max="9732" width="6.5703125" style="6" customWidth="1"/>
    <col min="9733" max="9733" width="13.42578125" style="6" customWidth="1"/>
    <col min="9734" max="9734" width="7.140625" style="6" customWidth="1"/>
    <col min="9735" max="9735" width="14.28515625" style="6" customWidth="1"/>
    <col min="9736" max="9737" width="9.42578125" style="6" bestFit="1" customWidth="1"/>
    <col min="9738" max="9985" width="9.140625" style="6"/>
    <col min="9986" max="9986" width="49.28515625" style="6" customWidth="1"/>
    <col min="9987" max="9987" width="6.42578125" style="6" customWidth="1"/>
    <col min="9988" max="9988" width="6.5703125" style="6" customWidth="1"/>
    <col min="9989" max="9989" width="13.42578125" style="6" customWidth="1"/>
    <col min="9990" max="9990" width="7.140625" style="6" customWidth="1"/>
    <col min="9991" max="9991" width="14.28515625" style="6" customWidth="1"/>
    <col min="9992" max="9993" width="9.42578125" style="6" bestFit="1" customWidth="1"/>
    <col min="9994" max="10241" width="8.85546875" style="6"/>
    <col min="10242" max="10242" width="49.28515625" style="6" customWidth="1"/>
    <col min="10243" max="10243" width="6.42578125" style="6" customWidth="1"/>
    <col min="10244" max="10244" width="6.5703125" style="6" customWidth="1"/>
    <col min="10245" max="10245" width="13.42578125" style="6" customWidth="1"/>
    <col min="10246" max="10246" width="7.140625" style="6" customWidth="1"/>
    <col min="10247" max="10247" width="14.28515625" style="6" customWidth="1"/>
    <col min="10248" max="10249" width="9.42578125" style="6" bestFit="1" customWidth="1"/>
    <col min="10250" max="10497" width="9.140625" style="6"/>
    <col min="10498" max="10498" width="49.28515625" style="6" customWidth="1"/>
    <col min="10499" max="10499" width="6.42578125" style="6" customWidth="1"/>
    <col min="10500" max="10500" width="6.5703125" style="6" customWidth="1"/>
    <col min="10501" max="10501" width="13.42578125" style="6" customWidth="1"/>
    <col min="10502" max="10502" width="7.140625" style="6" customWidth="1"/>
    <col min="10503" max="10503" width="14.28515625" style="6" customWidth="1"/>
    <col min="10504" max="10505" width="9.42578125" style="6" bestFit="1" customWidth="1"/>
    <col min="10506" max="10753" width="9.140625" style="6"/>
    <col min="10754" max="10754" width="49.28515625" style="6" customWidth="1"/>
    <col min="10755" max="10755" width="6.42578125" style="6" customWidth="1"/>
    <col min="10756" max="10756" width="6.5703125" style="6" customWidth="1"/>
    <col min="10757" max="10757" width="13.42578125" style="6" customWidth="1"/>
    <col min="10758" max="10758" width="7.140625" style="6" customWidth="1"/>
    <col min="10759" max="10759" width="14.28515625" style="6" customWidth="1"/>
    <col min="10760" max="10761" width="9.42578125" style="6" bestFit="1" customWidth="1"/>
    <col min="10762" max="11009" width="9.140625" style="6"/>
    <col min="11010" max="11010" width="49.28515625" style="6" customWidth="1"/>
    <col min="11011" max="11011" width="6.42578125" style="6" customWidth="1"/>
    <col min="11012" max="11012" width="6.5703125" style="6" customWidth="1"/>
    <col min="11013" max="11013" width="13.42578125" style="6" customWidth="1"/>
    <col min="11014" max="11014" width="7.140625" style="6" customWidth="1"/>
    <col min="11015" max="11015" width="14.28515625" style="6" customWidth="1"/>
    <col min="11016" max="11017" width="9.42578125" style="6" bestFit="1" customWidth="1"/>
    <col min="11018" max="11265" width="8.85546875" style="6"/>
    <col min="11266" max="11266" width="49.28515625" style="6" customWidth="1"/>
    <col min="11267" max="11267" width="6.42578125" style="6" customWidth="1"/>
    <col min="11268" max="11268" width="6.5703125" style="6" customWidth="1"/>
    <col min="11269" max="11269" width="13.42578125" style="6" customWidth="1"/>
    <col min="11270" max="11270" width="7.140625" style="6" customWidth="1"/>
    <col min="11271" max="11271" width="14.28515625" style="6" customWidth="1"/>
    <col min="11272" max="11273" width="9.42578125" style="6" bestFit="1" customWidth="1"/>
    <col min="11274" max="11521" width="9.140625" style="6"/>
    <col min="11522" max="11522" width="49.28515625" style="6" customWidth="1"/>
    <col min="11523" max="11523" width="6.42578125" style="6" customWidth="1"/>
    <col min="11524" max="11524" width="6.5703125" style="6" customWidth="1"/>
    <col min="11525" max="11525" width="13.42578125" style="6" customWidth="1"/>
    <col min="11526" max="11526" width="7.140625" style="6" customWidth="1"/>
    <col min="11527" max="11527" width="14.28515625" style="6" customWidth="1"/>
    <col min="11528" max="11529" width="9.42578125" style="6" bestFit="1" customWidth="1"/>
    <col min="11530" max="11777" width="9.140625" style="6"/>
    <col min="11778" max="11778" width="49.28515625" style="6" customWidth="1"/>
    <col min="11779" max="11779" width="6.42578125" style="6" customWidth="1"/>
    <col min="11780" max="11780" width="6.5703125" style="6" customWidth="1"/>
    <col min="11781" max="11781" width="13.42578125" style="6" customWidth="1"/>
    <col min="11782" max="11782" width="7.140625" style="6" customWidth="1"/>
    <col min="11783" max="11783" width="14.28515625" style="6" customWidth="1"/>
    <col min="11784" max="11785" width="9.42578125" style="6" bestFit="1" customWidth="1"/>
    <col min="11786" max="12033" width="9.140625" style="6"/>
    <col min="12034" max="12034" width="49.28515625" style="6" customWidth="1"/>
    <col min="12035" max="12035" width="6.42578125" style="6" customWidth="1"/>
    <col min="12036" max="12036" width="6.5703125" style="6" customWidth="1"/>
    <col min="12037" max="12037" width="13.42578125" style="6" customWidth="1"/>
    <col min="12038" max="12038" width="7.140625" style="6" customWidth="1"/>
    <col min="12039" max="12039" width="14.28515625" style="6" customWidth="1"/>
    <col min="12040" max="12041" width="9.42578125" style="6" bestFit="1" customWidth="1"/>
    <col min="12042" max="12289" width="8.85546875" style="6"/>
    <col min="12290" max="12290" width="49.28515625" style="6" customWidth="1"/>
    <col min="12291" max="12291" width="6.42578125" style="6" customWidth="1"/>
    <col min="12292" max="12292" width="6.5703125" style="6" customWidth="1"/>
    <col min="12293" max="12293" width="13.42578125" style="6" customWidth="1"/>
    <col min="12294" max="12294" width="7.140625" style="6" customWidth="1"/>
    <col min="12295" max="12295" width="14.28515625" style="6" customWidth="1"/>
    <col min="12296" max="12297" width="9.42578125" style="6" bestFit="1" customWidth="1"/>
    <col min="12298" max="12545" width="9.140625" style="6"/>
    <col min="12546" max="12546" width="49.28515625" style="6" customWidth="1"/>
    <col min="12547" max="12547" width="6.42578125" style="6" customWidth="1"/>
    <col min="12548" max="12548" width="6.5703125" style="6" customWidth="1"/>
    <col min="12549" max="12549" width="13.42578125" style="6" customWidth="1"/>
    <col min="12550" max="12550" width="7.140625" style="6" customWidth="1"/>
    <col min="12551" max="12551" width="14.28515625" style="6" customWidth="1"/>
    <col min="12552" max="12553" width="9.42578125" style="6" bestFit="1" customWidth="1"/>
    <col min="12554" max="12801" width="9.140625" style="6"/>
    <col min="12802" max="12802" width="49.28515625" style="6" customWidth="1"/>
    <col min="12803" max="12803" width="6.42578125" style="6" customWidth="1"/>
    <col min="12804" max="12804" width="6.5703125" style="6" customWidth="1"/>
    <col min="12805" max="12805" width="13.42578125" style="6" customWidth="1"/>
    <col min="12806" max="12806" width="7.140625" style="6" customWidth="1"/>
    <col min="12807" max="12807" width="14.28515625" style="6" customWidth="1"/>
    <col min="12808" max="12809" width="9.42578125" style="6" bestFit="1" customWidth="1"/>
    <col min="12810" max="13057" width="9.140625" style="6"/>
    <col min="13058" max="13058" width="49.28515625" style="6" customWidth="1"/>
    <col min="13059" max="13059" width="6.42578125" style="6" customWidth="1"/>
    <col min="13060" max="13060" width="6.5703125" style="6" customWidth="1"/>
    <col min="13061" max="13061" width="13.42578125" style="6" customWidth="1"/>
    <col min="13062" max="13062" width="7.140625" style="6" customWidth="1"/>
    <col min="13063" max="13063" width="14.28515625" style="6" customWidth="1"/>
    <col min="13064" max="13065" width="9.42578125" style="6" bestFit="1" customWidth="1"/>
    <col min="13066" max="13313" width="8.85546875" style="6"/>
    <col min="13314" max="13314" width="49.28515625" style="6" customWidth="1"/>
    <col min="13315" max="13315" width="6.42578125" style="6" customWidth="1"/>
    <col min="13316" max="13316" width="6.5703125" style="6" customWidth="1"/>
    <col min="13317" max="13317" width="13.42578125" style="6" customWidth="1"/>
    <col min="13318" max="13318" width="7.140625" style="6" customWidth="1"/>
    <col min="13319" max="13319" width="14.28515625" style="6" customWidth="1"/>
    <col min="13320" max="13321" width="9.42578125" style="6" bestFit="1" customWidth="1"/>
    <col min="13322" max="13569" width="9.140625" style="6"/>
    <col min="13570" max="13570" width="49.28515625" style="6" customWidth="1"/>
    <col min="13571" max="13571" width="6.42578125" style="6" customWidth="1"/>
    <col min="13572" max="13572" width="6.5703125" style="6" customWidth="1"/>
    <col min="13573" max="13573" width="13.42578125" style="6" customWidth="1"/>
    <col min="13574" max="13574" width="7.140625" style="6" customWidth="1"/>
    <col min="13575" max="13575" width="14.28515625" style="6" customWidth="1"/>
    <col min="13576" max="13577" width="9.42578125" style="6" bestFit="1" customWidth="1"/>
    <col min="13578" max="13825" width="9.140625" style="6"/>
    <col min="13826" max="13826" width="49.28515625" style="6" customWidth="1"/>
    <col min="13827" max="13827" width="6.42578125" style="6" customWidth="1"/>
    <col min="13828" max="13828" width="6.5703125" style="6" customWidth="1"/>
    <col min="13829" max="13829" width="13.42578125" style="6" customWidth="1"/>
    <col min="13830" max="13830" width="7.140625" style="6" customWidth="1"/>
    <col min="13831" max="13831" width="14.28515625" style="6" customWidth="1"/>
    <col min="13832" max="13833" width="9.42578125" style="6" bestFit="1" customWidth="1"/>
    <col min="13834" max="14081" width="9.140625" style="6"/>
    <col min="14082" max="14082" width="49.28515625" style="6" customWidth="1"/>
    <col min="14083" max="14083" width="6.42578125" style="6" customWidth="1"/>
    <col min="14084" max="14084" width="6.5703125" style="6" customWidth="1"/>
    <col min="14085" max="14085" width="13.42578125" style="6" customWidth="1"/>
    <col min="14086" max="14086" width="7.140625" style="6" customWidth="1"/>
    <col min="14087" max="14087" width="14.28515625" style="6" customWidth="1"/>
    <col min="14088" max="14089" width="9.42578125" style="6" bestFit="1" customWidth="1"/>
    <col min="14090" max="14337" width="8.85546875" style="6"/>
    <col min="14338" max="14338" width="49.28515625" style="6" customWidth="1"/>
    <col min="14339" max="14339" width="6.42578125" style="6" customWidth="1"/>
    <col min="14340" max="14340" width="6.5703125" style="6" customWidth="1"/>
    <col min="14341" max="14341" width="13.42578125" style="6" customWidth="1"/>
    <col min="14342" max="14342" width="7.140625" style="6" customWidth="1"/>
    <col min="14343" max="14343" width="14.28515625" style="6" customWidth="1"/>
    <col min="14344" max="14345" width="9.42578125" style="6" bestFit="1" customWidth="1"/>
    <col min="14346" max="14593" width="9.140625" style="6"/>
    <col min="14594" max="14594" width="49.28515625" style="6" customWidth="1"/>
    <col min="14595" max="14595" width="6.42578125" style="6" customWidth="1"/>
    <col min="14596" max="14596" width="6.5703125" style="6" customWidth="1"/>
    <col min="14597" max="14597" width="13.42578125" style="6" customWidth="1"/>
    <col min="14598" max="14598" width="7.140625" style="6" customWidth="1"/>
    <col min="14599" max="14599" width="14.28515625" style="6" customWidth="1"/>
    <col min="14600" max="14601" width="9.42578125" style="6" bestFit="1" customWidth="1"/>
    <col min="14602" max="14849" width="9.140625" style="6"/>
    <col min="14850" max="14850" width="49.28515625" style="6" customWidth="1"/>
    <col min="14851" max="14851" width="6.42578125" style="6" customWidth="1"/>
    <col min="14852" max="14852" width="6.5703125" style="6" customWidth="1"/>
    <col min="14853" max="14853" width="13.42578125" style="6" customWidth="1"/>
    <col min="14854" max="14854" width="7.140625" style="6" customWidth="1"/>
    <col min="14855" max="14855" width="14.28515625" style="6" customWidth="1"/>
    <col min="14856" max="14857" width="9.42578125" style="6" bestFit="1" customWidth="1"/>
    <col min="14858" max="15105" width="9.140625" style="6"/>
    <col min="15106" max="15106" width="49.28515625" style="6" customWidth="1"/>
    <col min="15107" max="15107" width="6.42578125" style="6" customWidth="1"/>
    <col min="15108" max="15108" width="6.5703125" style="6" customWidth="1"/>
    <col min="15109" max="15109" width="13.42578125" style="6" customWidth="1"/>
    <col min="15110" max="15110" width="7.140625" style="6" customWidth="1"/>
    <col min="15111" max="15111" width="14.28515625" style="6" customWidth="1"/>
    <col min="15112" max="15113" width="9.42578125" style="6" bestFit="1" customWidth="1"/>
    <col min="15114" max="15361" width="8.85546875" style="6"/>
    <col min="15362" max="15362" width="49.28515625" style="6" customWidth="1"/>
    <col min="15363" max="15363" width="6.42578125" style="6" customWidth="1"/>
    <col min="15364" max="15364" width="6.5703125" style="6" customWidth="1"/>
    <col min="15365" max="15365" width="13.42578125" style="6" customWidth="1"/>
    <col min="15366" max="15366" width="7.140625" style="6" customWidth="1"/>
    <col min="15367" max="15367" width="14.28515625" style="6" customWidth="1"/>
    <col min="15368" max="15369" width="9.42578125" style="6" bestFit="1" customWidth="1"/>
    <col min="15370" max="15617" width="9.140625" style="6"/>
    <col min="15618" max="15618" width="49.28515625" style="6" customWidth="1"/>
    <col min="15619" max="15619" width="6.42578125" style="6" customWidth="1"/>
    <col min="15620" max="15620" width="6.5703125" style="6" customWidth="1"/>
    <col min="15621" max="15621" width="13.42578125" style="6" customWidth="1"/>
    <col min="15622" max="15622" width="7.140625" style="6" customWidth="1"/>
    <col min="15623" max="15623" width="14.28515625" style="6" customWidth="1"/>
    <col min="15624" max="15625" width="9.42578125" style="6" bestFit="1" customWidth="1"/>
    <col min="15626" max="15873" width="9.140625" style="6"/>
    <col min="15874" max="15874" width="49.28515625" style="6" customWidth="1"/>
    <col min="15875" max="15875" width="6.42578125" style="6" customWidth="1"/>
    <col min="15876" max="15876" width="6.5703125" style="6" customWidth="1"/>
    <col min="15877" max="15877" width="13.42578125" style="6" customWidth="1"/>
    <col min="15878" max="15878" width="7.140625" style="6" customWidth="1"/>
    <col min="15879" max="15879" width="14.28515625" style="6" customWidth="1"/>
    <col min="15880" max="15881" width="9.42578125" style="6" bestFit="1" customWidth="1"/>
    <col min="15882" max="16129" width="9.140625" style="6"/>
    <col min="16130" max="16130" width="49.28515625" style="6" customWidth="1"/>
    <col min="16131" max="16131" width="6.42578125" style="6" customWidth="1"/>
    <col min="16132" max="16132" width="6.5703125" style="6" customWidth="1"/>
    <col min="16133" max="16133" width="13.42578125" style="6" customWidth="1"/>
    <col min="16134" max="16134" width="7.140625" style="6" customWidth="1"/>
    <col min="16135" max="16135" width="14.28515625" style="6" customWidth="1"/>
    <col min="16136" max="16137" width="9.42578125" style="6" bestFit="1" customWidth="1"/>
    <col min="16138" max="16382" width="8.85546875" style="6"/>
    <col min="16383" max="16384" width="8.85546875" style="6" customWidth="1"/>
  </cols>
  <sheetData>
    <row r="1" spans="1:8" x14ac:dyDescent="0.25">
      <c r="A1" s="145"/>
      <c r="B1" s="145"/>
      <c r="C1" s="145"/>
      <c r="D1" s="262" t="s">
        <v>277</v>
      </c>
      <c r="E1" s="262"/>
      <c r="F1" s="262"/>
      <c r="G1" s="262"/>
      <c r="H1" s="262"/>
    </row>
    <row r="2" spans="1:8" x14ac:dyDescent="0.25">
      <c r="A2" s="262" t="s">
        <v>537</v>
      </c>
      <c r="B2" s="262"/>
      <c r="C2" s="262"/>
      <c r="D2" s="262"/>
      <c r="E2" s="262"/>
      <c r="F2" s="262"/>
      <c r="G2" s="262"/>
      <c r="H2" s="262"/>
    </row>
    <row r="3" spans="1:8" x14ac:dyDescent="0.25">
      <c r="A3" s="262" t="s">
        <v>538</v>
      </c>
      <c r="B3" s="262"/>
      <c r="C3" s="262"/>
      <c r="D3" s="262"/>
      <c r="E3" s="262"/>
      <c r="F3" s="262"/>
      <c r="G3" s="262"/>
      <c r="H3" s="262"/>
    </row>
    <row r="4" spans="1:8" x14ac:dyDescent="0.25">
      <c r="A4" s="262" t="s">
        <v>13</v>
      </c>
      <c r="B4" s="262"/>
      <c r="C4" s="262"/>
      <c r="D4" s="262"/>
      <c r="E4" s="262"/>
      <c r="F4" s="262"/>
      <c r="G4" s="262"/>
      <c r="H4" s="262"/>
    </row>
    <row r="5" spans="1:8" x14ac:dyDescent="0.25">
      <c r="A5" s="262" t="s">
        <v>32</v>
      </c>
      <c r="B5" s="262"/>
      <c r="C5" s="262"/>
      <c r="D5" s="262"/>
      <c r="E5" s="262"/>
      <c r="F5" s="262"/>
      <c r="G5" s="262"/>
      <c r="H5" s="262"/>
    </row>
    <row r="6" spans="1:8" x14ac:dyDescent="0.25">
      <c r="A6" s="262" t="s">
        <v>419</v>
      </c>
      <c r="B6" s="262"/>
      <c r="C6" s="262"/>
      <c r="D6" s="262"/>
      <c r="E6" s="262"/>
      <c r="F6" s="262"/>
      <c r="G6" s="262"/>
      <c r="H6" s="262"/>
    </row>
    <row r="7" spans="1:8" x14ac:dyDescent="0.25">
      <c r="A7" s="262" t="s">
        <v>420</v>
      </c>
      <c r="B7" s="262"/>
      <c r="C7" s="262"/>
      <c r="D7" s="262"/>
      <c r="E7" s="262"/>
      <c r="F7" s="262"/>
      <c r="G7" s="262"/>
      <c r="H7" s="262"/>
    </row>
    <row r="8" spans="1:8" x14ac:dyDescent="0.25">
      <c r="A8" s="145"/>
      <c r="B8" s="145"/>
      <c r="C8" s="145"/>
      <c r="D8" s="262" t="s">
        <v>542</v>
      </c>
      <c r="E8" s="262"/>
      <c r="F8" s="262"/>
      <c r="G8" s="262"/>
      <c r="H8" s="262"/>
    </row>
    <row r="9" spans="1:8" ht="15" customHeight="1" x14ac:dyDescent="0.25">
      <c r="A9" s="253"/>
      <c r="B9" s="253"/>
      <c r="C9" s="253"/>
      <c r="D9" s="253"/>
      <c r="E9" s="253" t="s">
        <v>590</v>
      </c>
      <c r="F9" s="253"/>
      <c r="G9" s="253"/>
      <c r="H9" s="253"/>
    </row>
    <row r="10" spans="1:8" ht="15" customHeight="1" x14ac:dyDescent="0.25">
      <c r="A10" s="145"/>
      <c r="B10" s="145"/>
      <c r="C10" s="145"/>
      <c r="D10" s="145"/>
      <c r="E10" s="145"/>
      <c r="F10" s="145"/>
      <c r="G10" s="145"/>
      <c r="H10" s="145"/>
    </row>
    <row r="11" spans="1:8" ht="15" customHeight="1" x14ac:dyDescent="0.25">
      <c r="A11" s="145"/>
      <c r="B11" s="145"/>
      <c r="C11" s="145"/>
      <c r="D11" s="145"/>
      <c r="E11" s="145"/>
      <c r="F11" s="145"/>
      <c r="G11" s="145"/>
      <c r="H11" s="164"/>
    </row>
    <row r="12" spans="1:8" ht="63" customHeight="1" x14ac:dyDescent="0.25">
      <c r="A12" s="261" t="s">
        <v>421</v>
      </c>
      <c r="B12" s="261"/>
      <c r="C12" s="261"/>
      <c r="D12" s="261"/>
      <c r="E12" s="261"/>
      <c r="F12" s="261"/>
      <c r="G12" s="261"/>
      <c r="H12" s="261"/>
    </row>
    <row r="13" spans="1:8" ht="15.75" x14ac:dyDescent="0.25">
      <c r="A13" s="95"/>
      <c r="B13" s="95"/>
      <c r="C13" s="95"/>
      <c r="D13" s="95"/>
      <c r="G13" s="263" t="s">
        <v>5</v>
      </c>
      <c r="H13" s="263"/>
    </row>
    <row r="14" spans="1:8" ht="41.25" customHeight="1" x14ac:dyDescent="0.25">
      <c r="A14" s="146" t="s">
        <v>7</v>
      </c>
      <c r="B14" s="146" t="s">
        <v>33</v>
      </c>
      <c r="C14" s="146" t="s">
        <v>34</v>
      </c>
      <c r="D14" s="146" t="s">
        <v>35</v>
      </c>
      <c r="E14" s="146" t="s">
        <v>36</v>
      </c>
      <c r="F14" s="155" t="s">
        <v>534</v>
      </c>
      <c r="G14" s="156" t="s">
        <v>535</v>
      </c>
      <c r="H14" s="157" t="s">
        <v>536</v>
      </c>
    </row>
    <row r="15" spans="1:8" x14ac:dyDescent="0.25">
      <c r="A15" s="87">
        <v>1</v>
      </c>
      <c r="B15" s="87">
        <v>2</v>
      </c>
      <c r="C15" s="87">
        <v>3</v>
      </c>
      <c r="D15" s="87">
        <v>4</v>
      </c>
      <c r="E15" s="87">
        <v>5</v>
      </c>
      <c r="F15" s="158">
        <v>6</v>
      </c>
      <c r="G15" s="87">
        <v>7</v>
      </c>
      <c r="H15" s="158">
        <v>8</v>
      </c>
    </row>
    <row r="16" spans="1:8" x14ac:dyDescent="0.25">
      <c r="A16" s="109" t="s">
        <v>38</v>
      </c>
      <c r="B16" s="24">
        <v>1</v>
      </c>
      <c r="C16" s="24"/>
      <c r="D16" s="25"/>
      <c r="E16" s="26"/>
      <c r="F16" s="49">
        <f>+F17+F20+F35+F46+F49+F65+F67+F63</f>
        <v>53322.039000000004</v>
      </c>
      <c r="G16" s="49">
        <f t="shared" ref="G16:H16" si="0">+G17+G20+G35+G46+G49+G65+G67+G63</f>
        <v>2981.5990000000002</v>
      </c>
      <c r="H16" s="49">
        <f t="shared" si="0"/>
        <v>56303.637999999992</v>
      </c>
    </row>
    <row r="17" spans="1:8" ht="30" customHeight="1" x14ac:dyDescent="0.25">
      <c r="A17" s="110" t="s">
        <v>39</v>
      </c>
      <c r="B17" s="24">
        <v>1</v>
      </c>
      <c r="C17" s="24">
        <v>2</v>
      </c>
      <c r="D17" s="25"/>
      <c r="E17" s="26"/>
      <c r="F17" s="49">
        <f>+F18+F19</f>
        <v>1297.8</v>
      </c>
      <c r="G17" s="49">
        <f t="shared" ref="G17:H17" si="1">+G18+G19</f>
        <v>0</v>
      </c>
      <c r="H17" s="49">
        <f t="shared" si="1"/>
        <v>1297.8</v>
      </c>
    </row>
    <row r="18" spans="1:8" ht="15.6" customHeight="1" x14ac:dyDescent="0.25">
      <c r="A18" s="111" t="s">
        <v>40</v>
      </c>
      <c r="B18" s="27">
        <v>1</v>
      </c>
      <c r="C18" s="27">
        <v>2</v>
      </c>
      <c r="D18" s="28" t="s">
        <v>41</v>
      </c>
      <c r="E18" s="29">
        <v>121</v>
      </c>
      <c r="F18" s="88">
        <v>996.8</v>
      </c>
      <c r="G18" s="88"/>
      <c r="H18" s="88">
        <f>F18+G18</f>
        <v>996.8</v>
      </c>
    </row>
    <row r="19" spans="1:8" ht="42" customHeight="1" x14ac:dyDescent="0.25">
      <c r="A19" s="112" t="s">
        <v>43</v>
      </c>
      <c r="B19" s="27">
        <v>1</v>
      </c>
      <c r="C19" s="27">
        <v>2</v>
      </c>
      <c r="D19" s="28" t="s">
        <v>41</v>
      </c>
      <c r="E19" s="29">
        <v>129</v>
      </c>
      <c r="F19" s="88">
        <v>301</v>
      </c>
      <c r="G19" s="88"/>
      <c r="H19" s="88">
        <f>F19+G19</f>
        <v>301</v>
      </c>
    </row>
    <row r="20" spans="1:8" ht="43.9" customHeight="1" x14ac:dyDescent="0.25">
      <c r="A20" s="110" t="s">
        <v>44</v>
      </c>
      <c r="B20" s="24">
        <v>1</v>
      </c>
      <c r="C20" s="24">
        <v>3</v>
      </c>
      <c r="D20" s="25"/>
      <c r="E20" s="26"/>
      <c r="F20" s="49">
        <f>+F21+F24+F27</f>
        <v>4644.1000000000004</v>
      </c>
      <c r="G20" s="49">
        <f t="shared" ref="G20:H20" si="2">+G21+G24+G27</f>
        <v>-167.3</v>
      </c>
      <c r="H20" s="49">
        <f t="shared" si="2"/>
        <v>4476.7999999999993</v>
      </c>
    </row>
    <row r="21" spans="1:8" ht="54" customHeight="1" x14ac:dyDescent="0.25">
      <c r="A21" s="113" t="s">
        <v>45</v>
      </c>
      <c r="B21" s="24">
        <v>1</v>
      </c>
      <c r="C21" s="24">
        <v>3</v>
      </c>
      <c r="D21" s="25">
        <v>7701020000</v>
      </c>
      <c r="E21" s="26">
        <v>0</v>
      </c>
      <c r="F21" s="49">
        <f>+F22+F23</f>
        <v>1217.9000000000001</v>
      </c>
      <c r="G21" s="49">
        <f t="shared" ref="G21:H21" si="3">+G22+G23</f>
        <v>0</v>
      </c>
      <c r="H21" s="49">
        <f t="shared" si="3"/>
        <v>1217.9000000000001</v>
      </c>
    </row>
    <row r="22" spans="1:8" ht="18.600000000000001" customHeight="1" x14ac:dyDescent="0.25">
      <c r="A22" s="111" t="s">
        <v>40</v>
      </c>
      <c r="B22" s="27">
        <v>1</v>
      </c>
      <c r="C22" s="27">
        <v>3</v>
      </c>
      <c r="D22" s="28" t="s">
        <v>46</v>
      </c>
      <c r="E22" s="29">
        <v>121</v>
      </c>
      <c r="F22" s="88">
        <v>935.4</v>
      </c>
      <c r="G22" s="88"/>
      <c r="H22" s="88">
        <f>F22+G22</f>
        <v>935.4</v>
      </c>
    </row>
    <row r="23" spans="1:8" ht="39" customHeight="1" x14ac:dyDescent="0.25">
      <c r="A23" s="112" t="s">
        <v>43</v>
      </c>
      <c r="B23" s="27">
        <v>1</v>
      </c>
      <c r="C23" s="27">
        <v>3</v>
      </c>
      <c r="D23" s="28" t="s">
        <v>46</v>
      </c>
      <c r="E23" s="29">
        <v>129</v>
      </c>
      <c r="F23" s="88">
        <v>282.5</v>
      </c>
      <c r="G23" s="88"/>
      <c r="H23" s="88">
        <f>F23+G23</f>
        <v>282.5</v>
      </c>
    </row>
    <row r="24" spans="1:8" ht="55.9" customHeight="1" x14ac:dyDescent="0.25">
      <c r="A24" s="113" t="s">
        <v>47</v>
      </c>
      <c r="B24" s="24">
        <v>1</v>
      </c>
      <c r="C24" s="24">
        <v>3</v>
      </c>
      <c r="D24" s="25">
        <v>7701030000</v>
      </c>
      <c r="E24" s="26">
        <v>0</v>
      </c>
      <c r="F24" s="49">
        <f>+F25+F26</f>
        <v>1008</v>
      </c>
      <c r="G24" s="49">
        <f t="shared" ref="G24:H24" si="4">+G25+G26</f>
        <v>0</v>
      </c>
      <c r="H24" s="49">
        <f t="shared" si="4"/>
        <v>1008</v>
      </c>
    </row>
    <row r="25" spans="1:8" ht="18" customHeight="1" x14ac:dyDescent="0.25">
      <c r="A25" s="111" t="s">
        <v>40</v>
      </c>
      <c r="B25" s="27">
        <v>1</v>
      </c>
      <c r="C25" s="27">
        <v>3</v>
      </c>
      <c r="D25" s="28" t="s">
        <v>48</v>
      </c>
      <c r="E25" s="29">
        <v>121</v>
      </c>
      <c r="F25" s="88">
        <v>774.2</v>
      </c>
      <c r="G25" s="88"/>
      <c r="H25" s="88">
        <f>F25+G25</f>
        <v>774.2</v>
      </c>
    </row>
    <row r="26" spans="1:8" ht="42" customHeight="1" x14ac:dyDescent="0.25">
      <c r="A26" s="112" t="s">
        <v>43</v>
      </c>
      <c r="B26" s="27">
        <v>1</v>
      </c>
      <c r="C26" s="27">
        <v>3</v>
      </c>
      <c r="D26" s="28" t="s">
        <v>48</v>
      </c>
      <c r="E26" s="29">
        <v>129</v>
      </c>
      <c r="F26" s="88">
        <v>233.8</v>
      </c>
      <c r="G26" s="88"/>
      <c r="H26" s="88">
        <f>F26+G26</f>
        <v>233.8</v>
      </c>
    </row>
    <row r="27" spans="1:8" ht="42" customHeight="1" x14ac:dyDescent="0.25">
      <c r="A27" s="110" t="s">
        <v>49</v>
      </c>
      <c r="B27" s="24">
        <v>1</v>
      </c>
      <c r="C27" s="24">
        <v>3</v>
      </c>
      <c r="D27" s="25">
        <v>7701050000</v>
      </c>
      <c r="E27" s="26">
        <v>0</v>
      </c>
      <c r="F27" s="49">
        <f>SUM(F28:F34)</f>
        <v>2418.1999999999998</v>
      </c>
      <c r="G27" s="49">
        <f t="shared" ref="G27:H27" si="5">SUM(G28:G34)</f>
        <v>-167.3</v>
      </c>
      <c r="H27" s="49">
        <f t="shared" si="5"/>
        <v>2250.8999999999996</v>
      </c>
    </row>
    <row r="28" spans="1:8" ht="25.5" x14ac:dyDescent="0.25">
      <c r="A28" s="30" t="s">
        <v>337</v>
      </c>
      <c r="B28" s="27">
        <v>1</v>
      </c>
      <c r="C28" s="27">
        <v>3</v>
      </c>
      <c r="D28" s="28" t="s">
        <v>50</v>
      </c>
      <c r="E28" s="29">
        <v>112</v>
      </c>
      <c r="F28" s="88">
        <v>272</v>
      </c>
      <c r="G28" s="88"/>
      <c r="H28" s="88">
        <f>F28+G28</f>
        <v>272</v>
      </c>
    </row>
    <row r="29" spans="1:8" ht="15.6" customHeight="1" x14ac:dyDescent="0.25">
      <c r="A29" s="111" t="s">
        <v>40</v>
      </c>
      <c r="B29" s="27">
        <v>1</v>
      </c>
      <c r="C29" s="27">
        <v>3</v>
      </c>
      <c r="D29" s="28" t="s">
        <v>50</v>
      </c>
      <c r="E29" s="29">
        <v>121</v>
      </c>
      <c r="F29" s="88">
        <v>1075.8</v>
      </c>
      <c r="G29" s="88"/>
      <c r="H29" s="88">
        <f t="shared" ref="H29:H42" si="6">F29+G29</f>
        <v>1075.8</v>
      </c>
    </row>
    <row r="30" spans="1:8" ht="41.25" customHeight="1" x14ac:dyDescent="0.25">
      <c r="A30" s="112" t="s">
        <v>43</v>
      </c>
      <c r="B30" s="27">
        <v>1</v>
      </c>
      <c r="C30" s="27">
        <v>3</v>
      </c>
      <c r="D30" s="28" t="s">
        <v>50</v>
      </c>
      <c r="E30" s="29">
        <v>129</v>
      </c>
      <c r="F30" s="88">
        <v>324.89999999999998</v>
      </c>
      <c r="G30" s="88"/>
      <c r="H30" s="88">
        <f t="shared" si="6"/>
        <v>324.89999999999998</v>
      </c>
    </row>
    <row r="31" spans="1:8" ht="31.9" customHeight="1" x14ac:dyDescent="0.25">
      <c r="A31" s="30" t="s">
        <v>337</v>
      </c>
      <c r="B31" s="27">
        <v>1</v>
      </c>
      <c r="C31" s="27">
        <v>3</v>
      </c>
      <c r="D31" s="28" t="s">
        <v>50</v>
      </c>
      <c r="E31" s="29">
        <v>122</v>
      </c>
      <c r="F31" s="88">
        <v>182</v>
      </c>
      <c r="G31" s="88">
        <v>-30</v>
      </c>
      <c r="H31" s="88">
        <f t="shared" si="6"/>
        <v>152</v>
      </c>
    </row>
    <row r="32" spans="1:8" ht="25.5" x14ac:dyDescent="0.25">
      <c r="A32" s="112" t="s">
        <v>53</v>
      </c>
      <c r="B32" s="27">
        <v>1</v>
      </c>
      <c r="C32" s="27">
        <v>3</v>
      </c>
      <c r="D32" s="28" t="s">
        <v>52</v>
      </c>
      <c r="E32" s="29">
        <v>242</v>
      </c>
      <c r="F32" s="88">
        <v>175.4</v>
      </c>
      <c r="G32" s="88">
        <v>-42.3</v>
      </c>
      <c r="H32" s="88">
        <f t="shared" si="6"/>
        <v>133.10000000000002</v>
      </c>
    </row>
    <row r="33" spans="1:8" ht="26.25" customHeight="1" x14ac:dyDescent="0.25">
      <c r="A33" s="30" t="s">
        <v>54</v>
      </c>
      <c r="B33" s="27">
        <v>1</v>
      </c>
      <c r="C33" s="27">
        <v>3</v>
      </c>
      <c r="D33" s="28" t="s">
        <v>52</v>
      </c>
      <c r="E33" s="29" t="s">
        <v>55</v>
      </c>
      <c r="F33" s="88">
        <v>378.1</v>
      </c>
      <c r="G33" s="88">
        <f>-115+20</f>
        <v>-95</v>
      </c>
      <c r="H33" s="88">
        <f t="shared" si="6"/>
        <v>283.10000000000002</v>
      </c>
    </row>
    <row r="34" spans="1:8" x14ac:dyDescent="0.25">
      <c r="A34" s="111" t="s">
        <v>57</v>
      </c>
      <c r="B34" s="27">
        <v>1</v>
      </c>
      <c r="C34" s="27">
        <v>3</v>
      </c>
      <c r="D34" s="28" t="s">
        <v>52</v>
      </c>
      <c r="E34" s="29" t="s">
        <v>58</v>
      </c>
      <c r="F34" s="88">
        <v>10</v>
      </c>
      <c r="G34" s="88"/>
      <c r="H34" s="88">
        <f t="shared" si="6"/>
        <v>10</v>
      </c>
    </row>
    <row r="35" spans="1:8" ht="41.45" customHeight="1" x14ac:dyDescent="0.25">
      <c r="A35" s="110" t="s">
        <v>60</v>
      </c>
      <c r="B35" s="24">
        <v>1</v>
      </c>
      <c r="C35" s="24">
        <v>4</v>
      </c>
      <c r="D35" s="25"/>
      <c r="E35" s="26"/>
      <c r="F35" s="49">
        <f>SUM(F36:F44)</f>
        <v>26054.399999999998</v>
      </c>
      <c r="G35" s="49">
        <f t="shared" ref="G35:H35" si="7">SUM(G36:G44)</f>
        <v>30.974</v>
      </c>
      <c r="H35" s="49">
        <f t="shared" si="7"/>
        <v>26085.374</v>
      </c>
    </row>
    <row r="36" spans="1:8" ht="15.6" customHeight="1" x14ac:dyDescent="0.25">
      <c r="A36" s="111" t="s">
        <v>40</v>
      </c>
      <c r="B36" s="27">
        <v>1</v>
      </c>
      <c r="C36" s="27">
        <v>4</v>
      </c>
      <c r="D36" s="28" t="s">
        <v>61</v>
      </c>
      <c r="E36" s="29">
        <v>121</v>
      </c>
      <c r="F36" s="88">
        <v>14431.4</v>
      </c>
      <c r="G36" s="88"/>
      <c r="H36" s="88">
        <f t="shared" si="6"/>
        <v>14431.4</v>
      </c>
    </row>
    <row r="37" spans="1:8" ht="41.25" customHeight="1" x14ac:dyDescent="0.25">
      <c r="A37" s="112" t="s">
        <v>43</v>
      </c>
      <c r="B37" s="27">
        <v>1</v>
      </c>
      <c r="C37" s="27">
        <v>4</v>
      </c>
      <c r="D37" s="28" t="s">
        <v>61</v>
      </c>
      <c r="E37" s="29">
        <v>129</v>
      </c>
      <c r="F37" s="88">
        <v>4358.3</v>
      </c>
      <c r="G37" s="88"/>
      <c r="H37" s="88">
        <f t="shared" si="6"/>
        <v>4358.3</v>
      </c>
    </row>
    <row r="38" spans="1:8" ht="25.5" x14ac:dyDescent="0.25">
      <c r="A38" s="30" t="s">
        <v>51</v>
      </c>
      <c r="B38" s="27">
        <v>1</v>
      </c>
      <c r="C38" s="27">
        <v>4</v>
      </c>
      <c r="D38" s="28" t="s">
        <v>61</v>
      </c>
      <c r="E38" s="29">
        <v>122</v>
      </c>
      <c r="F38" s="88">
        <v>160</v>
      </c>
      <c r="G38" s="88"/>
      <c r="H38" s="88">
        <f t="shared" si="6"/>
        <v>160</v>
      </c>
    </row>
    <row r="39" spans="1:8" ht="25.5" x14ac:dyDescent="0.25">
      <c r="A39" s="112" t="s">
        <v>53</v>
      </c>
      <c r="B39" s="27">
        <v>1</v>
      </c>
      <c r="C39" s="27">
        <v>4</v>
      </c>
      <c r="D39" s="28" t="s">
        <v>61</v>
      </c>
      <c r="E39" s="29">
        <v>242</v>
      </c>
      <c r="F39" s="88">
        <v>899</v>
      </c>
      <c r="G39" s="88"/>
      <c r="H39" s="88">
        <f t="shared" si="6"/>
        <v>899</v>
      </c>
    </row>
    <row r="40" spans="1:8" ht="28.5" customHeight="1" x14ac:dyDescent="0.25">
      <c r="A40" s="30" t="s">
        <v>54</v>
      </c>
      <c r="B40" s="27">
        <v>1</v>
      </c>
      <c r="C40" s="27">
        <v>4</v>
      </c>
      <c r="D40" s="28" t="s">
        <v>61</v>
      </c>
      <c r="E40" s="29" t="s">
        <v>55</v>
      </c>
      <c r="F40" s="88">
        <f>6173.7-F44</f>
        <v>4446.3999999999996</v>
      </c>
      <c r="G40" s="88">
        <v>30.974</v>
      </c>
      <c r="H40" s="88">
        <f t="shared" si="6"/>
        <v>4477.3739999999998</v>
      </c>
    </row>
    <row r="41" spans="1:8" ht="16.899999999999999" customHeight="1" x14ac:dyDescent="0.25">
      <c r="A41" s="111" t="s">
        <v>56</v>
      </c>
      <c r="B41" s="27">
        <v>1</v>
      </c>
      <c r="C41" s="27">
        <v>4</v>
      </c>
      <c r="D41" s="28" t="s">
        <v>61</v>
      </c>
      <c r="E41" s="29">
        <v>851</v>
      </c>
      <c r="F41" s="88">
        <v>22</v>
      </c>
      <c r="G41" s="88"/>
      <c r="H41" s="88">
        <f t="shared" si="6"/>
        <v>22</v>
      </c>
    </row>
    <row r="42" spans="1:8" ht="16.899999999999999" customHeight="1" x14ac:dyDescent="0.25">
      <c r="A42" s="111" t="s">
        <v>57</v>
      </c>
      <c r="B42" s="27">
        <v>1</v>
      </c>
      <c r="C42" s="27">
        <v>4</v>
      </c>
      <c r="D42" s="28" t="s">
        <v>61</v>
      </c>
      <c r="E42" s="29" t="s">
        <v>58</v>
      </c>
      <c r="F42" s="88">
        <v>10</v>
      </c>
      <c r="G42" s="88"/>
      <c r="H42" s="88">
        <f t="shared" si="6"/>
        <v>10</v>
      </c>
    </row>
    <row r="43" spans="1:8" ht="16.899999999999999" hidden="1" customHeight="1" x14ac:dyDescent="0.25">
      <c r="A43" s="160" t="s">
        <v>59</v>
      </c>
      <c r="B43" s="27">
        <v>1</v>
      </c>
      <c r="C43" s="27">
        <v>4</v>
      </c>
      <c r="D43" s="28" t="s">
        <v>61</v>
      </c>
      <c r="E43" s="29">
        <v>853</v>
      </c>
      <c r="F43" s="88"/>
      <c r="G43" s="88"/>
      <c r="H43" s="88"/>
    </row>
    <row r="44" spans="1:8" ht="16.899999999999999" customHeight="1" x14ac:dyDescent="0.25">
      <c r="A44" s="114" t="s">
        <v>463</v>
      </c>
      <c r="B44" s="24">
        <v>1</v>
      </c>
      <c r="C44" s="24">
        <v>4</v>
      </c>
      <c r="D44" s="25"/>
      <c r="E44" s="26"/>
      <c r="F44" s="49">
        <f>F45</f>
        <v>1727.3</v>
      </c>
      <c r="G44" s="49">
        <f t="shared" ref="G44:H44" si="8">G45</f>
        <v>0</v>
      </c>
      <c r="H44" s="49">
        <f t="shared" si="8"/>
        <v>1727.3</v>
      </c>
    </row>
    <row r="45" spans="1:8" ht="32.450000000000003" customHeight="1" x14ac:dyDescent="0.25">
      <c r="A45" s="30" t="s">
        <v>54</v>
      </c>
      <c r="B45" s="27">
        <v>1</v>
      </c>
      <c r="C45" s="27">
        <v>4</v>
      </c>
      <c r="D45" s="28" t="s">
        <v>61</v>
      </c>
      <c r="E45" s="29" t="s">
        <v>55</v>
      </c>
      <c r="F45" s="88">
        <v>1727.3</v>
      </c>
      <c r="G45" s="88"/>
      <c r="H45" s="88">
        <f t="shared" ref="H45" si="9">F45+G45</f>
        <v>1727.3</v>
      </c>
    </row>
    <row r="46" spans="1:8" s="31" customFormat="1" ht="17.25" customHeight="1" x14ac:dyDescent="0.25">
      <c r="A46" s="109" t="s">
        <v>62</v>
      </c>
      <c r="B46" s="24">
        <v>1</v>
      </c>
      <c r="C46" s="24">
        <v>5</v>
      </c>
      <c r="D46" s="25"/>
      <c r="E46" s="26"/>
      <c r="F46" s="49">
        <f>+F47</f>
        <v>491.23899999999998</v>
      </c>
      <c r="G46" s="49">
        <f t="shared" ref="G46:H47" si="10">+G47</f>
        <v>0</v>
      </c>
      <c r="H46" s="49">
        <f t="shared" si="10"/>
        <v>491.23899999999998</v>
      </c>
    </row>
    <row r="47" spans="1:8" s="31" customFormat="1" ht="17.25" customHeight="1" x14ac:dyDescent="0.25">
      <c r="A47" s="109" t="s">
        <v>63</v>
      </c>
      <c r="B47" s="24">
        <v>1</v>
      </c>
      <c r="C47" s="24">
        <v>5</v>
      </c>
      <c r="D47" s="25" t="s">
        <v>64</v>
      </c>
      <c r="E47" s="26"/>
      <c r="F47" s="49">
        <f>+F48</f>
        <v>491.23899999999998</v>
      </c>
      <c r="G47" s="49">
        <f t="shared" si="10"/>
        <v>0</v>
      </c>
      <c r="H47" s="49">
        <f t="shared" si="10"/>
        <v>491.23899999999998</v>
      </c>
    </row>
    <row r="48" spans="1:8" ht="28.9" customHeight="1" x14ac:dyDescent="0.25">
      <c r="A48" s="30" t="s">
        <v>54</v>
      </c>
      <c r="B48" s="27">
        <v>1</v>
      </c>
      <c r="C48" s="27">
        <v>5</v>
      </c>
      <c r="D48" s="28" t="s">
        <v>64</v>
      </c>
      <c r="E48" s="29">
        <v>244</v>
      </c>
      <c r="F48" s="88">
        <v>491.23899999999998</v>
      </c>
      <c r="G48" s="88"/>
      <c r="H48" s="88">
        <f t="shared" ref="H48" si="11">F48+G48</f>
        <v>491.23899999999998</v>
      </c>
    </row>
    <row r="49" spans="1:8" ht="33" customHeight="1" x14ac:dyDescent="0.25">
      <c r="A49" s="110" t="s">
        <v>65</v>
      </c>
      <c r="B49" s="24">
        <v>1</v>
      </c>
      <c r="C49" s="24">
        <v>6</v>
      </c>
      <c r="D49" s="25"/>
      <c r="E49" s="26"/>
      <c r="F49" s="49">
        <f>+F50+F57</f>
        <v>8771.6999999999989</v>
      </c>
      <c r="G49" s="49">
        <f t="shared" ref="G49:H49" si="12">+G50+G57</f>
        <v>505.9</v>
      </c>
      <c r="H49" s="49">
        <f t="shared" si="12"/>
        <v>9277.5999999999985</v>
      </c>
    </row>
    <row r="50" spans="1:8" s="31" customFormat="1" ht="30" customHeight="1" x14ac:dyDescent="0.25">
      <c r="A50" s="110" t="s">
        <v>66</v>
      </c>
      <c r="B50" s="24">
        <v>1</v>
      </c>
      <c r="C50" s="24">
        <v>6</v>
      </c>
      <c r="D50" s="25">
        <v>7701060000</v>
      </c>
      <c r="E50" s="26"/>
      <c r="F50" s="49">
        <f>SUM(F51:F56)</f>
        <v>6811.9</v>
      </c>
      <c r="G50" s="49">
        <f t="shared" ref="G50:H50" si="13">SUM(G51:G56)</f>
        <v>0</v>
      </c>
      <c r="H50" s="49">
        <f t="shared" si="13"/>
        <v>6811.9</v>
      </c>
    </row>
    <row r="51" spans="1:8" ht="17.45" customHeight="1" x14ac:dyDescent="0.25">
      <c r="A51" s="111" t="s">
        <v>40</v>
      </c>
      <c r="B51" s="27">
        <v>1</v>
      </c>
      <c r="C51" s="27">
        <v>6</v>
      </c>
      <c r="D51" s="32" t="s">
        <v>67</v>
      </c>
      <c r="E51" s="29">
        <v>121</v>
      </c>
      <c r="F51" s="88">
        <v>4402.8</v>
      </c>
      <c r="G51" s="88"/>
      <c r="H51" s="88">
        <f t="shared" ref="H51:H66" si="14">F51+G51</f>
        <v>4402.8</v>
      </c>
    </row>
    <row r="52" spans="1:8" ht="39.75" customHeight="1" x14ac:dyDescent="0.25">
      <c r="A52" s="112" t="s">
        <v>43</v>
      </c>
      <c r="B52" s="27">
        <v>1</v>
      </c>
      <c r="C52" s="27">
        <v>6</v>
      </c>
      <c r="D52" s="32" t="s">
        <v>67</v>
      </c>
      <c r="E52" s="29">
        <v>129</v>
      </c>
      <c r="F52" s="88">
        <v>1329.6</v>
      </c>
      <c r="G52" s="88"/>
      <c r="H52" s="88">
        <f t="shared" si="14"/>
        <v>1329.6</v>
      </c>
    </row>
    <row r="53" spans="1:8" ht="25.5" x14ac:dyDescent="0.25">
      <c r="A53" s="30" t="s">
        <v>51</v>
      </c>
      <c r="B53" s="27">
        <v>1</v>
      </c>
      <c r="C53" s="27">
        <v>6</v>
      </c>
      <c r="D53" s="32" t="s">
        <v>67</v>
      </c>
      <c r="E53" s="29">
        <v>122</v>
      </c>
      <c r="F53" s="88">
        <v>30</v>
      </c>
      <c r="G53" s="88"/>
      <c r="H53" s="88">
        <f t="shared" si="14"/>
        <v>30</v>
      </c>
    </row>
    <row r="54" spans="1:8" ht="25.5" x14ac:dyDescent="0.25">
      <c r="A54" s="112" t="s">
        <v>53</v>
      </c>
      <c r="B54" s="27">
        <v>1</v>
      </c>
      <c r="C54" s="27">
        <v>6</v>
      </c>
      <c r="D54" s="32" t="s">
        <v>67</v>
      </c>
      <c r="E54" s="29">
        <v>242</v>
      </c>
      <c r="F54" s="88">
        <v>159</v>
      </c>
      <c r="G54" s="88"/>
      <c r="H54" s="88">
        <f t="shared" si="14"/>
        <v>159</v>
      </c>
    </row>
    <row r="55" spans="1:8" ht="30.6" customHeight="1" x14ac:dyDescent="0.25">
      <c r="A55" s="30" t="s">
        <v>54</v>
      </c>
      <c r="B55" s="27">
        <v>1</v>
      </c>
      <c r="C55" s="27">
        <v>6</v>
      </c>
      <c r="D55" s="32" t="s">
        <v>67</v>
      </c>
      <c r="E55" s="29">
        <v>244</v>
      </c>
      <c r="F55" s="88">
        <v>887.4</v>
      </c>
      <c r="G55" s="88"/>
      <c r="H55" s="88">
        <f t="shared" si="14"/>
        <v>887.4</v>
      </c>
    </row>
    <row r="56" spans="1:8" ht="19.149999999999999" customHeight="1" x14ac:dyDescent="0.25">
      <c r="A56" s="111" t="s">
        <v>56</v>
      </c>
      <c r="B56" s="27">
        <v>1</v>
      </c>
      <c r="C56" s="27">
        <v>6</v>
      </c>
      <c r="D56" s="28" t="s">
        <v>67</v>
      </c>
      <c r="E56" s="29">
        <v>851</v>
      </c>
      <c r="F56" s="88">
        <v>3.1</v>
      </c>
      <c r="G56" s="88"/>
      <c r="H56" s="88">
        <f t="shared" si="14"/>
        <v>3.1</v>
      </c>
    </row>
    <row r="57" spans="1:8" ht="28.15" customHeight="1" x14ac:dyDescent="0.25">
      <c r="A57" s="110" t="s">
        <v>69</v>
      </c>
      <c r="B57" s="24">
        <v>1</v>
      </c>
      <c r="C57" s="24">
        <v>6</v>
      </c>
      <c r="D57" s="25">
        <v>7701070000</v>
      </c>
      <c r="E57" s="26">
        <v>0</v>
      </c>
      <c r="F57" s="49">
        <f>SUM(F58:F62)</f>
        <v>1959.8</v>
      </c>
      <c r="G57" s="49">
        <f>SUM(G58:G62)</f>
        <v>505.9</v>
      </c>
      <c r="H57" s="49">
        <f t="shared" ref="H57" si="15">SUM(H58:H62)</f>
        <v>2465.6999999999998</v>
      </c>
    </row>
    <row r="58" spans="1:8" ht="16.149999999999999" customHeight="1" x14ac:dyDescent="0.25">
      <c r="A58" s="111" t="s">
        <v>40</v>
      </c>
      <c r="B58" s="27">
        <v>1</v>
      </c>
      <c r="C58" s="27">
        <v>6</v>
      </c>
      <c r="D58" s="28" t="s">
        <v>70</v>
      </c>
      <c r="E58" s="29">
        <v>121</v>
      </c>
      <c r="F58" s="88">
        <v>1497.5</v>
      </c>
      <c r="G58" s="88"/>
      <c r="H58" s="88">
        <f t="shared" si="14"/>
        <v>1497.5</v>
      </c>
    </row>
    <row r="59" spans="1:8" ht="40.5" customHeight="1" x14ac:dyDescent="0.25">
      <c r="A59" s="112" t="s">
        <v>43</v>
      </c>
      <c r="B59" s="27">
        <v>1</v>
      </c>
      <c r="C59" s="27">
        <v>6</v>
      </c>
      <c r="D59" s="28" t="s">
        <v>70</v>
      </c>
      <c r="E59" s="29">
        <v>129</v>
      </c>
      <c r="F59" s="88">
        <v>452.3</v>
      </c>
      <c r="G59" s="88"/>
      <c r="H59" s="88">
        <f t="shared" si="14"/>
        <v>452.3</v>
      </c>
    </row>
    <row r="60" spans="1:8" ht="25.5" x14ac:dyDescent="0.25">
      <c r="A60" s="30" t="s">
        <v>51</v>
      </c>
      <c r="B60" s="27">
        <v>1</v>
      </c>
      <c r="C60" s="27">
        <v>6</v>
      </c>
      <c r="D60" s="28" t="s">
        <v>70</v>
      </c>
      <c r="E60" s="29">
        <v>122</v>
      </c>
      <c r="F60" s="88">
        <v>0</v>
      </c>
      <c r="G60" s="88">
        <v>30</v>
      </c>
      <c r="H60" s="88">
        <f t="shared" si="14"/>
        <v>30</v>
      </c>
    </row>
    <row r="61" spans="1:8" ht="25.5" x14ac:dyDescent="0.25">
      <c r="A61" s="112" t="s">
        <v>53</v>
      </c>
      <c r="B61" s="27">
        <v>1</v>
      </c>
      <c r="C61" s="27">
        <v>6</v>
      </c>
      <c r="D61" s="28" t="s">
        <v>70</v>
      </c>
      <c r="E61" s="29">
        <v>242</v>
      </c>
      <c r="F61" s="88">
        <v>0</v>
      </c>
      <c r="G61" s="88">
        <f>42.3+193.6</f>
        <v>235.89999999999998</v>
      </c>
      <c r="H61" s="88">
        <f t="shared" si="14"/>
        <v>235.89999999999998</v>
      </c>
    </row>
    <row r="62" spans="1:8" ht="27" customHeight="1" x14ac:dyDescent="0.25">
      <c r="A62" s="30" t="s">
        <v>54</v>
      </c>
      <c r="B62" s="27">
        <v>1</v>
      </c>
      <c r="C62" s="27">
        <v>6</v>
      </c>
      <c r="D62" s="28" t="s">
        <v>70</v>
      </c>
      <c r="E62" s="29">
        <v>244</v>
      </c>
      <c r="F62" s="88">
        <v>10</v>
      </c>
      <c r="G62" s="88">
        <f>115+125</f>
        <v>240</v>
      </c>
      <c r="H62" s="88">
        <f t="shared" si="14"/>
        <v>250</v>
      </c>
    </row>
    <row r="63" spans="1:8" ht="17.45" customHeight="1" x14ac:dyDescent="0.25">
      <c r="A63" s="110" t="s">
        <v>426</v>
      </c>
      <c r="B63" s="24">
        <v>1</v>
      </c>
      <c r="C63" s="24">
        <v>7</v>
      </c>
      <c r="D63" s="25" t="s">
        <v>425</v>
      </c>
      <c r="E63" s="26"/>
      <c r="F63" s="49">
        <f>F64</f>
        <v>200</v>
      </c>
      <c r="G63" s="49">
        <f t="shared" ref="G63:H63" si="16">G64</f>
        <v>0</v>
      </c>
      <c r="H63" s="49">
        <f t="shared" si="16"/>
        <v>200</v>
      </c>
    </row>
    <row r="64" spans="1:8" ht="31.15" customHeight="1" x14ac:dyDescent="0.25">
      <c r="A64" s="30" t="s">
        <v>54</v>
      </c>
      <c r="B64" s="27">
        <v>1</v>
      </c>
      <c r="C64" s="27">
        <v>7</v>
      </c>
      <c r="D64" s="28" t="s">
        <v>424</v>
      </c>
      <c r="E64" s="29">
        <v>244</v>
      </c>
      <c r="F64" s="88">
        <v>200</v>
      </c>
      <c r="G64" s="88"/>
      <c r="H64" s="88">
        <f t="shared" si="14"/>
        <v>200</v>
      </c>
    </row>
    <row r="65" spans="1:17" ht="15.6" customHeight="1" x14ac:dyDescent="0.25">
      <c r="A65" s="109" t="s">
        <v>434</v>
      </c>
      <c r="B65" s="33" t="s">
        <v>72</v>
      </c>
      <c r="C65" s="33">
        <v>11</v>
      </c>
      <c r="D65" s="25"/>
      <c r="E65" s="26"/>
      <c r="F65" s="49">
        <f>SUM(F66:F66)</f>
        <v>2500</v>
      </c>
      <c r="G65" s="49">
        <f t="shared" ref="G65:H65" si="17">SUM(G66:G66)</f>
        <v>2000</v>
      </c>
      <c r="H65" s="49">
        <f t="shared" si="17"/>
        <v>4500</v>
      </c>
    </row>
    <row r="66" spans="1:17" ht="25.5" customHeight="1" x14ac:dyDescent="0.25">
      <c r="A66" s="111" t="s">
        <v>73</v>
      </c>
      <c r="B66" s="34" t="s">
        <v>72</v>
      </c>
      <c r="C66" s="34">
        <v>11</v>
      </c>
      <c r="D66" s="35" t="s">
        <v>279</v>
      </c>
      <c r="E66" s="29">
        <v>870</v>
      </c>
      <c r="F66" s="88">
        <v>2500</v>
      </c>
      <c r="G66" s="88">
        <v>2000</v>
      </c>
      <c r="H66" s="88">
        <f t="shared" si="14"/>
        <v>4500</v>
      </c>
      <c r="N66" s="6">
        <v>1064.2370000000001</v>
      </c>
    </row>
    <row r="67" spans="1:17" ht="15.6" customHeight="1" x14ac:dyDescent="0.25">
      <c r="A67" s="110" t="s">
        <v>74</v>
      </c>
      <c r="B67" s="24">
        <v>1</v>
      </c>
      <c r="C67" s="24">
        <v>13</v>
      </c>
      <c r="D67" s="35"/>
      <c r="E67" s="34"/>
      <c r="F67" s="49">
        <f>F68+F72+F78</f>
        <v>9362.8000000000011</v>
      </c>
      <c r="G67" s="49">
        <f t="shared" ref="G67:H67" si="18">G68+G72+G78</f>
        <v>612.02499999999998</v>
      </c>
      <c r="H67" s="49">
        <f t="shared" si="18"/>
        <v>9974.8250000000007</v>
      </c>
      <c r="N67" s="6">
        <v>3883.57</v>
      </c>
    </row>
    <row r="68" spans="1:17" ht="52.15" customHeight="1" x14ac:dyDescent="0.25">
      <c r="A68" s="109" t="s">
        <v>443</v>
      </c>
      <c r="B68" s="24">
        <v>1</v>
      </c>
      <c r="C68" s="24">
        <v>13</v>
      </c>
      <c r="D68" s="36" t="s">
        <v>76</v>
      </c>
      <c r="E68" s="26"/>
      <c r="F68" s="49">
        <f>SUM(F69:F69)</f>
        <v>160</v>
      </c>
      <c r="G68" s="49">
        <f t="shared" ref="G68:H68" si="19">SUM(G69:G69)</f>
        <v>0</v>
      </c>
      <c r="H68" s="49">
        <f t="shared" si="19"/>
        <v>160</v>
      </c>
      <c r="N68" s="6">
        <v>-4550</v>
      </c>
      <c r="Q68" s="6">
        <f>N68+N69+N72+N75</f>
        <v>-10858.006600000001</v>
      </c>
    </row>
    <row r="69" spans="1:17" ht="34.9" customHeight="1" x14ac:dyDescent="0.25">
      <c r="A69" s="30" t="s">
        <v>54</v>
      </c>
      <c r="B69" s="27">
        <v>1</v>
      </c>
      <c r="C69" s="27">
        <v>13</v>
      </c>
      <c r="D69" s="35" t="s">
        <v>76</v>
      </c>
      <c r="E69" s="29">
        <v>244</v>
      </c>
      <c r="F69" s="88">
        <v>160</v>
      </c>
      <c r="G69" s="88"/>
      <c r="H69" s="88">
        <f t="shared" ref="H69" si="20">F69+G69</f>
        <v>160</v>
      </c>
      <c r="N69" s="6">
        <v>-2308</v>
      </c>
      <c r="Q69" s="6">
        <f>N66+N67+N73+N74+N76+N77+N78</f>
        <v>40084.383580000002</v>
      </c>
    </row>
    <row r="70" spans="1:17" ht="67.150000000000006" hidden="1" customHeight="1" x14ac:dyDescent="0.25">
      <c r="A70" s="109" t="s">
        <v>77</v>
      </c>
      <c r="B70" s="24">
        <v>1</v>
      </c>
      <c r="C70" s="24">
        <v>13</v>
      </c>
      <c r="D70" s="36" t="s">
        <v>78</v>
      </c>
      <c r="E70" s="26"/>
      <c r="F70" s="49">
        <f>+F71</f>
        <v>0</v>
      </c>
      <c r="G70" s="49">
        <f t="shared" ref="G70:H70" si="21">+G71</f>
        <v>0</v>
      </c>
      <c r="H70" s="49">
        <f t="shared" si="21"/>
        <v>0</v>
      </c>
    </row>
    <row r="71" spans="1:17" ht="26.25" hidden="1" customHeight="1" x14ac:dyDescent="0.25">
      <c r="A71" s="30" t="s">
        <v>54</v>
      </c>
      <c r="B71" s="27">
        <v>1</v>
      </c>
      <c r="C71" s="27">
        <v>13</v>
      </c>
      <c r="D71" s="35" t="s">
        <v>78</v>
      </c>
      <c r="E71" s="29">
        <v>244</v>
      </c>
      <c r="F71" s="88"/>
      <c r="G71" s="88"/>
      <c r="H71" s="88"/>
    </row>
    <row r="72" spans="1:17" ht="29.45" customHeight="1" x14ac:dyDescent="0.25">
      <c r="A72" s="110" t="s">
        <v>280</v>
      </c>
      <c r="B72" s="24">
        <v>1</v>
      </c>
      <c r="C72" s="24">
        <v>13</v>
      </c>
      <c r="D72" s="36" t="s">
        <v>281</v>
      </c>
      <c r="E72" s="26"/>
      <c r="F72" s="49">
        <f>SUM(F73:F77)</f>
        <v>8373.7000000000007</v>
      </c>
      <c r="G72" s="49">
        <f t="shared" ref="G72:H72" si="22">SUM(G73:G77)</f>
        <v>612.02499999999998</v>
      </c>
      <c r="H72" s="49">
        <f t="shared" si="22"/>
        <v>8985.7250000000004</v>
      </c>
      <c r="N72" s="6">
        <v>-4000</v>
      </c>
    </row>
    <row r="73" spans="1:17" ht="25.9" customHeight="1" x14ac:dyDescent="0.25">
      <c r="A73" s="30" t="s">
        <v>53</v>
      </c>
      <c r="B73" s="27">
        <v>1</v>
      </c>
      <c r="C73" s="27">
        <v>13</v>
      </c>
      <c r="D73" s="35" t="s">
        <v>281</v>
      </c>
      <c r="E73" s="29">
        <v>242</v>
      </c>
      <c r="F73" s="88">
        <v>505.6</v>
      </c>
      <c r="G73" s="88"/>
      <c r="H73" s="88">
        <f t="shared" ref="H73:H81" si="23">F73+G73</f>
        <v>505.6</v>
      </c>
      <c r="N73" s="6">
        <v>140.06700000000001</v>
      </c>
    </row>
    <row r="74" spans="1:17" ht="26.25" customHeight="1" x14ac:dyDescent="0.25">
      <c r="A74" s="30" t="s">
        <v>54</v>
      </c>
      <c r="B74" s="27">
        <v>1</v>
      </c>
      <c r="C74" s="27">
        <v>13</v>
      </c>
      <c r="D74" s="35" t="s">
        <v>281</v>
      </c>
      <c r="E74" s="29">
        <v>244</v>
      </c>
      <c r="F74" s="88">
        <f>7321.6-431+400</f>
        <v>7290.6</v>
      </c>
      <c r="G74" s="88">
        <f>125.63+323.945+162.35+0.1</f>
        <v>612.02499999999998</v>
      </c>
      <c r="H74" s="88">
        <f t="shared" si="23"/>
        <v>7902.625</v>
      </c>
      <c r="N74" s="6">
        <v>548.95000000000005</v>
      </c>
    </row>
    <row r="75" spans="1:17" ht="17.25" customHeight="1" x14ac:dyDescent="0.25">
      <c r="A75" s="111" t="s">
        <v>56</v>
      </c>
      <c r="B75" s="27">
        <v>1</v>
      </c>
      <c r="C75" s="27">
        <v>3</v>
      </c>
      <c r="D75" s="35" t="s">
        <v>281</v>
      </c>
      <c r="E75" s="29">
        <v>851</v>
      </c>
      <c r="F75" s="88">
        <v>517.5</v>
      </c>
      <c r="G75" s="88"/>
      <c r="H75" s="88">
        <f t="shared" si="23"/>
        <v>517.5</v>
      </c>
      <c r="N75" s="6">
        <v>-6.6E-3</v>
      </c>
    </row>
    <row r="76" spans="1:17" ht="16.149999999999999" customHeight="1" x14ac:dyDescent="0.25">
      <c r="A76" s="111" t="s">
        <v>57</v>
      </c>
      <c r="B76" s="27">
        <v>1</v>
      </c>
      <c r="C76" s="27">
        <v>3</v>
      </c>
      <c r="D76" s="35" t="s">
        <v>281</v>
      </c>
      <c r="E76" s="29">
        <v>852</v>
      </c>
      <c r="F76" s="88">
        <v>40</v>
      </c>
      <c r="G76" s="88"/>
      <c r="H76" s="88">
        <f t="shared" si="23"/>
        <v>40</v>
      </c>
      <c r="N76" s="6">
        <v>10.75</v>
      </c>
    </row>
    <row r="77" spans="1:17" ht="13.5" customHeight="1" x14ac:dyDescent="0.25">
      <c r="A77" s="160" t="s">
        <v>59</v>
      </c>
      <c r="B77" s="27">
        <v>1</v>
      </c>
      <c r="C77" s="27">
        <v>3</v>
      </c>
      <c r="D77" s="35" t="s">
        <v>281</v>
      </c>
      <c r="E77" s="29">
        <v>350</v>
      </c>
      <c r="F77" s="88">
        <v>20</v>
      </c>
      <c r="G77" s="88"/>
      <c r="H77" s="88">
        <f t="shared" si="23"/>
        <v>20</v>
      </c>
      <c r="N77" s="6">
        <v>3682.7912799999999</v>
      </c>
    </row>
    <row r="78" spans="1:17" ht="16.149999999999999" customHeight="1" x14ac:dyDescent="0.25">
      <c r="A78" s="110" t="s">
        <v>79</v>
      </c>
      <c r="B78" s="24">
        <v>1</v>
      </c>
      <c r="C78" s="24">
        <v>13</v>
      </c>
      <c r="D78" s="37" t="s">
        <v>80</v>
      </c>
      <c r="E78" s="26">
        <v>0</v>
      </c>
      <c r="F78" s="49">
        <f>SUM(F79:F81)</f>
        <v>829.1</v>
      </c>
      <c r="G78" s="49">
        <f t="shared" ref="G78:H78" si="24">SUM(G79:G81)</f>
        <v>0</v>
      </c>
      <c r="H78" s="49">
        <f t="shared" si="24"/>
        <v>829.1</v>
      </c>
      <c r="N78" s="6">
        <v>30754.0183</v>
      </c>
    </row>
    <row r="79" spans="1:17" ht="17.45" customHeight="1" x14ac:dyDescent="0.25">
      <c r="A79" s="111" t="s">
        <v>40</v>
      </c>
      <c r="B79" s="27">
        <v>1</v>
      </c>
      <c r="C79" s="27">
        <v>13</v>
      </c>
      <c r="D79" s="32" t="s">
        <v>80</v>
      </c>
      <c r="E79" s="29">
        <v>121</v>
      </c>
      <c r="F79" s="88">
        <v>560</v>
      </c>
      <c r="G79" s="88"/>
      <c r="H79" s="88">
        <f t="shared" si="23"/>
        <v>560</v>
      </c>
      <c r="N79" s="6">
        <v>4800</v>
      </c>
    </row>
    <row r="80" spans="1:17" ht="39.75" customHeight="1" x14ac:dyDescent="0.25">
      <c r="A80" s="112" t="s">
        <v>43</v>
      </c>
      <c r="B80" s="27">
        <v>1</v>
      </c>
      <c r="C80" s="27">
        <v>13</v>
      </c>
      <c r="D80" s="32" t="s">
        <v>80</v>
      </c>
      <c r="E80" s="29">
        <v>129</v>
      </c>
      <c r="F80" s="88">
        <v>169.1</v>
      </c>
      <c r="G80" s="88"/>
      <c r="H80" s="88">
        <f t="shared" si="23"/>
        <v>169.1</v>
      </c>
      <c r="N80" s="6">
        <v>-8002</v>
      </c>
      <c r="P80" s="6">
        <f>SUM(N66:N78)</f>
        <v>29226.376980000001</v>
      </c>
    </row>
    <row r="81" spans="1:18" ht="25.5" customHeight="1" x14ac:dyDescent="0.25">
      <c r="A81" s="30" t="s">
        <v>54</v>
      </c>
      <c r="B81" s="27">
        <v>1</v>
      </c>
      <c r="C81" s="27">
        <v>13</v>
      </c>
      <c r="D81" s="32" t="s">
        <v>80</v>
      </c>
      <c r="E81" s="29">
        <v>244</v>
      </c>
      <c r="F81" s="88">
        <v>100</v>
      </c>
      <c r="G81" s="88"/>
      <c r="H81" s="88">
        <f t="shared" si="23"/>
        <v>100</v>
      </c>
      <c r="N81" s="6">
        <v>11369.45318</v>
      </c>
      <c r="P81" s="6">
        <f>SUM(N79:N82)</f>
        <v>8825.4495700000007</v>
      </c>
    </row>
    <row r="82" spans="1:18" ht="16.5" customHeight="1" x14ac:dyDescent="0.25">
      <c r="A82" s="110" t="s">
        <v>81</v>
      </c>
      <c r="B82" s="24">
        <v>2</v>
      </c>
      <c r="C82" s="24"/>
      <c r="D82" s="37"/>
      <c r="E82" s="26"/>
      <c r="F82" s="49">
        <f>+F83</f>
        <v>1781.3</v>
      </c>
      <c r="G82" s="49">
        <f t="shared" ref="G82:H83" si="25">+G83</f>
        <v>0</v>
      </c>
      <c r="H82" s="49">
        <f t="shared" si="25"/>
        <v>1781.3</v>
      </c>
      <c r="N82" s="6">
        <v>657.99639000000002</v>
      </c>
    </row>
    <row r="83" spans="1:18" ht="16.5" customHeight="1" x14ac:dyDescent="0.25">
      <c r="A83" s="110" t="s">
        <v>82</v>
      </c>
      <c r="B83" s="24">
        <v>2</v>
      </c>
      <c r="C83" s="24">
        <v>3</v>
      </c>
      <c r="D83" s="37"/>
      <c r="E83" s="26">
        <v>0</v>
      </c>
      <c r="F83" s="49">
        <f>+F84</f>
        <v>1781.3</v>
      </c>
      <c r="G83" s="49">
        <f t="shared" si="25"/>
        <v>0</v>
      </c>
      <c r="H83" s="49">
        <f t="shared" si="25"/>
        <v>1781.3</v>
      </c>
      <c r="N83" s="186">
        <f>SUM(N66:N82)</f>
        <v>38051.826549999998</v>
      </c>
    </row>
    <row r="84" spans="1:18" ht="16.5" customHeight="1" x14ac:dyDescent="0.25">
      <c r="A84" s="111" t="s">
        <v>83</v>
      </c>
      <c r="B84" s="91">
        <v>2</v>
      </c>
      <c r="C84" s="91">
        <v>3</v>
      </c>
      <c r="D84" s="92" t="s">
        <v>84</v>
      </c>
      <c r="E84" s="93">
        <v>530</v>
      </c>
      <c r="F84" s="88">
        <v>1781.3</v>
      </c>
      <c r="G84" s="88"/>
      <c r="H84" s="88">
        <f t="shared" ref="H84" si="26">F84+G84</f>
        <v>1781.3</v>
      </c>
      <c r="P84" s="6">
        <v>160051</v>
      </c>
      <c r="R84" s="6">
        <v>160051</v>
      </c>
    </row>
    <row r="85" spans="1:18" s="31" customFormat="1" ht="20.45" customHeight="1" x14ac:dyDescent="0.25">
      <c r="A85" s="109" t="s">
        <v>85</v>
      </c>
      <c r="B85" s="24">
        <v>3</v>
      </c>
      <c r="C85" s="24"/>
      <c r="D85" s="37"/>
      <c r="E85" s="26"/>
      <c r="F85" s="49">
        <f>+F86+F90</f>
        <v>2151.6999999999998</v>
      </c>
      <c r="G85" s="49">
        <f t="shared" ref="G85:H85" si="27">+G86+G90</f>
        <v>0</v>
      </c>
      <c r="H85" s="49">
        <f t="shared" si="27"/>
        <v>2151.6999999999998</v>
      </c>
      <c r="P85" s="31">
        <v>1724736.23786</v>
      </c>
      <c r="R85" s="31">
        <v>1724736.2</v>
      </c>
    </row>
    <row r="86" spans="1:18" ht="28.9" customHeight="1" x14ac:dyDescent="0.25">
      <c r="A86" s="110" t="s">
        <v>86</v>
      </c>
      <c r="B86" s="24">
        <v>3</v>
      </c>
      <c r="C86" s="24">
        <v>9</v>
      </c>
      <c r="D86" s="37"/>
      <c r="E86" s="26"/>
      <c r="F86" s="49">
        <f>SUM(F87:F89)</f>
        <v>1551.7</v>
      </c>
      <c r="G86" s="49">
        <f t="shared" ref="G86:H86" si="28">SUM(G87:G89)</f>
        <v>0</v>
      </c>
      <c r="H86" s="49">
        <f t="shared" si="28"/>
        <v>1551.7</v>
      </c>
      <c r="P86" s="6">
        <v>4800</v>
      </c>
      <c r="R86" s="6">
        <v>4800</v>
      </c>
    </row>
    <row r="87" spans="1:18" ht="16.5" customHeight="1" x14ac:dyDescent="0.25">
      <c r="A87" s="30" t="s">
        <v>87</v>
      </c>
      <c r="B87" s="27">
        <v>3</v>
      </c>
      <c r="C87" s="27">
        <v>9</v>
      </c>
      <c r="D87" s="32" t="s">
        <v>88</v>
      </c>
      <c r="E87" s="29">
        <v>111</v>
      </c>
      <c r="F87" s="88">
        <v>1144.8</v>
      </c>
      <c r="G87" s="88"/>
      <c r="H87" s="88">
        <f t="shared" ref="H87:H89" si="29">F87+G87</f>
        <v>1144.8</v>
      </c>
      <c r="P87" s="6">
        <v>11369.45318</v>
      </c>
      <c r="R87" s="6">
        <v>11369.5</v>
      </c>
    </row>
    <row r="88" spans="1:18" ht="35.25" customHeight="1" x14ac:dyDescent="0.25">
      <c r="A88" s="112" t="s">
        <v>89</v>
      </c>
      <c r="B88" s="27">
        <v>3</v>
      </c>
      <c r="C88" s="27">
        <v>9</v>
      </c>
      <c r="D88" s="32" t="s">
        <v>88</v>
      </c>
      <c r="E88" s="29">
        <v>119</v>
      </c>
      <c r="F88" s="88">
        <v>345.7</v>
      </c>
      <c r="G88" s="88"/>
      <c r="H88" s="88">
        <f t="shared" si="29"/>
        <v>345.7</v>
      </c>
      <c r="P88" s="6">
        <v>657.99639000000002</v>
      </c>
      <c r="R88" s="6">
        <v>658</v>
      </c>
    </row>
    <row r="89" spans="1:18" ht="25.5" x14ac:dyDescent="0.25">
      <c r="A89" s="112" t="s">
        <v>53</v>
      </c>
      <c r="B89" s="27">
        <v>3</v>
      </c>
      <c r="C89" s="27">
        <v>9</v>
      </c>
      <c r="D89" s="32" t="s">
        <v>88</v>
      </c>
      <c r="E89" s="29">
        <v>242</v>
      </c>
      <c r="F89" s="88">
        <v>61.2</v>
      </c>
      <c r="G89" s="88"/>
      <c r="H89" s="88">
        <f t="shared" si="29"/>
        <v>61.2</v>
      </c>
      <c r="P89" s="6">
        <v>-8002</v>
      </c>
      <c r="R89" s="6">
        <v>-8002</v>
      </c>
    </row>
    <row r="90" spans="1:18" ht="27.75" customHeight="1" x14ac:dyDescent="0.25">
      <c r="A90" s="110" t="s">
        <v>90</v>
      </c>
      <c r="B90" s="24">
        <v>3</v>
      </c>
      <c r="C90" s="24">
        <v>14</v>
      </c>
      <c r="D90" s="32"/>
      <c r="E90" s="29"/>
      <c r="F90" s="49">
        <f>+F91+F93</f>
        <v>600</v>
      </c>
      <c r="G90" s="49">
        <f>+G91+G93</f>
        <v>0</v>
      </c>
      <c r="H90" s="49">
        <f>+H91+H93</f>
        <v>600</v>
      </c>
      <c r="P90" s="6">
        <v>29226.376980000001</v>
      </c>
      <c r="R90" s="6">
        <v>29226.400000000001</v>
      </c>
    </row>
    <row r="91" spans="1:18" ht="36" customHeight="1" x14ac:dyDescent="0.25">
      <c r="A91" s="115" t="s">
        <v>444</v>
      </c>
      <c r="B91" s="24">
        <v>3</v>
      </c>
      <c r="C91" s="24">
        <v>14</v>
      </c>
      <c r="D91" s="36" t="s">
        <v>282</v>
      </c>
      <c r="E91" s="26"/>
      <c r="F91" s="49">
        <f>SUM(F92:F92)</f>
        <v>600</v>
      </c>
      <c r="G91" s="49">
        <f t="shared" ref="G91:H91" si="30">SUM(G92:G92)</f>
        <v>0</v>
      </c>
      <c r="H91" s="49">
        <f t="shared" si="30"/>
        <v>600</v>
      </c>
      <c r="O91" s="6" t="s">
        <v>574</v>
      </c>
      <c r="P91" s="6">
        <f>SUM(P84:P90)</f>
        <v>1922839.0644099999</v>
      </c>
      <c r="Q91" s="6">
        <f t="shared" ref="Q91:R91" si="31">SUM(Q84:Q90)</f>
        <v>0</v>
      </c>
      <c r="R91" s="6">
        <f t="shared" si="31"/>
        <v>1922839.0999999999</v>
      </c>
    </row>
    <row r="92" spans="1:18" ht="25.5" customHeight="1" x14ac:dyDescent="0.25">
      <c r="A92" s="30" t="s">
        <v>54</v>
      </c>
      <c r="B92" s="27">
        <v>3</v>
      </c>
      <c r="C92" s="27">
        <v>14</v>
      </c>
      <c r="D92" s="35" t="s">
        <v>282</v>
      </c>
      <c r="E92" s="29">
        <v>244</v>
      </c>
      <c r="F92" s="88">
        <v>600</v>
      </c>
      <c r="G92" s="88"/>
      <c r="H92" s="88">
        <f t="shared" ref="H92:H94" si="32">F92+G92</f>
        <v>600</v>
      </c>
      <c r="P92" s="6">
        <v>1892789.23786</v>
      </c>
    </row>
    <row r="93" spans="1:18" ht="25.5" customHeight="1" x14ac:dyDescent="0.25">
      <c r="A93" s="110" t="s">
        <v>350</v>
      </c>
      <c r="B93" s="24">
        <v>3</v>
      </c>
      <c r="C93" s="24">
        <v>14</v>
      </c>
      <c r="D93" s="36" t="s">
        <v>281</v>
      </c>
      <c r="E93" s="26"/>
      <c r="F93" s="49">
        <f>F94</f>
        <v>0</v>
      </c>
      <c r="G93" s="49">
        <f t="shared" ref="G93" si="33">G94</f>
        <v>0</v>
      </c>
      <c r="H93" s="88">
        <f t="shared" si="32"/>
        <v>0</v>
      </c>
      <c r="P93" s="6">
        <v>4800</v>
      </c>
    </row>
    <row r="94" spans="1:18" ht="25.5" customHeight="1" x14ac:dyDescent="0.25">
      <c r="A94" s="30" t="s">
        <v>54</v>
      </c>
      <c r="B94" s="27">
        <v>3</v>
      </c>
      <c r="C94" s="27">
        <v>14</v>
      </c>
      <c r="D94" s="35" t="s">
        <v>281</v>
      </c>
      <c r="E94" s="29">
        <v>244</v>
      </c>
      <c r="F94" s="88">
        <v>0</v>
      </c>
      <c r="G94" s="88"/>
      <c r="H94" s="88">
        <f t="shared" si="32"/>
        <v>0</v>
      </c>
      <c r="P94" s="6">
        <v>11369.45318</v>
      </c>
    </row>
    <row r="95" spans="1:18" ht="17.25" customHeight="1" x14ac:dyDescent="0.25">
      <c r="A95" s="110" t="s">
        <v>92</v>
      </c>
      <c r="B95" s="24">
        <v>4</v>
      </c>
      <c r="C95" s="24"/>
      <c r="D95" s="35"/>
      <c r="E95" s="29"/>
      <c r="F95" s="49">
        <f>F96+F104+F110</f>
        <v>29161.59</v>
      </c>
      <c r="G95" s="49">
        <f>G96+G104+G110</f>
        <v>33174.166579999997</v>
      </c>
      <c r="H95" s="49">
        <f t="shared" ref="H95" si="34">H96+H104+H110</f>
        <v>62335.756579999994</v>
      </c>
      <c r="P95" s="6">
        <v>657.99639000000002</v>
      </c>
    </row>
    <row r="96" spans="1:18" ht="17.25" customHeight="1" x14ac:dyDescent="0.25">
      <c r="A96" s="110" t="s">
        <v>93</v>
      </c>
      <c r="B96" s="24">
        <v>4</v>
      </c>
      <c r="C96" s="24">
        <v>5</v>
      </c>
      <c r="D96" s="38"/>
      <c r="E96" s="38"/>
      <c r="F96" s="159">
        <f>SUM(F97:F102)</f>
        <v>5774.3</v>
      </c>
      <c r="G96" s="159">
        <f>SUM(G97:G102)</f>
        <v>-2870</v>
      </c>
      <c r="H96" s="159">
        <f t="shared" ref="H96" si="35">SUM(H97:H102)</f>
        <v>2904.3</v>
      </c>
      <c r="P96" s="6">
        <v>-8002</v>
      </c>
    </row>
    <row r="97" spans="1:16" ht="15.6" customHeight="1" x14ac:dyDescent="0.25">
      <c r="A97" s="111" t="s">
        <v>40</v>
      </c>
      <c r="B97" s="27">
        <v>4</v>
      </c>
      <c r="C97" s="27">
        <v>5</v>
      </c>
      <c r="D97" s="28" t="s">
        <v>94</v>
      </c>
      <c r="E97" s="29">
        <v>121</v>
      </c>
      <c r="F97" s="88">
        <v>1462.6</v>
      </c>
      <c r="G97" s="88"/>
      <c r="H97" s="88">
        <f>F97+G97</f>
        <v>1462.6</v>
      </c>
      <c r="P97" s="6">
        <v>29226.376980000001</v>
      </c>
    </row>
    <row r="98" spans="1:16" ht="39.75" customHeight="1" x14ac:dyDescent="0.25">
      <c r="A98" s="112" t="s">
        <v>43</v>
      </c>
      <c r="B98" s="27">
        <v>4</v>
      </c>
      <c r="C98" s="27">
        <v>5</v>
      </c>
      <c r="D98" s="28" t="s">
        <v>94</v>
      </c>
      <c r="E98" s="29">
        <v>129</v>
      </c>
      <c r="F98" s="88">
        <v>441.7</v>
      </c>
      <c r="G98" s="88"/>
      <c r="H98" s="88">
        <f t="shared" ref="H98:H102" si="36">F98+G98</f>
        <v>441.7</v>
      </c>
      <c r="O98" s="6" t="s">
        <v>575</v>
      </c>
      <c r="P98" s="6">
        <f>SUM(P92:P97)</f>
        <v>1930841.0644099999</v>
      </c>
    </row>
    <row r="99" spans="1:16" ht="25.5" x14ac:dyDescent="0.25">
      <c r="A99" s="30" t="s">
        <v>51</v>
      </c>
      <c r="B99" s="27">
        <v>4</v>
      </c>
      <c r="C99" s="27">
        <v>5</v>
      </c>
      <c r="D99" s="28" t="s">
        <v>94</v>
      </c>
      <c r="E99" s="29">
        <v>122</v>
      </c>
      <c r="F99" s="88">
        <v>10</v>
      </c>
      <c r="G99" s="88"/>
      <c r="H99" s="88">
        <f t="shared" si="36"/>
        <v>10</v>
      </c>
      <c r="P99" s="221">
        <f>P98-P91</f>
        <v>8002</v>
      </c>
    </row>
    <row r="100" spans="1:16" ht="25.5" x14ac:dyDescent="0.25">
      <c r="A100" s="30" t="s">
        <v>54</v>
      </c>
      <c r="B100" s="27">
        <v>4</v>
      </c>
      <c r="C100" s="27">
        <v>5</v>
      </c>
      <c r="D100" s="28" t="s">
        <v>94</v>
      </c>
      <c r="E100" s="29" t="s">
        <v>55</v>
      </c>
      <c r="F100" s="88">
        <v>38</v>
      </c>
      <c r="G100" s="88"/>
      <c r="H100" s="88">
        <f t="shared" si="36"/>
        <v>38</v>
      </c>
    </row>
    <row r="101" spans="1:16" ht="28.9" customHeight="1" x14ac:dyDescent="0.25">
      <c r="A101" s="30" t="s">
        <v>54</v>
      </c>
      <c r="B101" s="27">
        <v>4</v>
      </c>
      <c r="C101" s="27">
        <v>5</v>
      </c>
      <c r="D101" s="28" t="s">
        <v>283</v>
      </c>
      <c r="E101" s="29" t="s">
        <v>55</v>
      </c>
      <c r="F101" s="88">
        <f>3822-F102</f>
        <v>952</v>
      </c>
      <c r="G101" s="88"/>
      <c r="H101" s="88">
        <f t="shared" si="36"/>
        <v>952</v>
      </c>
    </row>
    <row r="102" spans="1:16" ht="18" customHeight="1" x14ac:dyDescent="0.25">
      <c r="A102" s="110" t="s">
        <v>461</v>
      </c>
      <c r="B102" s="24">
        <v>4</v>
      </c>
      <c r="C102" s="24">
        <v>5</v>
      </c>
      <c r="D102" s="28"/>
      <c r="E102" s="29"/>
      <c r="F102" s="49">
        <f>F103</f>
        <v>2870</v>
      </c>
      <c r="G102" s="49">
        <f>G103</f>
        <v>-2870</v>
      </c>
      <c r="H102" s="88">
        <f t="shared" si="36"/>
        <v>0</v>
      </c>
    </row>
    <row r="103" spans="1:16" ht="32.450000000000003" customHeight="1" x14ac:dyDescent="0.25">
      <c r="A103" s="30" t="s">
        <v>54</v>
      </c>
      <c r="B103" s="27">
        <v>4</v>
      </c>
      <c r="C103" s="27">
        <v>5</v>
      </c>
      <c r="D103" s="28" t="s">
        <v>462</v>
      </c>
      <c r="E103" s="29" t="s">
        <v>55</v>
      </c>
      <c r="F103" s="88">
        <v>2870</v>
      </c>
      <c r="G103" s="88">
        <v>-2870</v>
      </c>
      <c r="H103" s="88">
        <f t="shared" ref="H103" si="37">F103+G103</f>
        <v>0</v>
      </c>
    </row>
    <row r="104" spans="1:16" ht="18" customHeight="1" x14ac:dyDescent="0.25">
      <c r="A104" s="110" t="s">
        <v>95</v>
      </c>
      <c r="B104" s="24">
        <v>4</v>
      </c>
      <c r="C104" s="24">
        <v>9</v>
      </c>
      <c r="D104" s="25"/>
      <c r="E104" s="26"/>
      <c r="F104" s="49">
        <f>SUM(F106:F109)</f>
        <v>5576</v>
      </c>
      <c r="G104" s="49">
        <f>SUM(G106:G109)</f>
        <v>4340.7912799999995</v>
      </c>
      <c r="H104" s="49">
        <f t="shared" ref="H104" si="38">SUM(H106:H109)</f>
        <v>9916.7912799999995</v>
      </c>
    </row>
    <row r="105" spans="1:16" ht="31.9" customHeight="1" x14ac:dyDescent="0.25">
      <c r="A105" s="110" t="s">
        <v>452</v>
      </c>
      <c r="B105" s="24">
        <v>4</v>
      </c>
      <c r="C105" s="24">
        <v>9</v>
      </c>
      <c r="D105" s="25"/>
      <c r="E105" s="26"/>
      <c r="F105" s="49">
        <f>F106</f>
        <v>5576</v>
      </c>
      <c r="G105" s="49">
        <f>G106+G107+G109+G108</f>
        <v>4340.7912800000004</v>
      </c>
      <c r="H105" s="49">
        <f>H106+H107+H109+H108</f>
        <v>9916.7912799999995</v>
      </c>
    </row>
    <row r="106" spans="1:16" ht="28.5" customHeight="1" x14ac:dyDescent="0.25">
      <c r="A106" s="30" t="s">
        <v>54</v>
      </c>
      <c r="B106" s="27">
        <v>4</v>
      </c>
      <c r="C106" s="27">
        <v>9</v>
      </c>
      <c r="D106" s="39" t="s">
        <v>284</v>
      </c>
      <c r="E106" s="29">
        <v>244</v>
      </c>
      <c r="F106" s="88">
        <v>5576</v>
      </c>
      <c r="G106" s="88">
        <f>-3200+658</f>
        <v>-2542</v>
      </c>
      <c r="H106" s="88">
        <f t="shared" ref="H106:H109" si="39">F106+G106</f>
        <v>3034</v>
      </c>
    </row>
    <row r="107" spans="1:16" ht="29.45" customHeight="1" x14ac:dyDescent="0.25">
      <c r="A107" s="30" t="s">
        <v>54</v>
      </c>
      <c r="B107" s="27">
        <v>4</v>
      </c>
      <c r="C107" s="27">
        <v>9</v>
      </c>
      <c r="D107" s="39" t="s">
        <v>427</v>
      </c>
      <c r="E107" s="29">
        <v>244</v>
      </c>
      <c r="F107" s="88">
        <v>0</v>
      </c>
      <c r="G107" s="88">
        <v>1791.00494</v>
      </c>
      <c r="H107" s="88">
        <f t="shared" si="39"/>
        <v>1791.00494</v>
      </c>
    </row>
    <row r="108" spans="1:16" ht="29.45" customHeight="1" x14ac:dyDescent="0.25">
      <c r="A108" s="30" t="s">
        <v>54</v>
      </c>
      <c r="B108" s="27">
        <v>4</v>
      </c>
      <c r="C108" s="27">
        <v>9</v>
      </c>
      <c r="D108" s="39" t="s">
        <v>284</v>
      </c>
      <c r="E108" s="29">
        <v>540</v>
      </c>
      <c r="F108" s="88">
        <v>0</v>
      </c>
      <c r="G108" s="88">
        <v>3200</v>
      </c>
      <c r="H108" s="88">
        <f t="shared" ref="H108" si="40">F108+G108</f>
        <v>3200</v>
      </c>
    </row>
    <row r="109" spans="1:16" ht="25.5" x14ac:dyDescent="0.25">
      <c r="A109" s="30" t="s">
        <v>336</v>
      </c>
      <c r="B109" s="27">
        <v>4</v>
      </c>
      <c r="C109" s="27">
        <v>9</v>
      </c>
      <c r="D109" s="39" t="s">
        <v>427</v>
      </c>
      <c r="E109" s="29">
        <v>540</v>
      </c>
      <c r="F109" s="88">
        <v>0</v>
      </c>
      <c r="G109" s="88">
        <v>1891.7863400000001</v>
      </c>
      <c r="H109" s="88">
        <f t="shared" si="39"/>
        <v>1891.7863400000001</v>
      </c>
    </row>
    <row r="110" spans="1:16" ht="18" customHeight="1" x14ac:dyDescent="0.25">
      <c r="A110" s="110" t="s">
        <v>96</v>
      </c>
      <c r="B110" s="24">
        <v>4</v>
      </c>
      <c r="C110" s="24">
        <v>12</v>
      </c>
      <c r="D110" s="39"/>
      <c r="E110" s="29"/>
      <c r="F110" s="49">
        <f>F111+F115+F117+F119+F121+F123+F127+F130+F132</f>
        <v>17811.29</v>
      </c>
      <c r="G110" s="49">
        <f>G111+G115+G117+G119+G121+G123+G127+G130+G132</f>
        <v>31703.3753</v>
      </c>
      <c r="H110" s="49">
        <f t="shared" ref="H110" si="41">H111+H115+H117+H119+H121+H123+H127+H130+H132</f>
        <v>49514.665299999993</v>
      </c>
    </row>
    <row r="111" spans="1:16" ht="31.15" customHeight="1" x14ac:dyDescent="0.25">
      <c r="A111" s="117" t="s">
        <v>445</v>
      </c>
      <c r="B111" s="24">
        <v>4</v>
      </c>
      <c r="C111" s="24">
        <v>12</v>
      </c>
      <c r="D111" s="37"/>
      <c r="E111" s="26"/>
      <c r="F111" s="49">
        <f>+F112</f>
        <v>1940</v>
      </c>
      <c r="G111" s="49">
        <f t="shared" ref="G111:H111" si="42">+G112</f>
        <v>0</v>
      </c>
      <c r="H111" s="49">
        <f t="shared" si="42"/>
        <v>1940</v>
      </c>
    </row>
    <row r="112" spans="1:16" ht="43.9" customHeight="1" x14ac:dyDescent="0.25">
      <c r="A112" s="111" t="s">
        <v>101</v>
      </c>
      <c r="B112" s="27">
        <v>4</v>
      </c>
      <c r="C112" s="27">
        <v>12</v>
      </c>
      <c r="D112" s="32" t="s">
        <v>447</v>
      </c>
      <c r="E112" s="29">
        <v>811</v>
      </c>
      <c r="F112" s="88">
        <f>1300+640</f>
        <v>1940</v>
      </c>
      <c r="G112" s="88"/>
      <c r="H112" s="88">
        <f t="shared" ref="H112" si="43">F112+G112</f>
        <v>1940</v>
      </c>
    </row>
    <row r="113" spans="1:8" ht="25.5" hidden="1" x14ac:dyDescent="0.25">
      <c r="A113" s="117" t="s">
        <v>285</v>
      </c>
      <c r="B113" s="24">
        <v>4</v>
      </c>
      <c r="C113" s="24">
        <v>12</v>
      </c>
      <c r="D113" s="36" t="s">
        <v>286</v>
      </c>
      <c r="E113" s="26"/>
      <c r="F113" s="49">
        <f>+F114</f>
        <v>0</v>
      </c>
      <c r="G113" s="49">
        <f t="shared" ref="G113:H113" si="44">+G114</f>
        <v>0</v>
      </c>
      <c r="H113" s="49">
        <f t="shared" si="44"/>
        <v>0</v>
      </c>
    </row>
    <row r="114" spans="1:8" ht="25.5" hidden="1" x14ac:dyDescent="0.25">
      <c r="A114" s="30" t="s">
        <v>54</v>
      </c>
      <c r="B114" s="27">
        <v>4</v>
      </c>
      <c r="C114" s="27">
        <v>12</v>
      </c>
      <c r="D114" s="35" t="s">
        <v>286</v>
      </c>
      <c r="E114" s="29">
        <v>244</v>
      </c>
      <c r="F114" s="88"/>
      <c r="G114" s="88"/>
      <c r="H114" s="88"/>
    </row>
    <row r="115" spans="1:8" ht="15" customHeight="1" x14ac:dyDescent="0.25">
      <c r="A115" s="117" t="s">
        <v>437</v>
      </c>
      <c r="B115" s="24">
        <v>4</v>
      </c>
      <c r="C115" s="24">
        <v>12</v>
      </c>
      <c r="D115" s="37"/>
      <c r="E115" s="26"/>
      <c r="F115" s="49">
        <f>F116</f>
        <v>100</v>
      </c>
      <c r="G115" s="49">
        <f t="shared" ref="G115:H115" si="45">G116</f>
        <v>0</v>
      </c>
      <c r="H115" s="49">
        <f t="shared" si="45"/>
        <v>100</v>
      </c>
    </row>
    <row r="116" spans="1:8" ht="29.45" customHeight="1" x14ac:dyDescent="0.25">
      <c r="A116" s="30" t="s">
        <v>54</v>
      </c>
      <c r="B116" s="24">
        <v>4</v>
      </c>
      <c r="C116" s="24">
        <v>12</v>
      </c>
      <c r="D116" s="32" t="s">
        <v>438</v>
      </c>
      <c r="E116" s="29">
        <v>244</v>
      </c>
      <c r="F116" s="88">
        <v>100</v>
      </c>
      <c r="G116" s="88"/>
      <c r="H116" s="88">
        <f t="shared" ref="H116" si="46">F116+G116</f>
        <v>100</v>
      </c>
    </row>
    <row r="117" spans="1:8" ht="32.450000000000003" customHeight="1" x14ac:dyDescent="0.25">
      <c r="A117" s="117" t="s">
        <v>439</v>
      </c>
      <c r="B117" s="24">
        <v>4</v>
      </c>
      <c r="C117" s="24">
        <v>12</v>
      </c>
      <c r="D117" s="35"/>
      <c r="E117" s="29"/>
      <c r="F117" s="49">
        <f>F118</f>
        <v>50</v>
      </c>
      <c r="G117" s="49">
        <f t="shared" ref="G117:H117" si="47">G118</f>
        <v>0</v>
      </c>
      <c r="H117" s="49">
        <f t="shared" si="47"/>
        <v>50</v>
      </c>
    </row>
    <row r="118" spans="1:8" ht="31.9" customHeight="1" x14ac:dyDescent="0.25">
      <c r="A118" s="30" t="s">
        <v>54</v>
      </c>
      <c r="B118" s="24">
        <v>4</v>
      </c>
      <c r="C118" s="24">
        <v>12</v>
      </c>
      <c r="D118" s="32" t="s">
        <v>440</v>
      </c>
      <c r="E118" s="29">
        <v>244</v>
      </c>
      <c r="F118" s="88">
        <v>50</v>
      </c>
      <c r="G118" s="88"/>
      <c r="H118" s="88">
        <f t="shared" ref="H118" si="48">F118+G118</f>
        <v>50</v>
      </c>
    </row>
    <row r="119" spans="1:8" ht="17.45" customHeight="1" x14ac:dyDescent="0.25">
      <c r="A119" s="110" t="s">
        <v>436</v>
      </c>
      <c r="B119" s="24">
        <v>4</v>
      </c>
      <c r="C119" s="24">
        <v>12</v>
      </c>
      <c r="D119" s="36" t="s">
        <v>356</v>
      </c>
      <c r="E119" s="26"/>
      <c r="F119" s="49">
        <f>F120</f>
        <v>1250</v>
      </c>
      <c r="G119" s="49">
        <f t="shared" ref="G119:H119" si="49">G120</f>
        <v>949.35699999999997</v>
      </c>
      <c r="H119" s="49">
        <f t="shared" si="49"/>
        <v>2199.357</v>
      </c>
    </row>
    <row r="120" spans="1:8" ht="25.5" x14ac:dyDescent="0.25">
      <c r="A120" s="30" t="s">
        <v>54</v>
      </c>
      <c r="B120" s="27">
        <v>4</v>
      </c>
      <c r="C120" s="27">
        <v>12</v>
      </c>
      <c r="D120" s="35" t="s">
        <v>356</v>
      </c>
      <c r="E120" s="29">
        <v>244</v>
      </c>
      <c r="F120" s="88">
        <f>1240+10</f>
        <v>1250</v>
      </c>
      <c r="G120" s="237">
        <v>949.35699999999997</v>
      </c>
      <c r="H120" s="88">
        <f t="shared" ref="H120" si="50">F120+G120</f>
        <v>2199.357</v>
      </c>
    </row>
    <row r="121" spans="1:8" ht="39" customHeight="1" x14ac:dyDescent="0.25">
      <c r="A121" s="110" t="s">
        <v>389</v>
      </c>
      <c r="B121" s="27">
        <v>4</v>
      </c>
      <c r="C121" s="27">
        <v>12</v>
      </c>
      <c r="D121" s="36" t="s">
        <v>390</v>
      </c>
      <c r="E121" s="29"/>
      <c r="F121" s="49">
        <f>F122</f>
        <v>951.99</v>
      </c>
      <c r="G121" s="49">
        <f t="shared" ref="G121:H121" si="51">G122</f>
        <v>0</v>
      </c>
      <c r="H121" s="49">
        <f t="shared" si="51"/>
        <v>951.99</v>
      </c>
    </row>
    <row r="122" spans="1:8" ht="25.5" x14ac:dyDescent="0.25">
      <c r="A122" s="30" t="s">
        <v>54</v>
      </c>
      <c r="B122" s="27">
        <v>4</v>
      </c>
      <c r="C122" s="27">
        <v>12</v>
      </c>
      <c r="D122" s="35" t="s">
        <v>390</v>
      </c>
      <c r="E122" s="29">
        <v>244</v>
      </c>
      <c r="F122" s="88">
        <v>951.99</v>
      </c>
      <c r="G122" s="88"/>
      <c r="H122" s="88">
        <f t="shared" ref="H122" si="52">F122+G122</f>
        <v>951.99</v>
      </c>
    </row>
    <row r="123" spans="1:8" ht="31.9" customHeight="1" x14ac:dyDescent="0.25">
      <c r="A123" s="110" t="s">
        <v>351</v>
      </c>
      <c r="B123" s="36" t="s">
        <v>145</v>
      </c>
      <c r="C123" s="36" t="s">
        <v>353</v>
      </c>
      <c r="D123" s="36" t="s">
        <v>146</v>
      </c>
      <c r="E123" s="26"/>
      <c r="F123" s="49">
        <f>SUM(F124:F126)</f>
        <v>13019.7</v>
      </c>
      <c r="G123" s="49">
        <f t="shared" ref="G123:H123" si="53">SUM(G124:G126)</f>
        <v>0</v>
      </c>
      <c r="H123" s="49">
        <f t="shared" si="53"/>
        <v>13019.7</v>
      </c>
    </row>
    <row r="124" spans="1:8" x14ac:dyDescent="0.25">
      <c r="A124" s="30" t="s">
        <v>87</v>
      </c>
      <c r="B124" s="35" t="s">
        <v>145</v>
      </c>
      <c r="C124" s="35" t="s">
        <v>353</v>
      </c>
      <c r="D124" s="35" t="s">
        <v>146</v>
      </c>
      <c r="E124" s="35" t="s">
        <v>147</v>
      </c>
      <c r="F124" s="88">
        <v>4154.6000000000004</v>
      </c>
      <c r="G124" s="88"/>
      <c r="H124" s="88">
        <f t="shared" ref="H124:H131" si="54">F124+G124</f>
        <v>4154.6000000000004</v>
      </c>
    </row>
    <row r="125" spans="1:8" ht="37.5" customHeight="1" x14ac:dyDescent="0.25">
      <c r="A125" s="112" t="s">
        <v>89</v>
      </c>
      <c r="B125" s="35" t="s">
        <v>145</v>
      </c>
      <c r="C125" s="35" t="s">
        <v>353</v>
      </c>
      <c r="D125" s="35" t="s">
        <v>146</v>
      </c>
      <c r="E125" s="35" t="s">
        <v>148</v>
      </c>
      <c r="F125" s="88">
        <v>1254.7</v>
      </c>
      <c r="G125" s="88"/>
      <c r="H125" s="88">
        <f t="shared" si="54"/>
        <v>1254.7</v>
      </c>
    </row>
    <row r="126" spans="1:8" ht="25.5" x14ac:dyDescent="0.25">
      <c r="A126" s="30" t="s">
        <v>54</v>
      </c>
      <c r="B126" s="35" t="s">
        <v>145</v>
      </c>
      <c r="C126" s="35" t="s">
        <v>353</v>
      </c>
      <c r="D126" s="35" t="s">
        <v>146</v>
      </c>
      <c r="E126" s="29">
        <v>244</v>
      </c>
      <c r="F126" s="88">
        <f>138.5+8958.9-1477-10</f>
        <v>7610.4</v>
      </c>
      <c r="G126" s="88"/>
      <c r="H126" s="88">
        <f t="shared" si="54"/>
        <v>7610.4</v>
      </c>
    </row>
    <row r="127" spans="1:8" ht="31.9" customHeight="1" x14ac:dyDescent="0.25">
      <c r="A127" s="110" t="s">
        <v>352</v>
      </c>
      <c r="B127" s="36" t="s">
        <v>145</v>
      </c>
      <c r="C127" s="36" t="s">
        <v>353</v>
      </c>
      <c r="D127" s="36" t="s">
        <v>146</v>
      </c>
      <c r="E127" s="26"/>
      <c r="F127" s="49">
        <f>F128+F129</f>
        <v>364.79999999999995</v>
      </c>
      <c r="G127" s="49">
        <f t="shared" ref="G127:H127" si="55">G128+G129</f>
        <v>0</v>
      </c>
      <c r="H127" s="49">
        <f t="shared" si="55"/>
        <v>364.79999999999995</v>
      </c>
    </row>
    <row r="128" spans="1:8" x14ac:dyDescent="0.25">
      <c r="A128" s="30" t="s">
        <v>87</v>
      </c>
      <c r="B128" s="35" t="s">
        <v>145</v>
      </c>
      <c r="C128" s="35" t="s">
        <v>353</v>
      </c>
      <c r="D128" s="35" t="s">
        <v>146</v>
      </c>
      <c r="E128" s="35" t="s">
        <v>147</v>
      </c>
      <c r="F128" s="88">
        <v>280.2</v>
      </c>
      <c r="G128" s="88"/>
      <c r="H128" s="88">
        <f t="shared" si="54"/>
        <v>280.2</v>
      </c>
    </row>
    <row r="129" spans="1:8" ht="32.450000000000003" customHeight="1" x14ac:dyDescent="0.25">
      <c r="A129" s="112" t="s">
        <v>89</v>
      </c>
      <c r="B129" s="35" t="s">
        <v>145</v>
      </c>
      <c r="C129" s="35" t="s">
        <v>353</v>
      </c>
      <c r="D129" s="35" t="s">
        <v>146</v>
      </c>
      <c r="E129" s="35" t="s">
        <v>148</v>
      </c>
      <c r="F129" s="88">
        <v>84.6</v>
      </c>
      <c r="G129" s="88"/>
      <c r="H129" s="88">
        <f t="shared" si="54"/>
        <v>84.6</v>
      </c>
    </row>
    <row r="130" spans="1:8" ht="32.450000000000003" customHeight="1" x14ac:dyDescent="0.25">
      <c r="A130" s="117" t="s">
        <v>441</v>
      </c>
      <c r="B130" s="24">
        <v>4</v>
      </c>
      <c r="C130" s="24">
        <v>12</v>
      </c>
      <c r="D130" s="35"/>
      <c r="E130" s="29"/>
      <c r="F130" s="49">
        <f>F131</f>
        <v>134.80000000000001</v>
      </c>
      <c r="G130" s="49"/>
      <c r="H130" s="49">
        <f t="shared" ref="H130:H132" si="56">H131</f>
        <v>134.80000000000001</v>
      </c>
    </row>
    <row r="131" spans="1:8" ht="32.450000000000003" customHeight="1" x14ac:dyDescent="0.25">
      <c r="A131" s="30" t="s">
        <v>54</v>
      </c>
      <c r="B131" s="24">
        <v>4</v>
      </c>
      <c r="C131" s="24">
        <v>12</v>
      </c>
      <c r="D131" s="32" t="s">
        <v>442</v>
      </c>
      <c r="E131" s="29">
        <v>244</v>
      </c>
      <c r="F131" s="88">
        <v>134.80000000000001</v>
      </c>
      <c r="G131" s="88"/>
      <c r="H131" s="88">
        <f t="shared" si="54"/>
        <v>134.80000000000001</v>
      </c>
    </row>
    <row r="132" spans="1:8" ht="32.450000000000003" customHeight="1" x14ac:dyDescent="0.25">
      <c r="A132" s="110" t="s">
        <v>555</v>
      </c>
      <c r="B132" s="24">
        <v>4</v>
      </c>
      <c r="C132" s="24">
        <v>12</v>
      </c>
      <c r="D132" s="35"/>
      <c r="E132" s="29"/>
      <c r="F132" s="49">
        <f>F133</f>
        <v>0</v>
      </c>
      <c r="G132" s="49">
        <f>G133</f>
        <v>30754.0183</v>
      </c>
      <c r="H132" s="49">
        <f t="shared" si="56"/>
        <v>30754.0183</v>
      </c>
    </row>
    <row r="133" spans="1:8" ht="32.450000000000003" customHeight="1" x14ac:dyDescent="0.25">
      <c r="A133" s="30" t="s">
        <v>54</v>
      </c>
      <c r="B133" s="24">
        <v>4</v>
      </c>
      <c r="C133" s="24">
        <v>12</v>
      </c>
      <c r="D133" s="32" t="s">
        <v>556</v>
      </c>
      <c r="E133" s="29">
        <v>244</v>
      </c>
      <c r="F133" s="88">
        <v>0</v>
      </c>
      <c r="G133" s="88">
        <v>30754.0183</v>
      </c>
      <c r="H133" s="88">
        <f t="shared" ref="H133" si="57">F133+G133</f>
        <v>30754.0183</v>
      </c>
    </row>
    <row r="134" spans="1:8" s="31" customFormat="1" ht="16.5" customHeight="1" x14ac:dyDescent="0.25">
      <c r="A134" s="110" t="s">
        <v>102</v>
      </c>
      <c r="B134" s="24">
        <v>5</v>
      </c>
      <c r="C134" s="24"/>
      <c r="D134" s="36"/>
      <c r="E134" s="26"/>
      <c r="F134" s="49">
        <f>F135+F137+F140+F142+F148+F150</f>
        <v>8750.6</v>
      </c>
      <c r="G134" s="49">
        <f>G135+G137+G139</f>
        <v>3883.4700000000003</v>
      </c>
      <c r="H134" s="49">
        <f>H135+H137+H139</f>
        <v>12634.07</v>
      </c>
    </row>
    <row r="135" spans="1:8" s="31" customFormat="1" ht="43.9" customHeight="1" x14ac:dyDescent="0.25">
      <c r="A135" s="110" t="s">
        <v>449</v>
      </c>
      <c r="B135" s="24">
        <v>5</v>
      </c>
      <c r="C135" s="24">
        <v>1</v>
      </c>
      <c r="D135" s="36" t="s">
        <v>391</v>
      </c>
      <c r="E135" s="26"/>
      <c r="F135" s="49">
        <f>+F136</f>
        <v>963.9</v>
      </c>
      <c r="G135" s="49">
        <f t="shared" ref="G135:H135" si="58">+G136</f>
        <v>0</v>
      </c>
      <c r="H135" s="49">
        <f t="shared" si="58"/>
        <v>963.9</v>
      </c>
    </row>
    <row r="136" spans="1:8" s="31" customFormat="1" ht="30" customHeight="1" x14ac:dyDescent="0.25">
      <c r="A136" s="30" t="s">
        <v>54</v>
      </c>
      <c r="B136" s="27">
        <v>5</v>
      </c>
      <c r="C136" s="27">
        <v>1</v>
      </c>
      <c r="D136" s="35" t="s">
        <v>391</v>
      </c>
      <c r="E136" s="29">
        <v>244</v>
      </c>
      <c r="F136" s="88">
        <v>963.9</v>
      </c>
      <c r="G136" s="88"/>
      <c r="H136" s="88">
        <f t="shared" ref="H136" si="59">F136+G136</f>
        <v>963.9</v>
      </c>
    </row>
    <row r="137" spans="1:8" ht="25.15" customHeight="1" x14ac:dyDescent="0.25">
      <c r="A137" s="116" t="s">
        <v>450</v>
      </c>
      <c r="B137" s="24">
        <v>5</v>
      </c>
      <c r="C137" s="24">
        <v>2</v>
      </c>
      <c r="D137" s="36" t="s">
        <v>448</v>
      </c>
      <c r="E137" s="26"/>
      <c r="F137" s="49">
        <f>F138</f>
        <v>500</v>
      </c>
      <c r="G137" s="49">
        <f t="shared" ref="G137:H137" si="60">G138</f>
        <v>0</v>
      </c>
      <c r="H137" s="49">
        <f t="shared" si="60"/>
        <v>500</v>
      </c>
    </row>
    <row r="138" spans="1:8" ht="37.9" customHeight="1" x14ac:dyDescent="0.25">
      <c r="A138" s="30" t="s">
        <v>54</v>
      </c>
      <c r="B138" s="27">
        <v>5</v>
      </c>
      <c r="C138" s="27">
        <v>2</v>
      </c>
      <c r="D138" s="35" t="s">
        <v>97</v>
      </c>
      <c r="E138" s="29">
        <v>244</v>
      </c>
      <c r="F138" s="88">
        <v>500</v>
      </c>
      <c r="G138" s="88"/>
      <c r="H138" s="88">
        <f t="shared" ref="H138" si="61">F138+G138</f>
        <v>500</v>
      </c>
    </row>
    <row r="139" spans="1:8" s="31" customFormat="1" ht="21" customHeight="1" x14ac:dyDescent="0.25">
      <c r="A139" s="110" t="s">
        <v>435</v>
      </c>
      <c r="B139" s="24">
        <v>5</v>
      </c>
      <c r="C139" s="24">
        <v>3</v>
      </c>
      <c r="D139" s="36"/>
      <c r="E139" s="26"/>
      <c r="F139" s="49">
        <f>F140+F142+F148+F150+F152</f>
        <v>7286.7000000000007</v>
      </c>
      <c r="G139" s="49">
        <f t="shared" ref="G139:H139" si="62">G140+G142+G148+G150+G152</f>
        <v>3883.4700000000003</v>
      </c>
      <c r="H139" s="49">
        <f t="shared" si="62"/>
        <v>11170.17</v>
      </c>
    </row>
    <row r="140" spans="1:8" ht="37.15" customHeight="1" x14ac:dyDescent="0.25">
      <c r="A140" s="116" t="s">
        <v>451</v>
      </c>
      <c r="B140" s="24">
        <v>5</v>
      </c>
      <c r="C140" s="24">
        <v>3</v>
      </c>
      <c r="D140" s="36" t="s">
        <v>99</v>
      </c>
      <c r="E140" s="29"/>
      <c r="F140" s="49">
        <f>+F141</f>
        <v>500</v>
      </c>
      <c r="G140" s="49">
        <f t="shared" ref="G140:H140" si="63">+G141</f>
        <v>0</v>
      </c>
      <c r="H140" s="49">
        <f t="shared" si="63"/>
        <v>500</v>
      </c>
    </row>
    <row r="141" spans="1:8" ht="25.5" x14ac:dyDescent="0.25">
      <c r="A141" s="30" t="s">
        <v>54</v>
      </c>
      <c r="B141" s="27">
        <v>5</v>
      </c>
      <c r="C141" s="27">
        <v>3</v>
      </c>
      <c r="D141" s="35" t="s">
        <v>99</v>
      </c>
      <c r="E141" s="29">
        <v>244</v>
      </c>
      <c r="F141" s="88">
        <v>500</v>
      </c>
      <c r="G141" s="88"/>
      <c r="H141" s="88">
        <f t="shared" ref="H141" si="64">F141+G141</f>
        <v>500</v>
      </c>
    </row>
    <row r="142" spans="1:8" ht="31.9" customHeight="1" x14ac:dyDescent="0.25">
      <c r="A142" s="118" t="s">
        <v>540</v>
      </c>
      <c r="B142" s="24">
        <v>5</v>
      </c>
      <c r="C142" s="24">
        <v>3</v>
      </c>
      <c r="D142" s="36" t="s">
        <v>288</v>
      </c>
      <c r="E142" s="29"/>
      <c r="F142" s="49">
        <f>+F143</f>
        <v>5100.6000000000004</v>
      </c>
      <c r="G142" s="49">
        <f t="shared" ref="G142:H142" si="65">+G143</f>
        <v>-0.1</v>
      </c>
      <c r="H142" s="49">
        <f t="shared" si="65"/>
        <v>5100.5</v>
      </c>
    </row>
    <row r="143" spans="1:8" ht="31.15" customHeight="1" x14ac:dyDescent="0.25">
      <c r="A143" s="30" t="s">
        <v>54</v>
      </c>
      <c r="B143" s="27">
        <v>5</v>
      </c>
      <c r="C143" s="27">
        <v>3</v>
      </c>
      <c r="D143" s="35" t="s">
        <v>288</v>
      </c>
      <c r="E143" s="29">
        <v>244</v>
      </c>
      <c r="F143" s="88">
        <v>5100.6000000000004</v>
      </c>
      <c r="G143" s="88">
        <v>-0.1</v>
      </c>
      <c r="H143" s="88">
        <f t="shared" ref="H143" si="66">F143+G143</f>
        <v>5100.5</v>
      </c>
    </row>
    <row r="144" spans="1:8" ht="29.45" hidden="1" customHeight="1" x14ac:dyDescent="0.25">
      <c r="A144" s="118" t="s">
        <v>289</v>
      </c>
      <c r="B144" s="24">
        <v>5</v>
      </c>
      <c r="C144" s="24">
        <v>5</v>
      </c>
      <c r="D144" s="36" t="s">
        <v>100</v>
      </c>
      <c r="E144" s="29"/>
      <c r="F144" s="49">
        <f>+F145</f>
        <v>0</v>
      </c>
      <c r="G144" s="49">
        <f t="shared" ref="G144:H144" si="67">+G145</f>
        <v>0</v>
      </c>
      <c r="H144" s="49">
        <f t="shared" si="67"/>
        <v>0</v>
      </c>
    </row>
    <row r="145" spans="1:11" ht="25.5" hidden="1" customHeight="1" x14ac:dyDescent="0.25">
      <c r="A145" s="30" t="s">
        <v>54</v>
      </c>
      <c r="B145" s="27">
        <v>5</v>
      </c>
      <c r="C145" s="27">
        <v>5</v>
      </c>
      <c r="D145" s="35" t="s">
        <v>100</v>
      </c>
      <c r="E145" s="29">
        <v>244</v>
      </c>
      <c r="F145" s="88"/>
      <c r="G145" s="88"/>
      <c r="H145" s="88"/>
    </row>
    <row r="146" spans="1:11" ht="37.9" hidden="1" customHeight="1" x14ac:dyDescent="0.25">
      <c r="A146" s="118" t="s">
        <v>290</v>
      </c>
      <c r="B146" s="24">
        <v>5</v>
      </c>
      <c r="C146" s="24">
        <v>5</v>
      </c>
      <c r="D146" s="36" t="s">
        <v>291</v>
      </c>
      <c r="E146" s="26"/>
      <c r="F146" s="49">
        <f>+F147</f>
        <v>0</v>
      </c>
      <c r="G146" s="49">
        <f t="shared" ref="G146:H146" si="68">+G147</f>
        <v>0</v>
      </c>
      <c r="H146" s="49">
        <f t="shared" si="68"/>
        <v>0</v>
      </c>
    </row>
    <row r="147" spans="1:11" ht="29.45" hidden="1" customHeight="1" x14ac:dyDescent="0.25">
      <c r="A147" s="30" t="s">
        <v>54</v>
      </c>
      <c r="B147" s="27">
        <v>5</v>
      </c>
      <c r="C147" s="27">
        <v>5</v>
      </c>
      <c r="D147" s="35" t="s">
        <v>291</v>
      </c>
      <c r="E147" s="29">
        <v>244</v>
      </c>
      <c r="F147" s="88"/>
      <c r="G147" s="88"/>
      <c r="H147" s="88"/>
    </row>
    <row r="148" spans="1:11" ht="28.9" customHeight="1" x14ac:dyDescent="0.25">
      <c r="A148" s="110" t="s">
        <v>457</v>
      </c>
      <c r="B148" s="24">
        <v>5</v>
      </c>
      <c r="C148" s="24">
        <v>3</v>
      </c>
      <c r="D148" s="36" t="s">
        <v>392</v>
      </c>
      <c r="E148" s="26"/>
      <c r="F148" s="49">
        <f>F149</f>
        <v>286.10000000000002</v>
      </c>
      <c r="G148" s="49">
        <f t="shared" ref="G148:H148" si="69">G149</f>
        <v>0</v>
      </c>
      <c r="H148" s="49">
        <f t="shared" si="69"/>
        <v>286.10000000000002</v>
      </c>
    </row>
    <row r="149" spans="1:11" ht="29.45" customHeight="1" x14ac:dyDescent="0.25">
      <c r="A149" s="30" t="s">
        <v>54</v>
      </c>
      <c r="B149" s="27">
        <v>5</v>
      </c>
      <c r="C149" s="27">
        <v>3</v>
      </c>
      <c r="D149" s="35" t="s">
        <v>392</v>
      </c>
      <c r="E149" s="29">
        <v>244</v>
      </c>
      <c r="F149" s="88">
        <v>286.10000000000002</v>
      </c>
      <c r="G149" s="88"/>
      <c r="H149" s="88">
        <f t="shared" ref="H149" si="70">F149+G149</f>
        <v>286.10000000000002</v>
      </c>
    </row>
    <row r="150" spans="1:11" ht="21" customHeight="1" x14ac:dyDescent="0.25">
      <c r="A150" s="117" t="s">
        <v>393</v>
      </c>
      <c r="B150" s="24">
        <v>5</v>
      </c>
      <c r="C150" s="24">
        <v>3</v>
      </c>
      <c r="D150" s="36" t="s">
        <v>281</v>
      </c>
      <c r="E150" s="26"/>
      <c r="F150" s="49">
        <f>F151</f>
        <v>1400</v>
      </c>
      <c r="G150" s="49">
        <f t="shared" ref="G150:H150" si="71">G151</f>
        <v>0</v>
      </c>
      <c r="H150" s="49">
        <f t="shared" si="71"/>
        <v>1400</v>
      </c>
    </row>
    <row r="151" spans="1:11" ht="29.45" customHeight="1" x14ac:dyDescent="0.25">
      <c r="A151" s="30" t="s">
        <v>54</v>
      </c>
      <c r="B151" s="27">
        <v>5</v>
      </c>
      <c r="C151" s="27">
        <v>3</v>
      </c>
      <c r="D151" s="35" t="s">
        <v>281</v>
      </c>
      <c r="E151" s="29">
        <v>244</v>
      </c>
      <c r="F151" s="88">
        <v>1400</v>
      </c>
      <c r="G151" s="88"/>
      <c r="H151" s="88">
        <f t="shared" ref="H151" si="72">F151+G151</f>
        <v>1400</v>
      </c>
    </row>
    <row r="152" spans="1:11" ht="29.45" customHeight="1" x14ac:dyDescent="0.25">
      <c r="A152" s="110" t="s">
        <v>553</v>
      </c>
      <c r="B152" s="24">
        <v>5</v>
      </c>
      <c r="C152" s="24">
        <v>3</v>
      </c>
      <c r="D152" s="36" t="s">
        <v>554</v>
      </c>
      <c r="E152" s="26"/>
      <c r="F152" s="49">
        <f>F153</f>
        <v>0</v>
      </c>
      <c r="G152" s="49">
        <f>G153</f>
        <v>3883.57</v>
      </c>
      <c r="H152" s="49">
        <f>H153</f>
        <v>3883.57</v>
      </c>
    </row>
    <row r="153" spans="1:11" ht="29.45" customHeight="1" x14ac:dyDescent="0.25">
      <c r="A153" s="30" t="s">
        <v>54</v>
      </c>
      <c r="B153" s="27">
        <v>5</v>
      </c>
      <c r="C153" s="27">
        <v>3</v>
      </c>
      <c r="D153" s="35" t="s">
        <v>554</v>
      </c>
      <c r="E153" s="29">
        <v>244</v>
      </c>
      <c r="F153" s="88">
        <v>0</v>
      </c>
      <c r="G153" s="88">
        <v>3883.57</v>
      </c>
      <c r="H153" s="88">
        <f>F153+G153</f>
        <v>3883.57</v>
      </c>
    </row>
    <row r="154" spans="1:11" ht="15.75" customHeight="1" x14ac:dyDescent="0.25">
      <c r="A154" s="109" t="s">
        <v>103</v>
      </c>
      <c r="B154" s="24">
        <v>7</v>
      </c>
      <c r="C154" s="24"/>
      <c r="D154" s="25"/>
      <c r="E154" s="26"/>
      <c r="F154" s="49">
        <f>+F155+F163+F171+F173+F180</f>
        <v>1043517.3644</v>
      </c>
      <c r="G154" s="49">
        <f t="shared" ref="G154:H154" si="73">+G155+G163+G171+G173+G180</f>
        <v>-5199.1514099999995</v>
      </c>
      <c r="H154" s="49">
        <f t="shared" si="73"/>
        <v>1038318.21299</v>
      </c>
    </row>
    <row r="155" spans="1:11" ht="15.75" customHeight="1" x14ac:dyDescent="0.25">
      <c r="A155" s="110" t="s">
        <v>104</v>
      </c>
      <c r="B155" s="24">
        <v>7</v>
      </c>
      <c r="C155" s="24">
        <v>1</v>
      </c>
      <c r="D155" s="25"/>
      <c r="E155" s="26"/>
      <c r="F155" s="49">
        <f>SUM(F156:F162)</f>
        <v>295056</v>
      </c>
      <c r="G155" s="49">
        <f>SUM(G156:G162)</f>
        <v>-1962.76</v>
      </c>
      <c r="H155" s="49">
        <f t="shared" ref="H155" si="74">SUM(H156:H162)</f>
        <v>293093.24</v>
      </c>
    </row>
    <row r="156" spans="1:11" ht="45.6" customHeight="1" x14ac:dyDescent="0.25">
      <c r="A156" s="112" t="s">
        <v>105</v>
      </c>
      <c r="B156" s="27">
        <v>7</v>
      </c>
      <c r="C156" s="27">
        <v>1</v>
      </c>
      <c r="D156" s="35" t="s">
        <v>106</v>
      </c>
      <c r="E156" s="29">
        <v>611</v>
      </c>
      <c r="F156" s="88">
        <f>14413.2-415.2</f>
        <v>13998</v>
      </c>
      <c r="G156" s="88">
        <v>345.24</v>
      </c>
      <c r="H156" s="88">
        <f t="shared" ref="H156:H172" si="75">F156+G156</f>
        <v>14343.24</v>
      </c>
    </row>
    <row r="157" spans="1:11" ht="45.6" customHeight="1" x14ac:dyDescent="0.25">
      <c r="A157" s="112" t="s">
        <v>107</v>
      </c>
      <c r="B157" s="27">
        <v>7</v>
      </c>
      <c r="C157" s="27">
        <v>1</v>
      </c>
      <c r="D157" s="35" t="s">
        <v>108</v>
      </c>
      <c r="E157" s="29">
        <v>621</v>
      </c>
      <c r="F157" s="88">
        <f>21956.8-422.8</f>
        <v>21534</v>
      </c>
      <c r="G157" s="88"/>
      <c r="H157" s="88">
        <f t="shared" si="75"/>
        <v>21534</v>
      </c>
    </row>
    <row r="158" spans="1:11" ht="45.6" customHeight="1" x14ac:dyDescent="0.25">
      <c r="A158" s="112" t="s">
        <v>105</v>
      </c>
      <c r="B158" s="27">
        <v>7</v>
      </c>
      <c r="C158" s="27">
        <v>1</v>
      </c>
      <c r="D158" s="35" t="s">
        <v>109</v>
      </c>
      <c r="E158" s="29">
        <v>611</v>
      </c>
      <c r="F158" s="88">
        <f>142277.2-F160</f>
        <v>141033.20000000001</v>
      </c>
      <c r="G158" s="88"/>
      <c r="H158" s="88">
        <f t="shared" si="75"/>
        <v>141033.20000000001</v>
      </c>
      <c r="I158" s="94"/>
      <c r="J158" s="94"/>
      <c r="K158" s="94"/>
    </row>
    <row r="159" spans="1:11" ht="45.6" customHeight="1" x14ac:dyDescent="0.25">
      <c r="A159" s="112" t="s">
        <v>107</v>
      </c>
      <c r="B159" s="27">
        <v>7</v>
      </c>
      <c r="C159" s="27">
        <v>1</v>
      </c>
      <c r="D159" s="35" t="s">
        <v>109</v>
      </c>
      <c r="E159" s="29">
        <v>621</v>
      </c>
      <c r="F159" s="88">
        <f>116408.8-F161</f>
        <v>115439.8</v>
      </c>
      <c r="G159" s="88">
        <v>-2308</v>
      </c>
      <c r="H159" s="88">
        <f t="shared" si="75"/>
        <v>113131.8</v>
      </c>
    </row>
    <row r="160" spans="1:11" ht="45.6" customHeight="1" x14ac:dyDescent="0.25">
      <c r="A160" s="112" t="s">
        <v>105</v>
      </c>
      <c r="B160" s="27">
        <v>7</v>
      </c>
      <c r="C160" s="27">
        <v>1</v>
      </c>
      <c r="D160" s="35" t="s">
        <v>292</v>
      </c>
      <c r="E160" s="29">
        <v>611</v>
      </c>
      <c r="F160" s="88">
        <v>1244</v>
      </c>
      <c r="G160" s="88"/>
      <c r="H160" s="88">
        <f t="shared" si="75"/>
        <v>1244</v>
      </c>
    </row>
    <row r="161" spans="1:8" ht="45.6" customHeight="1" x14ac:dyDescent="0.25">
      <c r="A161" s="112" t="s">
        <v>107</v>
      </c>
      <c r="B161" s="27">
        <v>7</v>
      </c>
      <c r="C161" s="27">
        <v>1</v>
      </c>
      <c r="D161" s="35" t="s">
        <v>292</v>
      </c>
      <c r="E161" s="29">
        <v>621</v>
      </c>
      <c r="F161" s="88">
        <v>969</v>
      </c>
      <c r="G161" s="88"/>
      <c r="H161" s="88">
        <f t="shared" si="75"/>
        <v>969</v>
      </c>
    </row>
    <row r="162" spans="1:8" ht="45.6" customHeight="1" x14ac:dyDescent="0.25">
      <c r="A162" s="112" t="s">
        <v>107</v>
      </c>
      <c r="B162" s="27">
        <v>7</v>
      </c>
      <c r="C162" s="27">
        <v>1</v>
      </c>
      <c r="D162" s="35" t="s">
        <v>293</v>
      </c>
      <c r="E162" s="29">
        <v>611</v>
      </c>
      <c r="F162" s="88">
        <v>838</v>
      </c>
      <c r="G162" s="88"/>
      <c r="H162" s="88">
        <f t="shared" si="75"/>
        <v>838</v>
      </c>
    </row>
    <row r="163" spans="1:8" ht="16.149999999999999" customHeight="1" x14ac:dyDescent="0.25">
      <c r="A163" s="110" t="s">
        <v>110</v>
      </c>
      <c r="B163" s="24">
        <v>7</v>
      </c>
      <c r="C163" s="24">
        <v>2</v>
      </c>
      <c r="D163" s="25"/>
      <c r="E163" s="26"/>
      <c r="F163" s="49">
        <f>SUM(F164:F170)</f>
        <v>659142.36439999996</v>
      </c>
      <c r="G163" s="49">
        <f>SUM(G164:G170)</f>
        <v>-3920.1179999999999</v>
      </c>
      <c r="H163" s="49">
        <f t="shared" ref="H163" si="76">SUM(H164:H170)</f>
        <v>655222.24640000006</v>
      </c>
    </row>
    <row r="164" spans="1:8" ht="46.15" customHeight="1" x14ac:dyDescent="0.25">
      <c r="A164" s="112" t="s">
        <v>105</v>
      </c>
      <c r="B164" s="27">
        <v>7</v>
      </c>
      <c r="C164" s="27">
        <v>2</v>
      </c>
      <c r="D164" s="35" t="s">
        <v>111</v>
      </c>
      <c r="E164" s="29">
        <v>611</v>
      </c>
      <c r="F164" s="88">
        <v>58152.6</v>
      </c>
      <c r="G164" s="88">
        <v>489.815</v>
      </c>
      <c r="H164" s="88">
        <f t="shared" si="75"/>
        <v>58642.415000000001</v>
      </c>
    </row>
    <row r="165" spans="1:8" ht="46.15" customHeight="1" x14ac:dyDescent="0.25">
      <c r="A165" s="112" t="s">
        <v>105</v>
      </c>
      <c r="B165" s="27">
        <v>7</v>
      </c>
      <c r="C165" s="27">
        <v>2</v>
      </c>
      <c r="D165" s="35" t="s">
        <v>112</v>
      </c>
      <c r="E165" s="29">
        <v>611</v>
      </c>
      <c r="F165" s="88">
        <f>512585-F166</f>
        <v>505657</v>
      </c>
      <c r="G165" s="88">
        <v>-4550</v>
      </c>
      <c r="H165" s="88">
        <f t="shared" si="75"/>
        <v>501107</v>
      </c>
    </row>
    <row r="166" spans="1:8" ht="46.15" customHeight="1" x14ac:dyDescent="0.25">
      <c r="A166" s="112" t="s">
        <v>105</v>
      </c>
      <c r="B166" s="27">
        <v>7</v>
      </c>
      <c r="C166" s="27">
        <v>2</v>
      </c>
      <c r="D166" s="35" t="s">
        <v>294</v>
      </c>
      <c r="E166" s="29">
        <v>611</v>
      </c>
      <c r="F166" s="88">
        <v>6928</v>
      </c>
      <c r="G166" s="88"/>
      <c r="H166" s="88">
        <f t="shared" si="75"/>
        <v>6928</v>
      </c>
    </row>
    <row r="167" spans="1:8" ht="46.15" customHeight="1" x14ac:dyDescent="0.25">
      <c r="A167" s="112" t="s">
        <v>105</v>
      </c>
      <c r="B167" s="27">
        <v>7</v>
      </c>
      <c r="C167" s="27">
        <v>2</v>
      </c>
      <c r="D167" s="35" t="s">
        <v>293</v>
      </c>
      <c r="E167" s="29">
        <v>611</v>
      </c>
      <c r="F167" s="88">
        <v>2321.5</v>
      </c>
      <c r="G167" s="88"/>
      <c r="H167" s="88">
        <f t="shared" si="75"/>
        <v>2321.5</v>
      </c>
    </row>
    <row r="168" spans="1:8" ht="16.149999999999999" customHeight="1" x14ac:dyDescent="0.25">
      <c r="A168" s="112" t="s">
        <v>349</v>
      </c>
      <c r="B168" s="27">
        <v>7</v>
      </c>
      <c r="C168" s="27">
        <v>2</v>
      </c>
      <c r="D168" s="84" t="s">
        <v>428</v>
      </c>
      <c r="E168" s="29">
        <v>612</v>
      </c>
      <c r="F168" s="88">
        <v>49034.3</v>
      </c>
      <c r="G168" s="88"/>
      <c r="H168" s="88">
        <f t="shared" si="75"/>
        <v>49034.3</v>
      </c>
    </row>
    <row r="169" spans="1:8" ht="17.45" customHeight="1" x14ac:dyDescent="0.25">
      <c r="A169" s="112" t="s">
        <v>349</v>
      </c>
      <c r="B169" s="27">
        <v>7</v>
      </c>
      <c r="C169" s="27">
        <v>2</v>
      </c>
      <c r="D169" s="84" t="s">
        <v>429</v>
      </c>
      <c r="E169" s="29">
        <v>612</v>
      </c>
      <c r="F169" s="88">
        <v>35989.0314</v>
      </c>
      <c r="G169" s="88"/>
      <c r="H169" s="88">
        <f t="shared" si="75"/>
        <v>35989.0314</v>
      </c>
    </row>
    <row r="170" spans="1:8" ht="16.899999999999999" customHeight="1" x14ac:dyDescent="0.25">
      <c r="A170" s="112" t="s">
        <v>349</v>
      </c>
      <c r="B170" s="27">
        <v>7</v>
      </c>
      <c r="C170" s="27">
        <v>2</v>
      </c>
      <c r="D170" s="35" t="s">
        <v>295</v>
      </c>
      <c r="E170" s="29">
        <v>612</v>
      </c>
      <c r="F170" s="88">
        <v>1059.933</v>
      </c>
      <c r="G170" s="88">
        <v>140.06700000000001</v>
      </c>
      <c r="H170" s="88">
        <f t="shared" si="75"/>
        <v>1200</v>
      </c>
    </row>
    <row r="171" spans="1:8" ht="15.6" customHeight="1" x14ac:dyDescent="0.25">
      <c r="A171" s="110" t="s">
        <v>113</v>
      </c>
      <c r="B171" s="24">
        <v>7</v>
      </c>
      <c r="C171" s="24">
        <v>3</v>
      </c>
      <c r="D171" s="36"/>
      <c r="E171" s="26"/>
      <c r="F171" s="49">
        <f>F172</f>
        <v>55216.4</v>
      </c>
      <c r="G171" s="49">
        <f t="shared" ref="G171:H171" si="77">G172</f>
        <v>0</v>
      </c>
      <c r="H171" s="49">
        <f t="shared" si="77"/>
        <v>55216.4</v>
      </c>
    </row>
    <row r="172" spans="1:8" ht="43.15" customHeight="1" x14ac:dyDescent="0.25">
      <c r="A172" s="112" t="s">
        <v>105</v>
      </c>
      <c r="B172" s="27">
        <v>7</v>
      </c>
      <c r="C172" s="27">
        <v>3</v>
      </c>
      <c r="D172" s="35" t="s">
        <v>114</v>
      </c>
      <c r="E172" s="29">
        <v>611</v>
      </c>
      <c r="F172" s="88">
        <f>12338.6+42877.8</f>
        <v>55216.4</v>
      </c>
      <c r="G172" s="88"/>
      <c r="H172" s="88">
        <f t="shared" si="75"/>
        <v>55216.4</v>
      </c>
    </row>
    <row r="173" spans="1:8" s="31" customFormat="1" ht="17.25" customHeight="1" x14ac:dyDescent="0.25">
      <c r="A173" s="117" t="s">
        <v>115</v>
      </c>
      <c r="B173" s="24">
        <v>7</v>
      </c>
      <c r="C173" s="24">
        <v>7</v>
      </c>
      <c r="D173" s="36"/>
      <c r="E173" s="26"/>
      <c r="F173" s="49">
        <f>+F174+F177</f>
        <v>8038</v>
      </c>
      <c r="G173" s="49">
        <f t="shared" ref="G173:H173" si="78">+G174+G177</f>
        <v>0</v>
      </c>
      <c r="H173" s="49">
        <f t="shared" si="78"/>
        <v>8038</v>
      </c>
    </row>
    <row r="174" spans="1:8" ht="17.25" customHeight="1" x14ac:dyDescent="0.25">
      <c r="A174" s="110" t="s">
        <v>116</v>
      </c>
      <c r="B174" s="24">
        <v>7</v>
      </c>
      <c r="C174" s="24">
        <v>7</v>
      </c>
      <c r="D174" s="36" t="s">
        <v>117</v>
      </c>
      <c r="E174" s="26"/>
      <c r="F174" s="49">
        <f>SUM(F175:F176)</f>
        <v>7968</v>
      </c>
      <c r="G174" s="49">
        <f t="shared" ref="G174:H174" si="79">SUM(G175:G176)</f>
        <v>0</v>
      </c>
      <c r="H174" s="49">
        <f t="shared" si="79"/>
        <v>7968</v>
      </c>
    </row>
    <row r="175" spans="1:8" ht="42" customHeight="1" x14ac:dyDescent="0.25">
      <c r="A175" s="112" t="s">
        <v>105</v>
      </c>
      <c r="B175" s="27">
        <v>7</v>
      </c>
      <c r="C175" s="27">
        <v>7</v>
      </c>
      <c r="D175" s="35" t="s">
        <v>118</v>
      </c>
      <c r="E175" s="29">
        <v>611</v>
      </c>
      <c r="F175" s="88">
        <v>5653</v>
      </c>
      <c r="G175" s="88"/>
      <c r="H175" s="88">
        <f t="shared" ref="H175:H178" si="80">F175+G175</f>
        <v>5653</v>
      </c>
    </row>
    <row r="176" spans="1:8" ht="42" customHeight="1" x14ac:dyDescent="0.25">
      <c r="A176" s="112" t="s">
        <v>105</v>
      </c>
      <c r="B176" s="27">
        <v>7</v>
      </c>
      <c r="C176" s="27">
        <v>7</v>
      </c>
      <c r="D176" s="35" t="s">
        <v>119</v>
      </c>
      <c r="E176" s="29">
        <v>611</v>
      </c>
      <c r="F176" s="88">
        <v>2315</v>
      </c>
      <c r="G176" s="88"/>
      <c r="H176" s="88">
        <f t="shared" si="80"/>
        <v>2315</v>
      </c>
    </row>
    <row r="177" spans="1:8" ht="31.15" customHeight="1" x14ac:dyDescent="0.25">
      <c r="A177" s="110" t="s">
        <v>459</v>
      </c>
      <c r="B177" s="24">
        <v>7</v>
      </c>
      <c r="C177" s="24">
        <v>7</v>
      </c>
      <c r="D177" s="36"/>
      <c r="E177" s="26"/>
      <c r="F177" s="49">
        <f>SUM(F178:F179)</f>
        <v>70</v>
      </c>
      <c r="G177" s="49">
        <f t="shared" ref="G177:H177" si="81">SUM(G178:G179)</f>
        <v>0</v>
      </c>
      <c r="H177" s="49">
        <f t="shared" si="81"/>
        <v>70</v>
      </c>
    </row>
    <row r="178" spans="1:8" ht="25.5" customHeight="1" x14ac:dyDescent="0.25">
      <c r="A178" s="30" t="s">
        <v>54</v>
      </c>
      <c r="B178" s="27">
        <v>7</v>
      </c>
      <c r="C178" s="27">
        <v>7</v>
      </c>
      <c r="D178" s="35" t="s">
        <v>174</v>
      </c>
      <c r="E178" s="29">
        <v>244</v>
      </c>
      <c r="F178" s="88">
        <v>70</v>
      </c>
      <c r="G178" s="88"/>
      <c r="H178" s="88">
        <f t="shared" si="80"/>
        <v>70</v>
      </c>
    </row>
    <row r="179" spans="1:8" ht="25.5" hidden="1" customHeight="1" x14ac:dyDescent="0.25">
      <c r="A179" s="30" t="s">
        <v>297</v>
      </c>
      <c r="B179" s="27">
        <v>7</v>
      </c>
      <c r="C179" s="27">
        <v>7</v>
      </c>
      <c r="D179" s="35" t="s">
        <v>174</v>
      </c>
      <c r="E179" s="29">
        <v>350</v>
      </c>
      <c r="F179" s="88"/>
      <c r="G179" s="88"/>
      <c r="H179" s="88"/>
    </row>
    <row r="180" spans="1:8" s="31" customFormat="1" ht="18.75" customHeight="1" x14ac:dyDescent="0.25">
      <c r="A180" s="110" t="s">
        <v>121</v>
      </c>
      <c r="B180" s="24">
        <v>7</v>
      </c>
      <c r="C180" s="24">
        <v>9</v>
      </c>
      <c r="D180" s="36"/>
      <c r="E180" s="26"/>
      <c r="F180" s="49">
        <f>+F181+F194+F197+F200+F202+F207+F191+F212</f>
        <v>26064.599999999995</v>
      </c>
      <c r="G180" s="49">
        <f t="shared" ref="G180:H180" si="82">+G181+G194+G197+G200+G202+G207+G191+G212</f>
        <v>683.72658999999999</v>
      </c>
      <c r="H180" s="49">
        <f t="shared" si="82"/>
        <v>26748.326589999997</v>
      </c>
    </row>
    <row r="181" spans="1:8" ht="18" customHeight="1" x14ac:dyDescent="0.25">
      <c r="A181" s="110" t="s">
        <v>122</v>
      </c>
      <c r="B181" s="24">
        <v>7</v>
      </c>
      <c r="C181" s="24">
        <v>9</v>
      </c>
      <c r="D181" s="36" t="s">
        <v>123</v>
      </c>
      <c r="E181" s="26"/>
      <c r="F181" s="49">
        <f>SUM(F182:F190)</f>
        <v>15093.299999999997</v>
      </c>
      <c r="G181" s="49">
        <f t="shared" ref="G181:H181" si="83">SUM(G182:G190)</f>
        <v>0</v>
      </c>
      <c r="H181" s="49">
        <f t="shared" si="83"/>
        <v>15093.299999999997</v>
      </c>
    </row>
    <row r="182" spans="1:8" ht="17.25" customHeight="1" x14ac:dyDescent="0.25">
      <c r="A182" s="30" t="s">
        <v>87</v>
      </c>
      <c r="B182" s="27">
        <v>7</v>
      </c>
      <c r="C182" s="27">
        <v>9</v>
      </c>
      <c r="D182" s="35" t="s">
        <v>124</v>
      </c>
      <c r="E182" s="29">
        <v>111</v>
      </c>
      <c r="F182" s="88">
        <v>8481</v>
      </c>
      <c r="G182" s="88"/>
      <c r="H182" s="88">
        <f t="shared" ref="H182:H209" si="84">F182+G182</f>
        <v>8481</v>
      </c>
    </row>
    <row r="183" spans="1:8" ht="39.75" customHeight="1" x14ac:dyDescent="0.25">
      <c r="A183" s="112" t="s">
        <v>89</v>
      </c>
      <c r="B183" s="27">
        <v>7</v>
      </c>
      <c r="C183" s="27">
        <v>9</v>
      </c>
      <c r="D183" s="35" t="s">
        <v>125</v>
      </c>
      <c r="E183" s="29">
        <v>119</v>
      </c>
      <c r="F183" s="88">
        <v>2561.4</v>
      </c>
      <c r="G183" s="88"/>
      <c r="H183" s="88">
        <f t="shared" si="84"/>
        <v>2561.4</v>
      </c>
    </row>
    <row r="184" spans="1:8" ht="25.5" x14ac:dyDescent="0.25">
      <c r="A184" s="30" t="s">
        <v>51</v>
      </c>
      <c r="B184" s="27">
        <v>7</v>
      </c>
      <c r="C184" s="27">
        <v>9</v>
      </c>
      <c r="D184" s="35" t="s">
        <v>126</v>
      </c>
      <c r="E184" s="29">
        <v>112</v>
      </c>
      <c r="F184" s="88">
        <v>200</v>
      </c>
      <c r="G184" s="88"/>
      <c r="H184" s="88">
        <f t="shared" si="84"/>
        <v>200</v>
      </c>
    </row>
    <row r="185" spans="1:8" ht="25.5" x14ac:dyDescent="0.25">
      <c r="A185" s="112" t="s">
        <v>53</v>
      </c>
      <c r="B185" s="27">
        <v>7</v>
      </c>
      <c r="C185" s="27">
        <v>9</v>
      </c>
      <c r="D185" s="35" t="s">
        <v>123</v>
      </c>
      <c r="E185" s="29">
        <v>242</v>
      </c>
      <c r="F185" s="88">
        <f>466+1724.2</f>
        <v>2190.1999999999998</v>
      </c>
      <c r="G185" s="88"/>
      <c r="H185" s="88">
        <f t="shared" si="84"/>
        <v>2190.1999999999998</v>
      </c>
    </row>
    <row r="186" spans="1:8" ht="29.25" customHeight="1" x14ac:dyDescent="0.25">
      <c r="A186" s="30" t="s">
        <v>54</v>
      </c>
      <c r="B186" s="27">
        <v>7</v>
      </c>
      <c r="C186" s="27">
        <v>9</v>
      </c>
      <c r="D186" s="35" t="s">
        <v>123</v>
      </c>
      <c r="E186" s="29">
        <v>244</v>
      </c>
      <c r="F186" s="88">
        <f>2152.8-500</f>
        <v>1652.8000000000002</v>
      </c>
      <c r="G186" s="88"/>
      <c r="H186" s="88">
        <f t="shared" si="84"/>
        <v>1652.8000000000002</v>
      </c>
    </row>
    <row r="187" spans="1:8" ht="16.899999999999999" customHeight="1" x14ac:dyDescent="0.25">
      <c r="A187" s="111" t="s">
        <v>56</v>
      </c>
      <c r="B187" s="27">
        <v>7</v>
      </c>
      <c r="C187" s="27">
        <v>9</v>
      </c>
      <c r="D187" s="35" t="s">
        <v>123</v>
      </c>
      <c r="E187" s="29">
        <v>851</v>
      </c>
      <c r="F187" s="88">
        <v>5.5</v>
      </c>
      <c r="G187" s="88"/>
      <c r="H187" s="88">
        <f t="shared" si="84"/>
        <v>5.5</v>
      </c>
    </row>
    <row r="188" spans="1:8" ht="18" hidden="1" customHeight="1" x14ac:dyDescent="0.25">
      <c r="A188" s="111" t="s">
        <v>57</v>
      </c>
      <c r="B188" s="27">
        <v>7</v>
      </c>
      <c r="C188" s="27">
        <v>9</v>
      </c>
      <c r="D188" s="35" t="s">
        <v>123</v>
      </c>
      <c r="E188" s="29">
        <v>852</v>
      </c>
      <c r="F188" s="88"/>
      <c r="G188" s="88"/>
      <c r="H188" s="88">
        <f t="shared" si="84"/>
        <v>0</v>
      </c>
    </row>
    <row r="189" spans="1:8" hidden="1" x14ac:dyDescent="0.25">
      <c r="A189" s="111" t="s">
        <v>59</v>
      </c>
      <c r="B189" s="27">
        <v>7</v>
      </c>
      <c r="C189" s="27">
        <v>9</v>
      </c>
      <c r="D189" s="35" t="s">
        <v>123</v>
      </c>
      <c r="E189" s="29">
        <v>853</v>
      </c>
      <c r="F189" s="88"/>
      <c r="G189" s="88"/>
      <c r="H189" s="88">
        <f t="shared" si="84"/>
        <v>0</v>
      </c>
    </row>
    <row r="190" spans="1:8" x14ac:dyDescent="0.25">
      <c r="A190" s="111" t="s">
        <v>57</v>
      </c>
      <c r="B190" s="27">
        <v>7</v>
      </c>
      <c r="C190" s="27">
        <v>9</v>
      </c>
      <c r="D190" s="35" t="s">
        <v>123</v>
      </c>
      <c r="E190" s="29">
        <v>852</v>
      </c>
      <c r="F190" s="88">
        <v>2.4</v>
      </c>
      <c r="G190" s="88"/>
      <c r="H190" s="88">
        <f t="shared" si="84"/>
        <v>2.4</v>
      </c>
    </row>
    <row r="191" spans="1:8" x14ac:dyDescent="0.25">
      <c r="A191" s="110" t="s">
        <v>338</v>
      </c>
      <c r="B191" s="24">
        <v>7</v>
      </c>
      <c r="C191" s="24">
        <v>9</v>
      </c>
      <c r="D191" s="36" t="s">
        <v>123</v>
      </c>
      <c r="E191" s="29"/>
      <c r="F191" s="49">
        <f>F192+F193</f>
        <v>488.40000000000003</v>
      </c>
      <c r="G191" s="49">
        <f t="shared" ref="G191:H191" si="85">G192+G193</f>
        <v>0</v>
      </c>
      <c r="H191" s="49">
        <f t="shared" si="85"/>
        <v>488.40000000000003</v>
      </c>
    </row>
    <row r="192" spans="1:8" x14ac:dyDescent="0.25">
      <c r="A192" s="30" t="s">
        <v>87</v>
      </c>
      <c r="B192" s="27">
        <v>7</v>
      </c>
      <c r="C192" s="27">
        <v>9</v>
      </c>
      <c r="D192" s="35" t="s">
        <v>124</v>
      </c>
      <c r="E192" s="29">
        <v>111</v>
      </c>
      <c r="F192" s="88">
        <v>375.1</v>
      </c>
      <c r="G192" s="88"/>
      <c r="H192" s="88">
        <f t="shared" si="84"/>
        <v>375.1</v>
      </c>
    </row>
    <row r="193" spans="1:8" ht="30.6" customHeight="1" x14ac:dyDescent="0.25">
      <c r="A193" s="112" t="s">
        <v>89</v>
      </c>
      <c r="B193" s="27">
        <v>7</v>
      </c>
      <c r="C193" s="27">
        <v>9</v>
      </c>
      <c r="D193" s="35" t="s">
        <v>125</v>
      </c>
      <c r="E193" s="29">
        <v>119</v>
      </c>
      <c r="F193" s="88">
        <v>113.3</v>
      </c>
      <c r="G193" s="88"/>
      <c r="H193" s="88">
        <f t="shared" si="84"/>
        <v>113.3</v>
      </c>
    </row>
    <row r="194" spans="1:8" ht="17.45" customHeight="1" x14ac:dyDescent="0.25">
      <c r="A194" s="110" t="s">
        <v>298</v>
      </c>
      <c r="B194" s="24">
        <v>7</v>
      </c>
      <c r="C194" s="24">
        <v>9</v>
      </c>
      <c r="D194" s="36" t="s">
        <v>301</v>
      </c>
      <c r="E194" s="26"/>
      <c r="F194" s="49">
        <f>SUM(F195:F196)</f>
        <v>3894.7000000000003</v>
      </c>
      <c r="G194" s="49">
        <f t="shared" ref="G194:H194" si="86">SUM(G195:G196)</f>
        <v>0</v>
      </c>
      <c r="H194" s="49">
        <f t="shared" si="86"/>
        <v>3894.7000000000003</v>
      </c>
    </row>
    <row r="195" spans="1:8" ht="15" customHeight="1" x14ac:dyDescent="0.25">
      <c r="A195" s="30" t="s">
        <v>87</v>
      </c>
      <c r="B195" s="27">
        <v>7</v>
      </c>
      <c r="C195" s="27">
        <v>9</v>
      </c>
      <c r="D195" s="35" t="s">
        <v>299</v>
      </c>
      <c r="E195" s="29">
        <v>111</v>
      </c>
      <c r="F195" s="88">
        <v>2991.3</v>
      </c>
      <c r="G195" s="88"/>
      <c r="H195" s="88">
        <f t="shared" si="84"/>
        <v>2991.3</v>
      </c>
    </row>
    <row r="196" spans="1:8" ht="31.15" customHeight="1" x14ac:dyDescent="0.25">
      <c r="A196" s="112" t="s">
        <v>89</v>
      </c>
      <c r="B196" s="27">
        <v>7</v>
      </c>
      <c r="C196" s="27">
        <v>9</v>
      </c>
      <c r="D196" s="35" t="s">
        <v>300</v>
      </c>
      <c r="E196" s="29">
        <v>119</v>
      </c>
      <c r="F196" s="88">
        <v>903.4</v>
      </c>
      <c r="G196" s="88"/>
      <c r="H196" s="88">
        <f t="shared" si="84"/>
        <v>903.4</v>
      </c>
    </row>
    <row r="197" spans="1:8" x14ac:dyDescent="0.25">
      <c r="A197" s="110" t="s">
        <v>303</v>
      </c>
      <c r="B197" s="24">
        <v>7</v>
      </c>
      <c r="C197" s="24">
        <v>9</v>
      </c>
      <c r="D197" s="36" t="s">
        <v>306</v>
      </c>
      <c r="E197" s="26"/>
      <c r="F197" s="49">
        <f>+F198+F199</f>
        <v>4466.5</v>
      </c>
      <c r="G197" s="49">
        <f t="shared" ref="G197:H197" si="87">+G198+G199</f>
        <v>683.72658999999999</v>
      </c>
      <c r="H197" s="49">
        <f t="shared" si="87"/>
        <v>5150.2265900000002</v>
      </c>
    </row>
    <row r="198" spans="1:8" x14ac:dyDescent="0.25">
      <c r="A198" s="30" t="s">
        <v>87</v>
      </c>
      <c r="B198" s="27">
        <v>7</v>
      </c>
      <c r="C198" s="27">
        <v>9</v>
      </c>
      <c r="D198" s="35" t="s">
        <v>304</v>
      </c>
      <c r="E198" s="29">
        <v>111</v>
      </c>
      <c r="F198" s="88">
        <v>3430.5</v>
      </c>
      <c r="G198" s="88">
        <v>683.72658999999999</v>
      </c>
      <c r="H198" s="88">
        <f t="shared" si="84"/>
        <v>4114.2265900000002</v>
      </c>
    </row>
    <row r="199" spans="1:8" ht="32.450000000000003" customHeight="1" x14ac:dyDescent="0.25">
      <c r="A199" s="112" t="s">
        <v>89</v>
      </c>
      <c r="B199" s="27">
        <v>7</v>
      </c>
      <c r="C199" s="27">
        <v>9</v>
      </c>
      <c r="D199" s="35" t="s">
        <v>305</v>
      </c>
      <c r="E199" s="29">
        <v>119</v>
      </c>
      <c r="F199" s="88">
        <v>1036</v>
      </c>
      <c r="G199" s="88"/>
      <c r="H199" s="88">
        <f t="shared" si="84"/>
        <v>1036</v>
      </c>
    </row>
    <row r="200" spans="1:8" ht="16.899999999999999" customHeight="1" x14ac:dyDescent="0.25">
      <c r="A200" s="110" t="s">
        <v>307</v>
      </c>
      <c r="B200" s="24">
        <v>7</v>
      </c>
      <c r="C200" s="24">
        <v>9</v>
      </c>
      <c r="D200" s="36" t="s">
        <v>308</v>
      </c>
      <c r="E200" s="26"/>
      <c r="F200" s="49">
        <f>SUM(F201:F201)</f>
        <v>500</v>
      </c>
      <c r="G200" s="49">
        <f t="shared" ref="G200:H200" si="88">SUM(G201:G201)</f>
        <v>0</v>
      </c>
      <c r="H200" s="49">
        <f t="shared" si="88"/>
        <v>500</v>
      </c>
    </row>
    <row r="201" spans="1:8" ht="25.5" x14ac:dyDescent="0.25">
      <c r="A201" s="30" t="s">
        <v>54</v>
      </c>
      <c r="B201" s="27">
        <v>7</v>
      </c>
      <c r="C201" s="27">
        <v>9</v>
      </c>
      <c r="D201" s="35" t="s">
        <v>309</v>
      </c>
      <c r="E201" s="29">
        <v>244</v>
      </c>
      <c r="F201" s="88">
        <v>500</v>
      </c>
      <c r="G201" s="88"/>
      <c r="H201" s="88">
        <f t="shared" si="84"/>
        <v>500</v>
      </c>
    </row>
    <row r="202" spans="1:8" ht="15.75" customHeight="1" x14ac:dyDescent="0.25">
      <c r="A202" s="110" t="s">
        <v>127</v>
      </c>
      <c r="B202" s="24">
        <v>7</v>
      </c>
      <c r="C202" s="24">
        <v>9</v>
      </c>
      <c r="D202" s="25" t="s">
        <v>128</v>
      </c>
      <c r="E202" s="26">
        <v>0</v>
      </c>
      <c r="F202" s="49">
        <f>SUM(F203:F206)</f>
        <v>503</v>
      </c>
      <c r="G202" s="49">
        <f t="shared" ref="G202:H202" si="89">SUM(G203:G206)</f>
        <v>0</v>
      </c>
      <c r="H202" s="49">
        <f t="shared" si="89"/>
        <v>503</v>
      </c>
    </row>
    <row r="203" spans="1:8" ht="18" customHeight="1" x14ac:dyDescent="0.25">
      <c r="A203" s="111" t="s">
        <v>40</v>
      </c>
      <c r="B203" s="27">
        <v>7</v>
      </c>
      <c r="C203" s="27">
        <v>9</v>
      </c>
      <c r="D203" s="28" t="s">
        <v>128</v>
      </c>
      <c r="E203" s="29">
        <v>121</v>
      </c>
      <c r="F203" s="88">
        <v>380.9</v>
      </c>
      <c r="G203" s="88"/>
      <c r="H203" s="88">
        <f t="shared" si="84"/>
        <v>380.9</v>
      </c>
    </row>
    <row r="204" spans="1:8" ht="39" customHeight="1" x14ac:dyDescent="0.25">
      <c r="A204" s="112" t="s">
        <v>43</v>
      </c>
      <c r="B204" s="27">
        <v>7</v>
      </c>
      <c r="C204" s="27">
        <v>9</v>
      </c>
      <c r="D204" s="28" t="s">
        <v>128</v>
      </c>
      <c r="E204" s="29">
        <v>129</v>
      </c>
      <c r="F204" s="88">
        <v>115</v>
      </c>
      <c r="G204" s="88"/>
      <c r="H204" s="88">
        <f t="shared" si="84"/>
        <v>115</v>
      </c>
    </row>
    <row r="205" spans="1:8" ht="25.5" hidden="1" x14ac:dyDescent="0.25">
      <c r="A205" s="112" t="s">
        <v>53</v>
      </c>
      <c r="B205" s="27">
        <v>7</v>
      </c>
      <c r="C205" s="27">
        <v>9</v>
      </c>
      <c r="D205" s="28" t="s">
        <v>128</v>
      </c>
      <c r="E205" s="29">
        <v>242</v>
      </c>
      <c r="F205" s="88"/>
      <c r="G205" s="88"/>
      <c r="H205" s="88">
        <f t="shared" si="84"/>
        <v>0</v>
      </c>
    </row>
    <row r="206" spans="1:8" ht="26.25" customHeight="1" x14ac:dyDescent="0.25">
      <c r="A206" s="30" t="s">
        <v>54</v>
      </c>
      <c r="B206" s="27">
        <v>7</v>
      </c>
      <c r="C206" s="27">
        <v>9</v>
      </c>
      <c r="D206" s="28" t="s">
        <v>128</v>
      </c>
      <c r="E206" s="29">
        <v>244</v>
      </c>
      <c r="F206" s="88">
        <v>7.1</v>
      </c>
      <c r="G206" s="88"/>
      <c r="H206" s="88">
        <f t="shared" si="84"/>
        <v>7.1</v>
      </c>
    </row>
    <row r="207" spans="1:8" ht="15.75" customHeight="1" x14ac:dyDescent="0.25">
      <c r="A207" s="110" t="s">
        <v>129</v>
      </c>
      <c r="B207" s="24">
        <v>7</v>
      </c>
      <c r="C207" s="24">
        <v>9</v>
      </c>
      <c r="D207" s="36"/>
      <c r="E207" s="26"/>
      <c r="F207" s="49">
        <f>SUM(F208:F211)</f>
        <v>754.1</v>
      </c>
      <c r="G207" s="49">
        <f t="shared" ref="G207:H207" si="90">SUM(G208:G211)</f>
        <v>0</v>
      </c>
      <c r="H207" s="49">
        <f t="shared" si="90"/>
        <v>754.1</v>
      </c>
    </row>
    <row r="208" spans="1:8" ht="16.149999999999999" customHeight="1" x14ac:dyDescent="0.25">
      <c r="A208" s="111" t="s">
        <v>40</v>
      </c>
      <c r="B208" s="27">
        <v>7</v>
      </c>
      <c r="C208" s="27">
        <v>9</v>
      </c>
      <c r="D208" s="35" t="s">
        <v>130</v>
      </c>
      <c r="E208" s="29">
        <v>121</v>
      </c>
      <c r="F208" s="88">
        <v>579.20000000000005</v>
      </c>
      <c r="G208" s="88"/>
      <c r="H208" s="88">
        <f t="shared" si="84"/>
        <v>579.20000000000005</v>
      </c>
    </row>
    <row r="209" spans="1:8" ht="41.25" customHeight="1" x14ac:dyDescent="0.25">
      <c r="A209" s="112" t="s">
        <v>43</v>
      </c>
      <c r="B209" s="27">
        <v>7</v>
      </c>
      <c r="C209" s="27">
        <v>9</v>
      </c>
      <c r="D209" s="35" t="s">
        <v>131</v>
      </c>
      <c r="E209" s="29">
        <v>129</v>
      </c>
      <c r="F209" s="88">
        <v>174.9</v>
      </c>
      <c r="G209" s="88"/>
      <c r="H209" s="88">
        <f t="shared" si="84"/>
        <v>174.9</v>
      </c>
    </row>
    <row r="210" spans="1:8" ht="25.5" hidden="1" x14ac:dyDescent="0.25">
      <c r="A210" s="30" t="s">
        <v>51</v>
      </c>
      <c r="B210" s="27">
        <v>7</v>
      </c>
      <c r="C210" s="27">
        <v>9</v>
      </c>
      <c r="D210" s="35" t="s">
        <v>310</v>
      </c>
      <c r="E210" s="29">
        <v>122</v>
      </c>
      <c r="F210" s="88"/>
      <c r="G210" s="88"/>
      <c r="H210" s="88"/>
    </row>
    <row r="211" spans="1:8" ht="29.45" hidden="1" customHeight="1" x14ac:dyDescent="0.25">
      <c r="A211" s="30" t="s">
        <v>53</v>
      </c>
      <c r="B211" s="27">
        <v>7</v>
      </c>
      <c r="C211" s="27">
        <v>9</v>
      </c>
      <c r="D211" s="35" t="s">
        <v>310</v>
      </c>
      <c r="E211" s="29">
        <v>242</v>
      </c>
      <c r="F211" s="88"/>
      <c r="G211" s="88"/>
      <c r="H211" s="88"/>
    </row>
    <row r="212" spans="1:8" ht="15.6" customHeight="1" x14ac:dyDescent="0.25">
      <c r="A212" s="110" t="s">
        <v>460</v>
      </c>
      <c r="B212" s="24">
        <v>7</v>
      </c>
      <c r="C212" s="24">
        <v>9</v>
      </c>
      <c r="D212" s="36" t="s">
        <v>123</v>
      </c>
      <c r="E212" s="29"/>
      <c r="F212" s="49">
        <f>F213+F214</f>
        <v>364.6</v>
      </c>
      <c r="G212" s="49">
        <f t="shared" ref="G212:H212" si="91">G213+G214</f>
        <v>0</v>
      </c>
      <c r="H212" s="49">
        <f t="shared" si="91"/>
        <v>364.6</v>
      </c>
    </row>
    <row r="213" spans="1:8" ht="20.45" customHeight="1" x14ac:dyDescent="0.25">
      <c r="A213" s="30" t="s">
        <v>87</v>
      </c>
      <c r="B213" s="27">
        <v>7</v>
      </c>
      <c r="C213" s="27">
        <v>9</v>
      </c>
      <c r="D213" s="35" t="s">
        <v>124</v>
      </c>
      <c r="E213" s="29">
        <v>111</v>
      </c>
      <c r="F213" s="88">
        <v>280</v>
      </c>
      <c r="G213" s="88"/>
      <c r="H213" s="88">
        <f t="shared" ref="H213:H214" si="92">F213+G213</f>
        <v>280</v>
      </c>
    </row>
    <row r="214" spans="1:8" ht="29.45" customHeight="1" x14ac:dyDescent="0.25">
      <c r="A214" s="112" t="s">
        <v>89</v>
      </c>
      <c r="B214" s="27">
        <v>7</v>
      </c>
      <c r="C214" s="27">
        <v>9</v>
      </c>
      <c r="D214" s="35" t="s">
        <v>125</v>
      </c>
      <c r="E214" s="29">
        <v>119</v>
      </c>
      <c r="F214" s="88">
        <v>84.6</v>
      </c>
      <c r="G214" s="88"/>
      <c r="H214" s="88">
        <f t="shared" si="92"/>
        <v>84.6</v>
      </c>
    </row>
    <row r="215" spans="1:8" ht="15.75" customHeight="1" x14ac:dyDescent="0.25">
      <c r="A215" s="119" t="s">
        <v>132</v>
      </c>
      <c r="B215" s="24">
        <v>8</v>
      </c>
      <c r="C215" s="24"/>
      <c r="D215" s="36"/>
      <c r="E215" s="26"/>
      <c r="F215" s="49">
        <f>F216+F231</f>
        <v>81148.800000000003</v>
      </c>
      <c r="G215" s="49">
        <f>G216+G231</f>
        <v>4553.7133899999999</v>
      </c>
      <c r="H215" s="49">
        <f>H216+H231</f>
        <v>85702.513390000007</v>
      </c>
    </row>
    <row r="216" spans="1:8" ht="15.75" customHeight="1" x14ac:dyDescent="0.25">
      <c r="A216" s="119" t="s">
        <v>133</v>
      </c>
      <c r="B216" s="24">
        <v>8</v>
      </c>
      <c r="C216" s="24">
        <v>1</v>
      </c>
      <c r="D216" s="36"/>
      <c r="E216" s="26"/>
      <c r="F216" s="49">
        <f>F217+F221</f>
        <v>54894.5</v>
      </c>
      <c r="G216" s="49">
        <f t="shared" ref="G216:H216" si="93">G217+G221</f>
        <v>3869.9867999999997</v>
      </c>
      <c r="H216" s="49">
        <f t="shared" si="93"/>
        <v>58764.486800000006</v>
      </c>
    </row>
    <row r="217" spans="1:8" ht="15.75" customHeight="1" x14ac:dyDescent="0.25">
      <c r="A217" s="110" t="s">
        <v>134</v>
      </c>
      <c r="B217" s="24">
        <v>8</v>
      </c>
      <c r="C217" s="24">
        <v>1</v>
      </c>
      <c r="D217" s="37" t="s">
        <v>135</v>
      </c>
      <c r="E217" s="26"/>
      <c r="F217" s="49">
        <f>SUM(F218:F219)</f>
        <v>26085.1</v>
      </c>
      <c r="G217" s="49">
        <f>SUM(G218:G220)</f>
        <v>-500</v>
      </c>
      <c r="H217" s="49">
        <f>SUM(H218:H220)</f>
        <v>25585.1</v>
      </c>
    </row>
    <row r="218" spans="1:8" ht="43.9" customHeight="1" x14ac:dyDescent="0.25">
      <c r="A218" s="112" t="s">
        <v>105</v>
      </c>
      <c r="B218" s="27">
        <v>8</v>
      </c>
      <c r="C218" s="27">
        <v>1</v>
      </c>
      <c r="D218" s="32" t="s">
        <v>136</v>
      </c>
      <c r="E218" s="29">
        <v>611</v>
      </c>
      <c r="F218" s="88">
        <f>14197+388.1</f>
        <v>14585.1</v>
      </c>
      <c r="G218" s="88">
        <v>1000</v>
      </c>
      <c r="H218" s="88">
        <f t="shared" ref="H218:H219" si="94">F218+G218</f>
        <v>15585.1</v>
      </c>
    </row>
    <row r="219" spans="1:8" ht="16.5" customHeight="1" x14ac:dyDescent="0.25">
      <c r="A219" s="112" t="s">
        <v>349</v>
      </c>
      <c r="B219" s="27">
        <v>8</v>
      </c>
      <c r="C219" s="27">
        <v>1</v>
      </c>
      <c r="D219" s="32" t="s">
        <v>136</v>
      </c>
      <c r="E219" s="29">
        <v>612</v>
      </c>
      <c r="F219" s="88">
        <v>11500</v>
      </c>
      <c r="G219" s="88">
        <v>-11500</v>
      </c>
      <c r="H219" s="88">
        <f t="shared" si="94"/>
        <v>0</v>
      </c>
    </row>
    <row r="220" spans="1:8" ht="16.5" customHeight="1" x14ac:dyDescent="0.25">
      <c r="A220" s="112" t="s">
        <v>349</v>
      </c>
      <c r="B220" s="27">
        <v>8</v>
      </c>
      <c r="C220" s="27">
        <v>1</v>
      </c>
      <c r="D220" s="32" t="s">
        <v>551</v>
      </c>
      <c r="E220" s="29">
        <v>612</v>
      </c>
      <c r="F220" s="48">
        <v>0</v>
      </c>
      <c r="G220" s="48">
        <v>10000</v>
      </c>
      <c r="H220" s="48">
        <f>F220+G220</f>
        <v>10000</v>
      </c>
    </row>
    <row r="221" spans="1:8" ht="18.75" customHeight="1" x14ac:dyDescent="0.25">
      <c r="A221" s="110" t="s">
        <v>137</v>
      </c>
      <c r="B221" s="24">
        <v>8</v>
      </c>
      <c r="C221" s="24">
        <v>1</v>
      </c>
      <c r="D221" s="37" t="s">
        <v>138</v>
      </c>
      <c r="E221" s="26"/>
      <c r="F221" s="49">
        <f>F222+F223+F224</f>
        <v>28809.4</v>
      </c>
      <c r="G221" s="49">
        <f>G222+G223+G224+G229+G230</f>
        <v>4369.9867999999997</v>
      </c>
      <c r="H221" s="49">
        <f>H222+H223+H224+H229+H230</f>
        <v>33179.386800000007</v>
      </c>
    </row>
    <row r="222" spans="1:8" ht="40.9" customHeight="1" x14ac:dyDescent="0.25">
      <c r="A222" s="112" t="s">
        <v>105</v>
      </c>
      <c r="B222" s="27">
        <v>8</v>
      </c>
      <c r="C222" s="27">
        <v>1</v>
      </c>
      <c r="D222" s="32" t="s">
        <v>139</v>
      </c>
      <c r="E222" s="29">
        <v>611</v>
      </c>
      <c r="F222" s="88">
        <f>19843.5</f>
        <v>19843.5</v>
      </c>
      <c r="G222" s="48">
        <f>-404.1-0.0066</f>
        <v>-404.10660000000001</v>
      </c>
      <c r="H222" s="88">
        <f t="shared" ref="H222:H224" si="95">F222+G222</f>
        <v>19439.393400000001</v>
      </c>
    </row>
    <row r="223" spans="1:8" ht="40.9" customHeight="1" x14ac:dyDescent="0.25">
      <c r="A223" s="112" t="s">
        <v>105</v>
      </c>
      <c r="B223" s="27">
        <v>8</v>
      </c>
      <c r="C223" s="27">
        <v>1</v>
      </c>
      <c r="D223" s="32" t="s">
        <v>394</v>
      </c>
      <c r="E223" s="29">
        <v>611</v>
      </c>
      <c r="F223" s="88">
        <v>6284.4</v>
      </c>
      <c r="G223" s="88"/>
      <c r="H223" s="88">
        <f t="shared" si="95"/>
        <v>6284.4</v>
      </c>
    </row>
    <row r="224" spans="1:8" ht="40.9" customHeight="1" x14ac:dyDescent="0.25">
      <c r="A224" s="112" t="s">
        <v>105</v>
      </c>
      <c r="B224" s="27">
        <v>8</v>
      </c>
      <c r="C224" s="27">
        <v>1</v>
      </c>
      <c r="D224" s="32" t="s">
        <v>139</v>
      </c>
      <c r="E224" s="29">
        <v>611</v>
      </c>
      <c r="F224" s="88">
        <v>2681.5</v>
      </c>
      <c r="G224" s="88"/>
      <c r="H224" s="88">
        <f t="shared" si="95"/>
        <v>2681.5</v>
      </c>
    </row>
    <row r="225" spans="1:8" s="31" customFormat="1" ht="25.5" hidden="1" x14ac:dyDescent="0.25">
      <c r="A225" s="117" t="s">
        <v>317</v>
      </c>
      <c r="B225" s="24">
        <v>8</v>
      </c>
      <c r="C225" s="24">
        <v>1</v>
      </c>
      <c r="D225" s="37" t="s">
        <v>318</v>
      </c>
      <c r="E225" s="26"/>
      <c r="F225" s="49">
        <f>+F226</f>
        <v>0</v>
      </c>
      <c r="G225" s="49">
        <f t="shared" ref="G225:H225" si="96">+G226</f>
        <v>0</v>
      </c>
      <c r="H225" s="49">
        <f t="shared" si="96"/>
        <v>0</v>
      </c>
    </row>
    <row r="226" spans="1:8" ht="51" hidden="1" x14ac:dyDescent="0.25">
      <c r="A226" s="112" t="s">
        <v>105</v>
      </c>
      <c r="B226" s="27">
        <v>8</v>
      </c>
      <c r="C226" s="27">
        <v>1</v>
      </c>
      <c r="D226" s="32" t="s">
        <v>318</v>
      </c>
      <c r="E226" s="29">
        <v>611</v>
      </c>
      <c r="F226" s="88"/>
      <c r="G226" s="88"/>
      <c r="H226" s="88"/>
    </row>
    <row r="227" spans="1:8" hidden="1" x14ac:dyDescent="0.25">
      <c r="A227" s="117" t="s">
        <v>322</v>
      </c>
      <c r="B227" s="24">
        <v>8</v>
      </c>
      <c r="C227" s="24">
        <v>1</v>
      </c>
      <c r="D227" s="37" t="s">
        <v>323</v>
      </c>
      <c r="E227" s="26"/>
      <c r="F227" s="49">
        <f>+F228</f>
        <v>0</v>
      </c>
      <c r="G227" s="49">
        <f t="shared" ref="G227:H227" si="97">+G228</f>
        <v>0</v>
      </c>
      <c r="H227" s="49">
        <f t="shared" si="97"/>
        <v>0</v>
      </c>
    </row>
    <row r="228" spans="1:8" ht="51" hidden="1" x14ac:dyDescent="0.25">
      <c r="A228" s="112" t="s">
        <v>105</v>
      </c>
      <c r="B228" s="27">
        <v>8</v>
      </c>
      <c r="C228" s="27">
        <v>1</v>
      </c>
      <c r="D228" s="32" t="s">
        <v>323</v>
      </c>
      <c r="E228" s="29">
        <v>611</v>
      </c>
      <c r="F228" s="88"/>
      <c r="G228" s="88"/>
      <c r="H228" s="88"/>
    </row>
    <row r="229" spans="1:8" x14ac:dyDescent="0.25">
      <c r="A229" s="112" t="s">
        <v>349</v>
      </c>
      <c r="B229" s="27">
        <v>8</v>
      </c>
      <c r="C229" s="27">
        <v>1</v>
      </c>
      <c r="D229" s="32" t="s">
        <v>550</v>
      </c>
      <c r="E229" s="29">
        <v>612</v>
      </c>
      <c r="F229" s="48">
        <v>0</v>
      </c>
      <c r="G229" s="48">
        <f>404.1-0.0066</f>
        <v>404.09340000000003</v>
      </c>
      <c r="H229" s="48">
        <f t="shared" ref="H229:H230" si="98">F229+G229</f>
        <v>404.09340000000003</v>
      </c>
    </row>
    <row r="230" spans="1:8" x14ac:dyDescent="0.25">
      <c r="A230" s="112" t="s">
        <v>349</v>
      </c>
      <c r="B230" s="27">
        <v>8</v>
      </c>
      <c r="C230" s="27">
        <v>1</v>
      </c>
      <c r="D230" s="32" t="s">
        <v>552</v>
      </c>
      <c r="E230" s="29">
        <v>612</v>
      </c>
      <c r="F230" s="48">
        <v>0</v>
      </c>
      <c r="G230" s="48">
        <v>4370</v>
      </c>
      <c r="H230" s="48">
        <f t="shared" si="98"/>
        <v>4370</v>
      </c>
    </row>
    <row r="231" spans="1:8" ht="15.75" customHeight="1" x14ac:dyDescent="0.25">
      <c r="A231" s="110" t="s">
        <v>140</v>
      </c>
      <c r="B231" s="24">
        <v>8</v>
      </c>
      <c r="C231" s="24">
        <v>4</v>
      </c>
      <c r="D231" s="32"/>
      <c r="E231" s="29"/>
      <c r="F231" s="49">
        <f>+F232+F236+F244+F247</f>
        <v>26254.300000000003</v>
      </c>
      <c r="G231" s="49">
        <f t="shared" ref="G231:H231" si="99">+G232+G236+G244+G247</f>
        <v>683.72658999999999</v>
      </c>
      <c r="H231" s="49">
        <f t="shared" si="99"/>
        <v>26938.026590000001</v>
      </c>
    </row>
    <row r="232" spans="1:8" ht="25.9" customHeight="1" x14ac:dyDescent="0.25">
      <c r="A232" s="110" t="s">
        <v>141</v>
      </c>
      <c r="B232" s="24">
        <v>8</v>
      </c>
      <c r="C232" s="24">
        <v>4</v>
      </c>
      <c r="D232" s="37" t="s">
        <v>142</v>
      </c>
      <c r="E232" s="26"/>
      <c r="F232" s="49">
        <f>SUM(F233:F235)</f>
        <v>835</v>
      </c>
      <c r="G232" s="49">
        <f t="shared" ref="G232:H232" si="100">SUM(G233:G235)</f>
        <v>0</v>
      </c>
      <c r="H232" s="49">
        <f t="shared" si="100"/>
        <v>835</v>
      </c>
    </row>
    <row r="233" spans="1:8" ht="15.6" customHeight="1" x14ac:dyDescent="0.25">
      <c r="A233" s="111" t="s">
        <v>40</v>
      </c>
      <c r="B233" s="27">
        <v>8</v>
      </c>
      <c r="C233" s="27">
        <v>4</v>
      </c>
      <c r="D233" s="32" t="s">
        <v>311</v>
      </c>
      <c r="E233" s="29">
        <v>121</v>
      </c>
      <c r="F233" s="88">
        <v>641.29999999999995</v>
      </c>
      <c r="G233" s="88"/>
      <c r="H233" s="88">
        <f t="shared" ref="H233:H234" si="101">F233+G233</f>
        <v>641.29999999999995</v>
      </c>
    </row>
    <row r="234" spans="1:8" ht="41.25" customHeight="1" x14ac:dyDescent="0.25">
      <c r="A234" s="112" t="s">
        <v>43</v>
      </c>
      <c r="B234" s="27">
        <v>8</v>
      </c>
      <c r="C234" s="27">
        <v>4</v>
      </c>
      <c r="D234" s="32" t="s">
        <v>312</v>
      </c>
      <c r="E234" s="29">
        <v>129</v>
      </c>
      <c r="F234" s="88">
        <v>193.7</v>
      </c>
      <c r="G234" s="88"/>
      <c r="H234" s="88">
        <f t="shared" si="101"/>
        <v>193.7</v>
      </c>
    </row>
    <row r="235" spans="1:8" ht="25.5" hidden="1" x14ac:dyDescent="0.25">
      <c r="A235" s="30" t="s">
        <v>51</v>
      </c>
      <c r="B235" s="27">
        <v>8</v>
      </c>
      <c r="C235" s="27">
        <v>4</v>
      </c>
      <c r="D235" s="32" t="s">
        <v>143</v>
      </c>
      <c r="E235" s="29">
        <v>122</v>
      </c>
      <c r="F235" s="88"/>
      <c r="G235" s="88"/>
      <c r="H235" s="88"/>
    </row>
    <row r="236" spans="1:8" ht="19.899999999999999" customHeight="1" x14ac:dyDescent="0.25">
      <c r="A236" s="110" t="s">
        <v>313</v>
      </c>
      <c r="B236" s="36" t="s">
        <v>144</v>
      </c>
      <c r="C236" s="36" t="s">
        <v>145</v>
      </c>
      <c r="D236" s="36" t="s">
        <v>146</v>
      </c>
      <c r="E236" s="26"/>
      <c r="F236" s="49">
        <f>SUM(F237:F243)</f>
        <v>3871.6000000000004</v>
      </c>
      <c r="G236" s="49">
        <f t="shared" ref="G236:H236" si="102">SUM(G237:G243)</f>
        <v>0</v>
      </c>
      <c r="H236" s="49">
        <f t="shared" si="102"/>
        <v>3871.6000000000004</v>
      </c>
    </row>
    <row r="237" spans="1:8" ht="17.25" customHeight="1" x14ac:dyDescent="0.25">
      <c r="A237" s="30" t="s">
        <v>87</v>
      </c>
      <c r="B237" s="35" t="s">
        <v>144</v>
      </c>
      <c r="C237" s="35" t="s">
        <v>145</v>
      </c>
      <c r="D237" s="35" t="s">
        <v>146</v>
      </c>
      <c r="E237" s="35" t="s">
        <v>147</v>
      </c>
      <c r="F237" s="88">
        <v>2311.3000000000002</v>
      </c>
      <c r="G237" s="88"/>
      <c r="H237" s="88">
        <f t="shared" ref="H237:H249" si="103">F237+G237</f>
        <v>2311.3000000000002</v>
      </c>
    </row>
    <row r="238" spans="1:8" ht="29.45" customHeight="1" x14ac:dyDescent="0.25">
      <c r="A238" s="112" t="s">
        <v>89</v>
      </c>
      <c r="B238" s="35" t="s">
        <v>144</v>
      </c>
      <c r="C238" s="35" t="s">
        <v>145</v>
      </c>
      <c r="D238" s="35" t="s">
        <v>146</v>
      </c>
      <c r="E238" s="35" t="s">
        <v>148</v>
      </c>
      <c r="F238" s="88">
        <v>698</v>
      </c>
      <c r="G238" s="88"/>
      <c r="H238" s="88">
        <f t="shared" si="103"/>
        <v>698</v>
      </c>
    </row>
    <row r="239" spans="1:8" ht="26.25" customHeight="1" x14ac:dyDescent="0.25">
      <c r="A239" s="30" t="s">
        <v>51</v>
      </c>
      <c r="B239" s="27">
        <v>8</v>
      </c>
      <c r="C239" s="27">
        <v>4</v>
      </c>
      <c r="D239" s="32" t="s">
        <v>149</v>
      </c>
      <c r="E239" s="29">
        <v>112</v>
      </c>
      <c r="F239" s="88">
        <v>50</v>
      </c>
      <c r="G239" s="88"/>
      <c r="H239" s="88">
        <f t="shared" si="103"/>
        <v>50</v>
      </c>
    </row>
    <row r="240" spans="1:8" ht="25.5" x14ac:dyDescent="0.25">
      <c r="A240" s="112" t="s">
        <v>53</v>
      </c>
      <c r="B240" s="27">
        <v>8</v>
      </c>
      <c r="C240" s="27">
        <v>4</v>
      </c>
      <c r="D240" s="32" t="s">
        <v>149</v>
      </c>
      <c r="E240" s="29">
        <v>242</v>
      </c>
      <c r="F240" s="88">
        <f>144+70</f>
        <v>214</v>
      </c>
      <c r="G240" s="88"/>
      <c r="H240" s="88">
        <f t="shared" si="103"/>
        <v>214</v>
      </c>
    </row>
    <row r="241" spans="1:8" ht="25.5" x14ac:dyDescent="0.25">
      <c r="A241" s="30" t="s">
        <v>54</v>
      </c>
      <c r="B241" s="27">
        <v>8</v>
      </c>
      <c r="C241" s="27">
        <v>4</v>
      </c>
      <c r="D241" s="32" t="s">
        <v>149</v>
      </c>
      <c r="E241" s="29">
        <v>244</v>
      </c>
      <c r="F241" s="85">
        <f>237.3+325+3</f>
        <v>565.29999999999995</v>
      </c>
      <c r="G241" s="85"/>
      <c r="H241" s="88">
        <f t="shared" si="103"/>
        <v>565.29999999999995</v>
      </c>
    </row>
    <row r="242" spans="1:8" ht="15" customHeight="1" x14ac:dyDescent="0.25">
      <c r="A242" s="111" t="s">
        <v>68</v>
      </c>
      <c r="B242" s="27">
        <v>8</v>
      </c>
      <c r="C242" s="27">
        <v>4</v>
      </c>
      <c r="D242" s="32" t="s">
        <v>149</v>
      </c>
      <c r="E242" s="29">
        <v>851</v>
      </c>
      <c r="F242" s="85">
        <v>30</v>
      </c>
      <c r="G242" s="85"/>
      <c r="H242" s="88">
        <f t="shared" si="103"/>
        <v>30</v>
      </c>
    </row>
    <row r="243" spans="1:8" ht="15" customHeight="1" x14ac:dyDescent="0.25">
      <c r="A243" s="111" t="s">
        <v>57</v>
      </c>
      <c r="B243" s="27">
        <v>8</v>
      </c>
      <c r="C243" s="27">
        <v>4</v>
      </c>
      <c r="D243" s="32" t="s">
        <v>149</v>
      </c>
      <c r="E243" s="29">
        <v>852</v>
      </c>
      <c r="F243" s="85">
        <v>3</v>
      </c>
      <c r="G243" s="85"/>
      <c r="H243" s="88">
        <f t="shared" si="103"/>
        <v>3</v>
      </c>
    </row>
    <row r="244" spans="1:8" ht="28.15" customHeight="1" x14ac:dyDescent="0.25">
      <c r="A244" s="110" t="s">
        <v>339</v>
      </c>
      <c r="B244" s="36" t="s">
        <v>144</v>
      </c>
      <c r="C244" s="36" t="s">
        <v>145</v>
      </c>
      <c r="D244" s="36" t="s">
        <v>314</v>
      </c>
      <c r="E244" s="26"/>
      <c r="F244" s="49">
        <f>SUM(F245:F246)</f>
        <v>21047.7</v>
      </c>
      <c r="G244" s="49">
        <f t="shared" ref="G244:H244" si="104">SUM(G245:G246)</f>
        <v>683.72658999999999</v>
      </c>
      <c r="H244" s="49">
        <f t="shared" si="104"/>
        <v>21731.426589999999</v>
      </c>
    </row>
    <row r="245" spans="1:8" ht="15" customHeight="1" x14ac:dyDescent="0.25">
      <c r="A245" s="30" t="s">
        <v>87</v>
      </c>
      <c r="B245" s="35" t="s">
        <v>144</v>
      </c>
      <c r="C245" s="35" t="s">
        <v>145</v>
      </c>
      <c r="D245" s="35" t="s">
        <v>314</v>
      </c>
      <c r="E245" s="35" t="s">
        <v>147</v>
      </c>
      <c r="F245" s="88">
        <v>16165.7</v>
      </c>
      <c r="G245" s="88">
        <v>683.72658999999999</v>
      </c>
      <c r="H245" s="88">
        <f t="shared" si="103"/>
        <v>16849.426589999999</v>
      </c>
    </row>
    <row r="246" spans="1:8" ht="28.9" customHeight="1" x14ac:dyDescent="0.25">
      <c r="A246" s="112" t="s">
        <v>89</v>
      </c>
      <c r="B246" s="35" t="s">
        <v>144</v>
      </c>
      <c r="C246" s="35" t="s">
        <v>145</v>
      </c>
      <c r="D246" s="35" t="s">
        <v>314</v>
      </c>
      <c r="E246" s="35" t="s">
        <v>148</v>
      </c>
      <c r="F246" s="88">
        <v>4882</v>
      </c>
      <c r="G246" s="88"/>
      <c r="H246" s="88">
        <f t="shared" si="103"/>
        <v>4882</v>
      </c>
    </row>
    <row r="247" spans="1:8" ht="25.5" x14ac:dyDescent="0.25">
      <c r="A247" s="110" t="s">
        <v>315</v>
      </c>
      <c r="B247" s="24">
        <v>8</v>
      </c>
      <c r="C247" s="24">
        <v>4</v>
      </c>
      <c r="D247" s="36" t="s">
        <v>316</v>
      </c>
      <c r="E247" s="26"/>
      <c r="F247" s="49">
        <f>SUM(F248:F248)</f>
        <v>500</v>
      </c>
      <c r="G247" s="49">
        <f t="shared" ref="G247:H247" si="105">SUM(G248:G248)</f>
        <v>0</v>
      </c>
      <c r="H247" s="49">
        <f t="shared" si="105"/>
        <v>500</v>
      </c>
    </row>
    <row r="248" spans="1:8" ht="25.5" x14ac:dyDescent="0.25">
      <c r="A248" s="30" t="s">
        <v>54</v>
      </c>
      <c r="B248" s="27">
        <v>8</v>
      </c>
      <c r="C248" s="27">
        <v>4</v>
      </c>
      <c r="D248" s="35" t="s">
        <v>316</v>
      </c>
      <c r="E248" s="29">
        <v>244</v>
      </c>
      <c r="F248" s="88">
        <v>500</v>
      </c>
      <c r="G248" s="88"/>
      <c r="H248" s="88">
        <f t="shared" si="103"/>
        <v>500</v>
      </c>
    </row>
    <row r="249" spans="1:8" ht="25.5" hidden="1" x14ac:dyDescent="0.25">
      <c r="A249" s="110" t="s">
        <v>319</v>
      </c>
      <c r="B249" s="24">
        <v>8</v>
      </c>
      <c r="C249" s="24">
        <v>4</v>
      </c>
      <c r="D249" s="36" t="s">
        <v>320</v>
      </c>
      <c r="E249" s="26"/>
      <c r="F249" s="49">
        <f>+F250+F251</f>
        <v>0</v>
      </c>
      <c r="G249" s="49">
        <f t="shared" ref="G249" si="106">+G250+G251</f>
        <v>0</v>
      </c>
      <c r="H249" s="88">
        <f t="shared" si="103"/>
        <v>0</v>
      </c>
    </row>
    <row r="250" spans="1:8" ht="25.5" hidden="1" x14ac:dyDescent="0.25">
      <c r="A250" s="112" t="s">
        <v>53</v>
      </c>
      <c r="B250" s="27">
        <v>8</v>
      </c>
      <c r="C250" s="27">
        <v>4</v>
      </c>
      <c r="D250" s="35" t="s">
        <v>321</v>
      </c>
      <c r="E250" s="29">
        <v>242</v>
      </c>
      <c r="F250" s="88"/>
      <c r="G250" s="88"/>
      <c r="H250" s="88"/>
    </row>
    <row r="251" spans="1:8" ht="25.5" hidden="1" x14ac:dyDescent="0.25">
      <c r="A251" s="30" t="s">
        <v>54</v>
      </c>
      <c r="B251" s="27">
        <v>8</v>
      </c>
      <c r="C251" s="27">
        <v>4</v>
      </c>
      <c r="D251" s="35" t="s">
        <v>321</v>
      </c>
      <c r="E251" s="29">
        <v>244</v>
      </c>
      <c r="F251" s="88"/>
      <c r="G251" s="88"/>
      <c r="H251" s="88"/>
    </row>
    <row r="252" spans="1:8" s="31" customFormat="1" ht="15" customHeight="1" x14ac:dyDescent="0.25">
      <c r="A252" s="109" t="s">
        <v>151</v>
      </c>
      <c r="B252" s="24">
        <v>9</v>
      </c>
      <c r="C252" s="24"/>
      <c r="D252" s="37"/>
      <c r="E252" s="26"/>
      <c r="F252" s="89">
        <f>+F253</f>
        <v>700</v>
      </c>
      <c r="G252" s="89">
        <f t="shared" ref="G252:H252" si="107">+G253</f>
        <v>0</v>
      </c>
      <c r="H252" s="89">
        <f t="shared" si="107"/>
        <v>700</v>
      </c>
    </row>
    <row r="253" spans="1:8" ht="31.15" customHeight="1" x14ac:dyDescent="0.25">
      <c r="A253" s="109" t="s">
        <v>456</v>
      </c>
      <c r="B253" s="24">
        <v>9</v>
      </c>
      <c r="C253" s="24">
        <v>9</v>
      </c>
      <c r="D253" s="37"/>
      <c r="E253" s="26"/>
      <c r="F253" s="49">
        <f>F255</f>
        <v>700</v>
      </c>
      <c r="G253" s="49">
        <f t="shared" ref="G253:H253" si="108">G255</f>
        <v>0</v>
      </c>
      <c r="H253" s="49">
        <f t="shared" si="108"/>
        <v>700</v>
      </c>
    </row>
    <row r="254" spans="1:8" ht="25.5" hidden="1" x14ac:dyDescent="0.25">
      <c r="A254" s="30" t="s">
        <v>54</v>
      </c>
      <c r="B254" s="27">
        <v>9</v>
      </c>
      <c r="C254" s="27">
        <v>9</v>
      </c>
      <c r="D254" s="32" t="s">
        <v>152</v>
      </c>
      <c r="E254" s="29">
        <v>244</v>
      </c>
      <c r="F254" s="88"/>
      <c r="G254" s="88"/>
      <c r="H254" s="88"/>
    </row>
    <row r="255" spans="1:8" ht="26.25" customHeight="1" x14ac:dyDescent="0.25">
      <c r="A255" s="30" t="s">
        <v>54</v>
      </c>
      <c r="B255" s="27">
        <v>9</v>
      </c>
      <c r="C255" s="27">
        <v>9</v>
      </c>
      <c r="D255" s="32" t="s">
        <v>326</v>
      </c>
      <c r="E255" s="29">
        <v>244</v>
      </c>
      <c r="F255" s="88">
        <v>700</v>
      </c>
      <c r="G255" s="88"/>
      <c r="H255" s="88">
        <f t="shared" ref="H255" si="109">F255+G255</f>
        <v>700</v>
      </c>
    </row>
    <row r="256" spans="1:8" ht="16.5" customHeight="1" x14ac:dyDescent="0.25">
      <c r="A256" s="119" t="s">
        <v>153</v>
      </c>
      <c r="B256" s="24">
        <v>10</v>
      </c>
      <c r="C256" s="24"/>
      <c r="D256" s="36"/>
      <c r="E256" s="26"/>
      <c r="F256" s="89">
        <f>F257+F259+F278+F289</f>
        <v>633289.94000000006</v>
      </c>
      <c r="G256" s="89">
        <f>G257+G259+G278+G289</f>
        <v>-3613.4</v>
      </c>
      <c r="H256" s="89">
        <f t="shared" ref="H256" si="110">H257+H259+H278+H289</f>
        <v>629676.54</v>
      </c>
    </row>
    <row r="257" spans="1:8" ht="16.5" customHeight="1" x14ac:dyDescent="0.25">
      <c r="A257" s="110" t="s">
        <v>154</v>
      </c>
      <c r="B257" s="24">
        <v>10</v>
      </c>
      <c r="C257" s="24">
        <v>1</v>
      </c>
      <c r="D257" s="36"/>
      <c r="E257" s="26">
        <v>0</v>
      </c>
      <c r="F257" s="89">
        <f>+F258</f>
        <v>732.5</v>
      </c>
      <c r="G257" s="89">
        <f t="shared" ref="G257:H257" si="111">+G258</f>
        <v>0</v>
      </c>
      <c r="H257" s="89">
        <f t="shared" si="111"/>
        <v>732.5</v>
      </c>
    </row>
    <row r="258" spans="1:8" ht="16.5" customHeight="1" x14ac:dyDescent="0.25">
      <c r="A258" s="120" t="s">
        <v>155</v>
      </c>
      <c r="B258" s="27">
        <v>10</v>
      </c>
      <c r="C258" s="27">
        <v>1</v>
      </c>
      <c r="D258" s="35" t="s">
        <v>156</v>
      </c>
      <c r="E258" s="29">
        <v>312</v>
      </c>
      <c r="F258" s="85">
        <v>732.5</v>
      </c>
      <c r="G258" s="85"/>
      <c r="H258" s="88">
        <f t="shared" ref="H258" si="112">F258+G258</f>
        <v>732.5</v>
      </c>
    </row>
    <row r="259" spans="1:8" s="31" customFormat="1" ht="16.5" customHeight="1" x14ac:dyDescent="0.25">
      <c r="A259" s="119" t="s">
        <v>157</v>
      </c>
      <c r="B259" s="24">
        <v>10</v>
      </c>
      <c r="C259" s="24">
        <v>3</v>
      </c>
      <c r="D259" s="36"/>
      <c r="E259" s="26"/>
      <c r="F259" s="89">
        <f>F260+F262+F264+F266+F268+F270+F272+F274+F276</f>
        <v>58297.3</v>
      </c>
      <c r="G259" s="89">
        <f t="shared" ref="G259:H259" si="113">G260+G262+G264+G266+G268+G270+G272+G274+G276</f>
        <v>-4000</v>
      </c>
      <c r="H259" s="89">
        <f t="shared" si="113"/>
        <v>54297.3</v>
      </c>
    </row>
    <row r="260" spans="1:8" ht="17.45" customHeight="1" x14ac:dyDescent="0.25">
      <c r="A260" s="110" t="s">
        <v>358</v>
      </c>
      <c r="B260" s="24">
        <v>10</v>
      </c>
      <c r="C260" s="24">
        <v>3</v>
      </c>
      <c r="D260" s="37" t="s">
        <v>159</v>
      </c>
      <c r="E260" s="26"/>
      <c r="F260" s="89">
        <f>+F261</f>
        <v>538</v>
      </c>
      <c r="G260" s="89">
        <f t="shared" ref="G260:H260" si="114">+G261</f>
        <v>0</v>
      </c>
      <c r="H260" s="89">
        <f t="shared" si="114"/>
        <v>538</v>
      </c>
    </row>
    <row r="261" spans="1:8" ht="25.5" x14ac:dyDescent="0.25">
      <c r="A261" s="120" t="s">
        <v>120</v>
      </c>
      <c r="B261" s="27">
        <v>10</v>
      </c>
      <c r="C261" s="27">
        <v>3</v>
      </c>
      <c r="D261" s="32" t="s">
        <v>159</v>
      </c>
      <c r="E261" s="29">
        <v>313</v>
      </c>
      <c r="F261" s="85">
        <v>538</v>
      </c>
      <c r="G261" s="85"/>
      <c r="H261" s="88">
        <f t="shared" ref="H261" si="115">F261+G261</f>
        <v>538</v>
      </c>
    </row>
    <row r="262" spans="1:8" ht="25.5" x14ac:dyDescent="0.25">
      <c r="A262" s="110" t="s">
        <v>359</v>
      </c>
      <c r="B262" s="24">
        <v>10</v>
      </c>
      <c r="C262" s="24">
        <v>3</v>
      </c>
      <c r="D262" s="36" t="s">
        <v>160</v>
      </c>
      <c r="E262" s="26"/>
      <c r="F262" s="89">
        <f>F263</f>
        <v>278.7</v>
      </c>
      <c r="G262" s="89">
        <f t="shared" ref="G262:H262" si="116">G263</f>
        <v>0</v>
      </c>
      <c r="H262" s="89">
        <f t="shared" si="116"/>
        <v>278.7</v>
      </c>
    </row>
    <row r="263" spans="1:8" ht="25.5" x14ac:dyDescent="0.25">
      <c r="A263" s="120" t="s">
        <v>120</v>
      </c>
      <c r="B263" s="27">
        <v>10</v>
      </c>
      <c r="C263" s="27">
        <v>3</v>
      </c>
      <c r="D263" s="35" t="s">
        <v>160</v>
      </c>
      <c r="E263" s="29">
        <v>313</v>
      </c>
      <c r="F263" s="85">
        <v>278.7</v>
      </c>
      <c r="G263" s="85"/>
      <c r="H263" s="88">
        <f t="shared" ref="H263" si="117">F263+G263</f>
        <v>278.7</v>
      </c>
    </row>
    <row r="264" spans="1:8" ht="25.5" x14ac:dyDescent="0.25">
      <c r="A264" s="110" t="s">
        <v>360</v>
      </c>
      <c r="B264" s="24">
        <v>10</v>
      </c>
      <c r="C264" s="24">
        <v>3</v>
      </c>
      <c r="D264" s="36" t="s">
        <v>161</v>
      </c>
      <c r="E264" s="26"/>
      <c r="F264" s="89">
        <f>+F265</f>
        <v>16073.7</v>
      </c>
      <c r="G264" s="89">
        <f t="shared" ref="G264:H264" si="118">+G265</f>
        <v>0</v>
      </c>
      <c r="H264" s="89">
        <f t="shared" si="118"/>
        <v>16073.7</v>
      </c>
    </row>
    <row r="265" spans="1:8" ht="25.5" x14ac:dyDescent="0.25">
      <c r="A265" s="120" t="s">
        <v>120</v>
      </c>
      <c r="B265" s="27">
        <v>10</v>
      </c>
      <c r="C265" s="27">
        <v>3</v>
      </c>
      <c r="D265" s="35" t="s">
        <v>161</v>
      </c>
      <c r="E265" s="29">
        <v>313</v>
      </c>
      <c r="F265" s="85">
        <v>16073.7</v>
      </c>
      <c r="G265" s="85"/>
      <c r="H265" s="88">
        <f t="shared" ref="H265" si="119">F265+G265</f>
        <v>16073.7</v>
      </c>
    </row>
    <row r="266" spans="1:8" ht="25.5" x14ac:dyDescent="0.25">
      <c r="A266" s="110" t="s">
        <v>361</v>
      </c>
      <c r="B266" s="24">
        <v>10</v>
      </c>
      <c r="C266" s="24">
        <v>3</v>
      </c>
      <c r="D266" s="37" t="s">
        <v>162</v>
      </c>
      <c r="E266" s="26"/>
      <c r="F266" s="89">
        <f>F267</f>
        <v>13224.2</v>
      </c>
      <c r="G266" s="89">
        <f t="shared" ref="G266:H266" si="120">G267</f>
        <v>0</v>
      </c>
      <c r="H266" s="89">
        <f t="shared" si="120"/>
        <v>13224.2</v>
      </c>
    </row>
    <row r="267" spans="1:8" ht="25.5" x14ac:dyDescent="0.25">
      <c r="A267" s="120" t="s">
        <v>120</v>
      </c>
      <c r="B267" s="27">
        <v>10</v>
      </c>
      <c r="C267" s="27">
        <v>3</v>
      </c>
      <c r="D267" s="32" t="s">
        <v>162</v>
      </c>
      <c r="E267" s="29">
        <v>313</v>
      </c>
      <c r="F267" s="85">
        <v>13224.2</v>
      </c>
      <c r="G267" s="85"/>
      <c r="H267" s="88">
        <f t="shared" ref="H267" si="121">F267+G267</f>
        <v>13224.2</v>
      </c>
    </row>
    <row r="268" spans="1:8" ht="25.5" x14ac:dyDescent="0.25">
      <c r="A268" s="110" t="s">
        <v>362</v>
      </c>
      <c r="B268" s="24">
        <v>10</v>
      </c>
      <c r="C268" s="24">
        <v>3</v>
      </c>
      <c r="D268" s="37" t="s">
        <v>163</v>
      </c>
      <c r="E268" s="26"/>
      <c r="F268" s="89">
        <f>F269</f>
        <v>89.3</v>
      </c>
      <c r="G268" s="89">
        <f t="shared" ref="G268:H268" si="122">G269</f>
        <v>0</v>
      </c>
      <c r="H268" s="89">
        <f t="shared" si="122"/>
        <v>89.3</v>
      </c>
    </row>
    <row r="269" spans="1:8" ht="25.5" x14ac:dyDescent="0.25">
      <c r="A269" s="120" t="s">
        <v>120</v>
      </c>
      <c r="B269" s="27">
        <v>10</v>
      </c>
      <c r="C269" s="27">
        <v>3</v>
      </c>
      <c r="D269" s="32" t="s">
        <v>163</v>
      </c>
      <c r="E269" s="29">
        <v>313</v>
      </c>
      <c r="F269" s="85">
        <v>89.3</v>
      </c>
      <c r="G269" s="85"/>
      <c r="H269" s="88">
        <f t="shared" ref="H269" si="123">F269+G269</f>
        <v>89.3</v>
      </c>
    </row>
    <row r="270" spans="1:8" ht="25.5" x14ac:dyDescent="0.25">
      <c r="A270" s="110" t="s">
        <v>363</v>
      </c>
      <c r="B270" s="24">
        <v>10</v>
      </c>
      <c r="C270" s="24">
        <v>3</v>
      </c>
      <c r="D270" s="36" t="s">
        <v>164</v>
      </c>
      <c r="E270" s="26"/>
      <c r="F270" s="89">
        <f>F271</f>
        <v>17685.400000000001</v>
      </c>
      <c r="G270" s="89">
        <f t="shared" ref="G270:H270" si="124">G271</f>
        <v>-4000</v>
      </c>
      <c r="H270" s="89">
        <f t="shared" si="124"/>
        <v>13685.400000000001</v>
      </c>
    </row>
    <row r="271" spans="1:8" ht="31.15" customHeight="1" x14ac:dyDescent="0.25">
      <c r="A271" s="120" t="s">
        <v>120</v>
      </c>
      <c r="B271" s="27">
        <v>10</v>
      </c>
      <c r="C271" s="27">
        <v>3</v>
      </c>
      <c r="D271" s="35" t="s">
        <v>164</v>
      </c>
      <c r="E271" s="29">
        <v>321</v>
      </c>
      <c r="F271" s="85">
        <v>17685.400000000001</v>
      </c>
      <c r="G271" s="85">
        <v>-4000</v>
      </c>
      <c r="H271" s="88">
        <f t="shared" ref="H271" si="125">F271+G271</f>
        <v>13685.400000000001</v>
      </c>
    </row>
    <row r="272" spans="1:8" ht="17.45" customHeight="1" x14ac:dyDescent="0.25">
      <c r="A272" s="110" t="s">
        <v>364</v>
      </c>
      <c r="B272" s="24">
        <v>10</v>
      </c>
      <c r="C272" s="24">
        <v>3</v>
      </c>
      <c r="D272" s="36" t="s">
        <v>328</v>
      </c>
      <c r="E272" s="26"/>
      <c r="F272" s="89">
        <f>F273</f>
        <v>10165</v>
      </c>
      <c r="G272" s="89">
        <f t="shared" ref="G272:H272" si="126">G273</f>
        <v>0</v>
      </c>
      <c r="H272" s="89">
        <f t="shared" si="126"/>
        <v>10165</v>
      </c>
    </row>
    <row r="273" spans="1:8" ht="25.5" x14ac:dyDescent="0.25">
      <c r="A273" s="120" t="s">
        <v>120</v>
      </c>
      <c r="B273" s="27">
        <v>10</v>
      </c>
      <c r="C273" s="27">
        <v>3</v>
      </c>
      <c r="D273" s="35" t="s">
        <v>328</v>
      </c>
      <c r="E273" s="29">
        <v>321</v>
      </c>
      <c r="F273" s="85">
        <v>10165</v>
      </c>
      <c r="G273" s="85"/>
      <c r="H273" s="88">
        <f t="shared" ref="H273" si="127">F273+G273</f>
        <v>10165</v>
      </c>
    </row>
    <row r="274" spans="1:8" ht="29.45" customHeight="1" x14ac:dyDescent="0.25">
      <c r="A274" s="109" t="s">
        <v>453</v>
      </c>
      <c r="B274" s="24">
        <v>10</v>
      </c>
      <c r="C274" s="24">
        <v>3</v>
      </c>
      <c r="D274" s="32"/>
      <c r="E274" s="26"/>
      <c r="F274" s="89">
        <f>F275</f>
        <v>143</v>
      </c>
      <c r="G274" s="89">
        <f t="shared" ref="G274:H274" si="128">G275</f>
        <v>0</v>
      </c>
      <c r="H274" s="89">
        <f t="shared" si="128"/>
        <v>143</v>
      </c>
    </row>
    <row r="275" spans="1:8" ht="35.450000000000003" customHeight="1" x14ac:dyDescent="0.25">
      <c r="A275" s="30" t="s">
        <v>54</v>
      </c>
      <c r="B275" s="27">
        <v>10</v>
      </c>
      <c r="C275" s="27">
        <v>3</v>
      </c>
      <c r="D275" s="32" t="s">
        <v>455</v>
      </c>
      <c r="E275" s="29">
        <v>244</v>
      </c>
      <c r="F275" s="85">
        <v>143</v>
      </c>
      <c r="G275" s="85"/>
      <c r="H275" s="88">
        <f t="shared" ref="H275" si="129">F275+G275</f>
        <v>143</v>
      </c>
    </row>
    <row r="276" spans="1:8" ht="35.450000000000003" customHeight="1" x14ac:dyDescent="0.25">
      <c r="A276" s="110" t="s">
        <v>454</v>
      </c>
      <c r="B276" s="24">
        <v>10</v>
      </c>
      <c r="C276" s="24">
        <v>3</v>
      </c>
      <c r="D276" s="37"/>
      <c r="E276" s="26"/>
      <c r="F276" s="89">
        <f>F277</f>
        <v>100</v>
      </c>
      <c r="G276" s="89">
        <f t="shared" ref="G276:H276" si="130">G277</f>
        <v>0</v>
      </c>
      <c r="H276" s="89">
        <f t="shared" si="130"/>
        <v>100</v>
      </c>
    </row>
    <row r="277" spans="1:8" ht="25.5" x14ac:dyDescent="0.25">
      <c r="A277" s="30" t="s">
        <v>54</v>
      </c>
      <c r="B277" s="27">
        <v>10</v>
      </c>
      <c r="C277" s="27">
        <v>3</v>
      </c>
      <c r="D277" s="32" t="s">
        <v>455</v>
      </c>
      <c r="E277" s="29">
        <v>244</v>
      </c>
      <c r="F277" s="85">
        <v>100</v>
      </c>
      <c r="G277" s="85"/>
      <c r="H277" s="88">
        <f t="shared" ref="H277" si="131">F277+G277</f>
        <v>100</v>
      </c>
    </row>
    <row r="278" spans="1:8" ht="15.75" customHeight="1" x14ac:dyDescent="0.25">
      <c r="A278" s="110" t="s">
        <v>165</v>
      </c>
      <c r="B278" s="24">
        <v>10</v>
      </c>
      <c r="C278" s="24">
        <v>4</v>
      </c>
      <c r="D278" s="32"/>
      <c r="E278" s="29"/>
      <c r="F278" s="89">
        <f>F279+F280+F281+F282+F283+F284+F285+F287</f>
        <v>567533.84</v>
      </c>
      <c r="G278" s="89">
        <f t="shared" ref="G278:H278" si="132">G279+G280+G281+G282+G283+G284+G285+G287</f>
        <v>386.6</v>
      </c>
      <c r="H278" s="89">
        <f t="shared" si="132"/>
        <v>567920.43999999994</v>
      </c>
    </row>
    <row r="279" spans="1:8" ht="26.45" hidden="1" customHeight="1" x14ac:dyDescent="0.25">
      <c r="A279" s="30" t="s">
        <v>365</v>
      </c>
      <c r="B279" s="27">
        <v>10</v>
      </c>
      <c r="C279" s="27">
        <v>4</v>
      </c>
      <c r="D279" s="32" t="s">
        <v>166</v>
      </c>
      <c r="E279" s="29"/>
      <c r="F279" s="85">
        <f>F280</f>
        <v>0</v>
      </c>
      <c r="G279" s="85">
        <f t="shared" ref="G279:H279" si="133">G280</f>
        <v>0</v>
      </c>
      <c r="H279" s="85">
        <f t="shared" si="133"/>
        <v>0</v>
      </c>
    </row>
    <row r="280" spans="1:8" ht="26.45" hidden="1" customHeight="1" x14ac:dyDescent="0.25">
      <c r="A280" s="120" t="s">
        <v>120</v>
      </c>
      <c r="B280" s="27">
        <v>10</v>
      </c>
      <c r="C280" s="27">
        <v>4</v>
      </c>
      <c r="D280" s="32" t="s">
        <v>166</v>
      </c>
      <c r="E280" s="29">
        <v>313</v>
      </c>
      <c r="F280" s="85">
        <v>0</v>
      </c>
      <c r="G280" s="85">
        <v>0</v>
      </c>
      <c r="H280" s="85">
        <v>0</v>
      </c>
    </row>
    <row r="281" spans="1:8" ht="25.5" hidden="1" x14ac:dyDescent="0.25">
      <c r="A281" s="120" t="s">
        <v>120</v>
      </c>
      <c r="B281" s="27">
        <v>10</v>
      </c>
      <c r="C281" s="27">
        <v>4</v>
      </c>
      <c r="D281" s="35" t="s">
        <v>168</v>
      </c>
      <c r="E281" s="29">
        <v>313</v>
      </c>
      <c r="F281" s="88">
        <v>0</v>
      </c>
      <c r="G281" s="88">
        <v>0</v>
      </c>
      <c r="H281" s="88">
        <v>0</v>
      </c>
    </row>
    <row r="282" spans="1:8" ht="28.15" customHeight="1" x14ac:dyDescent="0.25">
      <c r="A282" s="120" t="s">
        <v>120</v>
      </c>
      <c r="B282" s="27">
        <v>10</v>
      </c>
      <c r="C282" s="27">
        <v>4</v>
      </c>
      <c r="D282" s="84" t="s">
        <v>430</v>
      </c>
      <c r="E282" s="29">
        <v>313</v>
      </c>
      <c r="F282" s="88">
        <v>369544.6</v>
      </c>
      <c r="G282" s="88"/>
      <c r="H282" s="88">
        <f t="shared" ref="H282:H288" si="134">F282+G282</f>
        <v>369544.6</v>
      </c>
    </row>
    <row r="283" spans="1:8" ht="30" customHeight="1" x14ac:dyDescent="0.25">
      <c r="A283" s="120" t="s">
        <v>120</v>
      </c>
      <c r="B283" s="27">
        <v>10</v>
      </c>
      <c r="C283" s="27">
        <v>4</v>
      </c>
      <c r="D283" s="35" t="s">
        <v>431</v>
      </c>
      <c r="E283" s="29">
        <v>313</v>
      </c>
      <c r="F283" s="88">
        <v>101386.84</v>
      </c>
      <c r="G283" s="88"/>
      <c r="H283" s="88">
        <f t="shared" si="134"/>
        <v>101386.84</v>
      </c>
    </row>
    <row r="284" spans="1:8" ht="33.6" customHeight="1" x14ac:dyDescent="0.25">
      <c r="A284" s="120" t="s">
        <v>120</v>
      </c>
      <c r="B284" s="27">
        <v>10</v>
      </c>
      <c r="C284" s="27">
        <v>4</v>
      </c>
      <c r="D284" s="35" t="s">
        <v>354</v>
      </c>
      <c r="E284" s="29">
        <v>313</v>
      </c>
      <c r="F284" s="88">
        <v>68618.8</v>
      </c>
      <c r="G284" s="88"/>
      <c r="H284" s="88">
        <f t="shared" si="134"/>
        <v>68618.8</v>
      </c>
    </row>
    <row r="285" spans="1:8" ht="18.600000000000001" customHeight="1" x14ac:dyDescent="0.25">
      <c r="A285" s="119" t="s">
        <v>432</v>
      </c>
      <c r="B285" s="24">
        <v>10</v>
      </c>
      <c r="C285" s="24">
        <v>4</v>
      </c>
      <c r="D285" s="36" t="s">
        <v>168</v>
      </c>
      <c r="E285" s="26">
        <v>313</v>
      </c>
      <c r="F285" s="49">
        <f>F286</f>
        <v>14951.2</v>
      </c>
      <c r="G285" s="49">
        <f t="shared" ref="G285:H285" si="135">G286</f>
        <v>0</v>
      </c>
      <c r="H285" s="49">
        <f t="shared" si="135"/>
        <v>14951.2</v>
      </c>
    </row>
    <row r="286" spans="1:8" ht="33.6" customHeight="1" x14ac:dyDescent="0.25">
      <c r="A286" s="120" t="s">
        <v>120</v>
      </c>
      <c r="B286" s="27">
        <v>10</v>
      </c>
      <c r="C286" s="27">
        <v>4</v>
      </c>
      <c r="D286" s="35" t="s">
        <v>168</v>
      </c>
      <c r="E286" s="29">
        <v>313</v>
      </c>
      <c r="F286" s="88">
        <v>14951.2</v>
      </c>
      <c r="G286" s="88"/>
      <c r="H286" s="88">
        <f t="shared" si="134"/>
        <v>14951.2</v>
      </c>
    </row>
    <row r="287" spans="1:8" ht="30.6" customHeight="1" x14ac:dyDescent="0.25">
      <c r="A287" s="161" t="s">
        <v>539</v>
      </c>
      <c r="B287" s="24">
        <v>10</v>
      </c>
      <c r="C287" s="24">
        <v>4</v>
      </c>
      <c r="D287" s="25" t="s">
        <v>327</v>
      </c>
      <c r="E287" s="26"/>
      <c r="F287" s="49">
        <f>+F288</f>
        <v>13032.4</v>
      </c>
      <c r="G287" s="49">
        <f t="shared" ref="G287:H287" si="136">+G288</f>
        <v>386.6</v>
      </c>
      <c r="H287" s="49">
        <f t="shared" si="136"/>
        <v>13419</v>
      </c>
    </row>
    <row r="288" spans="1:8" ht="19.899999999999999" customHeight="1" x14ac:dyDescent="0.25">
      <c r="A288" s="120" t="s">
        <v>98</v>
      </c>
      <c r="B288" s="27">
        <v>10</v>
      </c>
      <c r="C288" s="27">
        <v>4</v>
      </c>
      <c r="D288" s="28" t="s">
        <v>327</v>
      </c>
      <c r="E288" s="29">
        <v>322</v>
      </c>
      <c r="F288" s="88">
        <v>13032.4</v>
      </c>
      <c r="G288" s="88">
        <f>548.95-162.35</f>
        <v>386.6</v>
      </c>
      <c r="H288" s="88">
        <f t="shared" si="134"/>
        <v>13419</v>
      </c>
    </row>
    <row r="289" spans="1:8" s="31" customFormat="1" ht="18" customHeight="1" x14ac:dyDescent="0.25">
      <c r="A289" s="119" t="s">
        <v>169</v>
      </c>
      <c r="B289" s="24">
        <v>10</v>
      </c>
      <c r="C289" s="24">
        <v>6</v>
      </c>
      <c r="D289" s="36"/>
      <c r="E289" s="26"/>
      <c r="F289" s="49">
        <f>F290+F296</f>
        <v>6726.2999999999993</v>
      </c>
      <c r="G289" s="49">
        <f t="shared" ref="G289:H289" si="137">G290+G296</f>
        <v>0</v>
      </c>
      <c r="H289" s="49">
        <f t="shared" si="137"/>
        <v>6726.2999999999993</v>
      </c>
    </row>
    <row r="290" spans="1:8" ht="19.899999999999999" customHeight="1" x14ac:dyDescent="0.25">
      <c r="A290" s="110" t="s">
        <v>368</v>
      </c>
      <c r="B290" s="24">
        <v>10</v>
      </c>
      <c r="C290" s="24">
        <v>6</v>
      </c>
      <c r="D290" s="37" t="s">
        <v>171</v>
      </c>
      <c r="E290" s="26"/>
      <c r="F290" s="89">
        <f>SUM(F291:F295)</f>
        <v>5298.5999999999995</v>
      </c>
      <c r="G290" s="89">
        <f t="shared" ref="G290:H290" si="138">SUM(G291:G295)</f>
        <v>0</v>
      </c>
      <c r="H290" s="89">
        <f t="shared" si="138"/>
        <v>5298.5999999999995</v>
      </c>
    </row>
    <row r="291" spans="1:8" ht="18" customHeight="1" x14ac:dyDescent="0.25">
      <c r="A291" s="111" t="s">
        <v>40</v>
      </c>
      <c r="B291" s="27">
        <v>10</v>
      </c>
      <c r="C291" s="27">
        <v>6</v>
      </c>
      <c r="D291" s="32" t="s">
        <v>171</v>
      </c>
      <c r="E291" s="29">
        <v>121</v>
      </c>
      <c r="F291" s="85">
        <v>3186.2</v>
      </c>
      <c r="G291" s="85"/>
      <c r="H291" s="88">
        <f t="shared" ref="H291:H297" si="139">F291+G291</f>
        <v>3186.2</v>
      </c>
    </row>
    <row r="292" spans="1:8" ht="42.75" customHeight="1" x14ac:dyDescent="0.25">
      <c r="A292" s="112" t="s">
        <v>43</v>
      </c>
      <c r="B292" s="27">
        <v>10</v>
      </c>
      <c r="C292" s="27">
        <v>6</v>
      </c>
      <c r="D292" s="32" t="s">
        <v>171</v>
      </c>
      <c r="E292" s="29">
        <v>129</v>
      </c>
      <c r="F292" s="85">
        <v>962.2</v>
      </c>
      <c r="G292" s="85"/>
      <c r="H292" s="88">
        <f t="shared" si="139"/>
        <v>962.2</v>
      </c>
    </row>
    <row r="293" spans="1:8" ht="25.5" x14ac:dyDescent="0.25">
      <c r="A293" s="30" t="s">
        <v>51</v>
      </c>
      <c r="B293" s="27">
        <v>10</v>
      </c>
      <c r="C293" s="27">
        <v>6</v>
      </c>
      <c r="D293" s="32" t="s">
        <v>171</v>
      </c>
      <c r="E293" s="29">
        <v>122</v>
      </c>
      <c r="F293" s="85">
        <v>50</v>
      </c>
      <c r="G293" s="85"/>
      <c r="H293" s="88">
        <f t="shared" si="139"/>
        <v>50</v>
      </c>
    </row>
    <row r="294" spans="1:8" ht="25.5" x14ac:dyDescent="0.25">
      <c r="A294" s="112" t="s">
        <v>53</v>
      </c>
      <c r="B294" s="27">
        <v>10</v>
      </c>
      <c r="C294" s="27">
        <v>6</v>
      </c>
      <c r="D294" s="32" t="s">
        <v>171</v>
      </c>
      <c r="E294" s="29">
        <v>242</v>
      </c>
      <c r="F294" s="85">
        <v>310.2</v>
      </c>
      <c r="G294" s="85"/>
      <c r="H294" s="88">
        <f t="shared" si="139"/>
        <v>310.2</v>
      </c>
    </row>
    <row r="295" spans="1:8" ht="25.5" x14ac:dyDescent="0.25">
      <c r="A295" s="30" t="s">
        <v>54</v>
      </c>
      <c r="B295" s="27">
        <v>10</v>
      </c>
      <c r="C295" s="27">
        <v>6</v>
      </c>
      <c r="D295" s="32" t="s">
        <v>171</v>
      </c>
      <c r="E295" s="29">
        <v>244</v>
      </c>
      <c r="F295" s="85">
        <v>790</v>
      </c>
      <c r="G295" s="85"/>
      <c r="H295" s="88">
        <f t="shared" si="139"/>
        <v>790</v>
      </c>
    </row>
    <row r="296" spans="1:8" x14ac:dyDescent="0.25">
      <c r="A296" s="110" t="s">
        <v>433</v>
      </c>
      <c r="B296" s="24">
        <v>10</v>
      </c>
      <c r="C296" s="24">
        <v>6</v>
      </c>
      <c r="D296" s="37" t="s">
        <v>170</v>
      </c>
      <c r="E296" s="26"/>
      <c r="F296" s="89">
        <f>F297</f>
        <v>1427.7</v>
      </c>
      <c r="G296" s="89">
        <f t="shared" ref="G296:H296" si="140">G297</f>
        <v>0</v>
      </c>
      <c r="H296" s="89">
        <f t="shared" si="140"/>
        <v>1427.7</v>
      </c>
    </row>
    <row r="297" spans="1:8" ht="30.6" customHeight="1" x14ac:dyDescent="0.25">
      <c r="A297" s="30" t="s">
        <v>54</v>
      </c>
      <c r="B297" s="27">
        <v>10</v>
      </c>
      <c r="C297" s="27">
        <v>6</v>
      </c>
      <c r="D297" s="32" t="s">
        <v>170</v>
      </c>
      <c r="E297" s="29">
        <v>244</v>
      </c>
      <c r="F297" s="85">
        <v>1427.7</v>
      </c>
      <c r="G297" s="85"/>
      <c r="H297" s="88">
        <f t="shared" si="139"/>
        <v>1427.7</v>
      </c>
    </row>
    <row r="298" spans="1:8" ht="18" customHeight="1" x14ac:dyDescent="0.25">
      <c r="A298" s="109" t="s">
        <v>172</v>
      </c>
      <c r="B298" s="24">
        <v>11</v>
      </c>
      <c r="C298" s="24"/>
      <c r="D298" s="37"/>
      <c r="E298" s="26"/>
      <c r="F298" s="89">
        <f>+F299</f>
        <v>650</v>
      </c>
      <c r="G298" s="89">
        <f t="shared" ref="G298:H299" si="141">+G299</f>
        <v>0</v>
      </c>
      <c r="H298" s="89">
        <f t="shared" si="141"/>
        <v>650</v>
      </c>
    </row>
    <row r="299" spans="1:8" s="31" customFormat="1" ht="19.149999999999999" customHeight="1" x14ac:dyDescent="0.25">
      <c r="A299" s="109" t="s">
        <v>173</v>
      </c>
      <c r="B299" s="24">
        <v>11</v>
      </c>
      <c r="C299" s="24">
        <v>5</v>
      </c>
      <c r="D299" s="37"/>
      <c r="E299" s="26"/>
      <c r="F299" s="89">
        <f>+F300</f>
        <v>650</v>
      </c>
      <c r="G299" s="89">
        <f t="shared" si="141"/>
        <v>0</v>
      </c>
      <c r="H299" s="89">
        <f t="shared" si="141"/>
        <v>650</v>
      </c>
    </row>
    <row r="300" spans="1:8" ht="25.5" x14ac:dyDescent="0.25">
      <c r="A300" s="109" t="s">
        <v>458</v>
      </c>
      <c r="B300" s="24">
        <v>11</v>
      </c>
      <c r="C300" s="24">
        <v>5</v>
      </c>
      <c r="D300" s="37" t="s">
        <v>333</v>
      </c>
      <c r="E300" s="26"/>
      <c r="F300" s="49">
        <f>SUM(F301:F301)</f>
        <v>650</v>
      </c>
      <c r="G300" s="49">
        <f t="shared" ref="G300:H300" si="142">SUM(G301:G301)</f>
        <v>0</v>
      </c>
      <c r="H300" s="49">
        <f t="shared" si="142"/>
        <v>650</v>
      </c>
    </row>
    <row r="301" spans="1:8" ht="27" customHeight="1" x14ac:dyDescent="0.25">
      <c r="A301" s="30" t="s">
        <v>54</v>
      </c>
      <c r="B301" s="27">
        <v>11</v>
      </c>
      <c r="C301" s="27">
        <v>5</v>
      </c>
      <c r="D301" s="32" t="s">
        <v>333</v>
      </c>
      <c r="E301" s="29">
        <v>244</v>
      </c>
      <c r="F301" s="88">
        <v>650</v>
      </c>
      <c r="G301" s="88"/>
      <c r="H301" s="88">
        <f t="shared" ref="H301" si="143">F301+G301</f>
        <v>650</v>
      </c>
    </row>
    <row r="302" spans="1:8" ht="15.75" customHeight="1" x14ac:dyDescent="0.25">
      <c r="A302" s="110" t="s">
        <v>175</v>
      </c>
      <c r="B302" s="24">
        <v>12</v>
      </c>
      <c r="C302" s="24"/>
      <c r="D302" s="37"/>
      <c r="E302" s="26"/>
      <c r="F302" s="49">
        <f>+F303</f>
        <v>1373.4</v>
      </c>
      <c r="G302" s="49">
        <f t="shared" ref="G302:H303" si="144">+G303</f>
        <v>0</v>
      </c>
      <c r="H302" s="49">
        <f t="shared" si="144"/>
        <v>1373.4</v>
      </c>
    </row>
    <row r="303" spans="1:8" s="31" customFormat="1" ht="15.75" customHeight="1" x14ac:dyDescent="0.25">
      <c r="A303" s="110" t="s">
        <v>176</v>
      </c>
      <c r="B303" s="24">
        <v>12</v>
      </c>
      <c r="C303" s="24">
        <v>2</v>
      </c>
      <c r="D303" s="37"/>
      <c r="E303" s="26"/>
      <c r="F303" s="49">
        <f>+F304</f>
        <v>1373.4</v>
      </c>
      <c r="G303" s="49">
        <f t="shared" si="144"/>
        <v>0</v>
      </c>
      <c r="H303" s="49">
        <f t="shared" si="144"/>
        <v>1373.4</v>
      </c>
    </row>
    <row r="304" spans="1:8" ht="42" customHeight="1" x14ac:dyDescent="0.25">
      <c r="A304" s="112" t="s">
        <v>107</v>
      </c>
      <c r="B304" s="27">
        <v>12</v>
      </c>
      <c r="C304" s="27">
        <v>2</v>
      </c>
      <c r="D304" s="32" t="s">
        <v>335</v>
      </c>
      <c r="E304" s="29">
        <v>621</v>
      </c>
      <c r="F304" s="88">
        <v>1373.4</v>
      </c>
      <c r="G304" s="88"/>
      <c r="H304" s="88">
        <f t="shared" ref="H304" si="145">F304+G304</f>
        <v>1373.4</v>
      </c>
    </row>
    <row r="305" spans="1:13" ht="25.5" x14ac:dyDescent="0.25">
      <c r="A305" s="109" t="s">
        <v>177</v>
      </c>
      <c r="B305" s="24">
        <v>14</v>
      </c>
      <c r="C305" s="24"/>
      <c r="D305" s="37"/>
      <c r="E305" s="26"/>
      <c r="F305" s="49">
        <f>F306+F308+F310</f>
        <v>36942.5</v>
      </c>
      <c r="G305" s="49">
        <f>G306+G308+G310</f>
        <v>2271.4259999999999</v>
      </c>
      <c r="H305" s="49">
        <f t="shared" ref="H305" si="146">H306+H308+H310</f>
        <v>39213.925999999999</v>
      </c>
    </row>
    <row r="306" spans="1:13" ht="39" customHeight="1" x14ac:dyDescent="0.25">
      <c r="A306" s="110" t="s">
        <v>178</v>
      </c>
      <c r="B306" s="24">
        <v>14</v>
      </c>
      <c r="C306" s="24">
        <v>1</v>
      </c>
      <c r="D306" s="37"/>
      <c r="E306" s="26">
        <v>0</v>
      </c>
      <c r="F306" s="49">
        <f>+F307</f>
        <v>27112.7</v>
      </c>
      <c r="G306" s="49">
        <f t="shared" ref="G306:H306" si="147">+G307</f>
        <v>7540.6</v>
      </c>
      <c r="H306" s="49">
        <f t="shared" si="147"/>
        <v>34653.300000000003</v>
      </c>
    </row>
    <row r="307" spans="1:13" ht="17.25" customHeight="1" x14ac:dyDescent="0.25">
      <c r="A307" s="111" t="s">
        <v>179</v>
      </c>
      <c r="B307" s="27">
        <v>14</v>
      </c>
      <c r="C307" s="27">
        <v>1</v>
      </c>
      <c r="D307" s="32" t="s">
        <v>180</v>
      </c>
      <c r="E307" s="29">
        <v>511</v>
      </c>
      <c r="F307" s="88">
        <v>27112.7</v>
      </c>
      <c r="G307" s="88">
        <v>7540.6</v>
      </c>
      <c r="H307" s="88">
        <f t="shared" ref="H307" si="148">F307+G307</f>
        <v>34653.300000000003</v>
      </c>
    </row>
    <row r="308" spans="1:13" ht="17.25" customHeight="1" x14ac:dyDescent="0.25">
      <c r="A308" s="110" t="s">
        <v>181</v>
      </c>
      <c r="B308" s="24">
        <v>14</v>
      </c>
      <c r="C308" s="24">
        <v>2</v>
      </c>
      <c r="D308" s="25" t="s">
        <v>182</v>
      </c>
      <c r="E308" s="26">
        <v>0</v>
      </c>
      <c r="F308" s="49">
        <f>+F309</f>
        <v>8881.2000000000007</v>
      </c>
      <c r="G308" s="49">
        <f t="shared" ref="G308:H308" si="149">+G309</f>
        <v>-5540.6</v>
      </c>
      <c r="H308" s="49">
        <f t="shared" si="149"/>
        <v>3340.6000000000004</v>
      </c>
    </row>
    <row r="309" spans="1:13" ht="17.25" customHeight="1" x14ac:dyDescent="0.25">
      <c r="A309" s="111" t="s">
        <v>181</v>
      </c>
      <c r="B309" s="27">
        <v>14</v>
      </c>
      <c r="C309" s="27">
        <v>2</v>
      </c>
      <c r="D309" s="28" t="s">
        <v>182</v>
      </c>
      <c r="E309" s="29">
        <v>512</v>
      </c>
      <c r="F309" s="88">
        <v>8881.2000000000007</v>
      </c>
      <c r="G309" s="88">
        <v>-5540.6</v>
      </c>
      <c r="H309" s="88">
        <f t="shared" ref="H309" si="150">F309+G309</f>
        <v>3340.6000000000004</v>
      </c>
    </row>
    <row r="310" spans="1:13" ht="17.25" customHeight="1" x14ac:dyDescent="0.25">
      <c r="A310" s="109" t="s">
        <v>183</v>
      </c>
      <c r="B310" s="24">
        <v>14</v>
      </c>
      <c r="C310" s="24">
        <v>3</v>
      </c>
      <c r="D310" s="25"/>
      <c r="E310" s="26"/>
      <c r="F310" s="49">
        <f>F311+F315+F313</f>
        <v>948.6</v>
      </c>
      <c r="G310" s="49">
        <f>G311+G315+G313</f>
        <v>271.42599999999999</v>
      </c>
      <c r="H310" s="49">
        <f t="shared" ref="H310" si="151">H311+H315+H313</f>
        <v>1220.0259999999998</v>
      </c>
    </row>
    <row r="311" spans="1:13" ht="25.5" x14ac:dyDescent="0.25">
      <c r="A311" s="110" t="s">
        <v>184</v>
      </c>
      <c r="B311" s="24">
        <v>14</v>
      </c>
      <c r="C311" s="24">
        <v>3</v>
      </c>
      <c r="D311" s="36" t="s">
        <v>185</v>
      </c>
      <c r="E311" s="26"/>
      <c r="F311" s="49">
        <f>+F312</f>
        <v>938.6</v>
      </c>
      <c r="G311" s="49">
        <f t="shared" ref="G311:H313" si="152">+G312</f>
        <v>-30.974</v>
      </c>
      <c r="H311" s="49">
        <f t="shared" si="152"/>
        <v>907.62599999999998</v>
      </c>
    </row>
    <row r="312" spans="1:13" ht="27" customHeight="1" x14ac:dyDescent="0.25">
      <c r="A312" s="111" t="s">
        <v>348</v>
      </c>
      <c r="B312" s="27">
        <v>14</v>
      </c>
      <c r="C312" s="27">
        <v>3</v>
      </c>
      <c r="D312" s="35" t="s">
        <v>185</v>
      </c>
      <c r="E312" s="29">
        <v>540</v>
      </c>
      <c r="F312" s="88">
        <v>938.6</v>
      </c>
      <c r="G312" s="88">
        <v>-30.974</v>
      </c>
      <c r="H312" s="88">
        <f t="shared" ref="H312:H316" si="153">F312+G312</f>
        <v>907.62599999999998</v>
      </c>
    </row>
    <row r="313" spans="1:13" ht="16.5" customHeight="1" x14ac:dyDescent="0.25">
      <c r="A313" s="110" t="s">
        <v>557</v>
      </c>
      <c r="B313" s="24">
        <v>14</v>
      </c>
      <c r="C313" s="24">
        <v>3</v>
      </c>
      <c r="D313" s="36" t="s">
        <v>185</v>
      </c>
      <c r="E313" s="26"/>
      <c r="F313" s="49">
        <f>+F314</f>
        <v>0</v>
      </c>
      <c r="G313" s="49">
        <f t="shared" si="152"/>
        <v>302.39999999999998</v>
      </c>
      <c r="H313" s="49">
        <f t="shared" si="152"/>
        <v>302.39999999999998</v>
      </c>
    </row>
    <row r="314" spans="1:13" ht="18" customHeight="1" x14ac:dyDescent="0.25">
      <c r="A314" s="111" t="s">
        <v>549</v>
      </c>
      <c r="B314" s="27">
        <v>14</v>
      </c>
      <c r="C314" s="27">
        <v>3</v>
      </c>
      <c r="D314" s="35" t="s">
        <v>558</v>
      </c>
      <c r="E314" s="29">
        <v>540</v>
      </c>
      <c r="F314" s="88">
        <v>0</v>
      </c>
      <c r="G314" s="88">
        <v>302.39999999999998</v>
      </c>
      <c r="H314" s="88">
        <f t="shared" ref="H314" si="154">F314+G314</f>
        <v>302.39999999999998</v>
      </c>
    </row>
    <row r="315" spans="1:13" ht="25.5" x14ac:dyDescent="0.25">
      <c r="A315" s="110" t="s">
        <v>186</v>
      </c>
      <c r="B315" s="24">
        <v>14</v>
      </c>
      <c r="C315" s="24">
        <v>3</v>
      </c>
      <c r="D315" s="36" t="s">
        <v>187</v>
      </c>
      <c r="E315" s="26"/>
      <c r="F315" s="49">
        <f>+F316</f>
        <v>10</v>
      </c>
      <c r="G315" s="49">
        <f t="shared" ref="G315:H315" si="155">+G316</f>
        <v>0</v>
      </c>
      <c r="H315" s="49">
        <f t="shared" si="155"/>
        <v>10</v>
      </c>
    </row>
    <row r="316" spans="1:13" ht="16.5" customHeight="1" x14ac:dyDescent="0.25">
      <c r="A316" s="111" t="s">
        <v>83</v>
      </c>
      <c r="B316" s="24">
        <v>14</v>
      </c>
      <c r="C316" s="24">
        <v>3</v>
      </c>
      <c r="D316" s="35" t="s">
        <v>187</v>
      </c>
      <c r="E316" s="29">
        <v>530</v>
      </c>
      <c r="F316" s="88">
        <v>10</v>
      </c>
      <c r="G316" s="88"/>
      <c r="H316" s="88">
        <f t="shared" si="153"/>
        <v>10</v>
      </c>
    </row>
    <row r="317" spans="1:13" ht="17.25" customHeight="1" x14ac:dyDescent="0.25">
      <c r="A317" s="40" t="s">
        <v>188</v>
      </c>
      <c r="B317" s="146"/>
      <c r="C317" s="146"/>
      <c r="D317" s="146"/>
      <c r="E317" s="146"/>
      <c r="F317" s="147">
        <f>F16+F82+F85+F95+F134+F154+F215+F252+F256+F298+F302+F305</f>
        <v>1892789.2333999998</v>
      </c>
      <c r="G317" s="147">
        <f>G16+G82+G85+G95+G134+G154+G215+G252+G256+G298+G302+G305</f>
        <v>38051.823559999997</v>
      </c>
      <c r="H317" s="147">
        <f>H16+H82+H85+H95+H134+H154+H215+H252+H256+H298+H302+H305</f>
        <v>1930841.05696</v>
      </c>
      <c r="L317" s="247">
        <v>1892789.1</v>
      </c>
      <c r="M317" s="185">
        <f>L317-F317</f>
        <v>-0.13339999970048666</v>
      </c>
    </row>
    <row r="318" spans="1:13" x14ac:dyDescent="0.25">
      <c r="M318" s="185">
        <f>H317-L317</f>
        <v>38051.956959999865</v>
      </c>
    </row>
    <row r="319" spans="1:13" x14ac:dyDescent="0.25">
      <c r="F319" s="51"/>
    </row>
    <row r="320" spans="1:13" x14ac:dyDescent="0.25">
      <c r="F320" s="51"/>
      <c r="G320" s="185">
        <f>G317-N83</f>
        <v>-2.9900000008638017E-3</v>
      </c>
    </row>
    <row r="321" spans="6:7" x14ac:dyDescent="0.25">
      <c r="F321" s="51"/>
      <c r="G321" s="90"/>
    </row>
    <row r="322" spans="6:7" x14ac:dyDescent="0.25">
      <c r="F322" s="51"/>
    </row>
  </sheetData>
  <mergeCells count="12">
    <mergeCell ref="A12:H12"/>
    <mergeCell ref="A2:H2"/>
    <mergeCell ref="G13:H13"/>
    <mergeCell ref="D1:H1"/>
    <mergeCell ref="A3:H3"/>
    <mergeCell ref="A4:H4"/>
    <mergeCell ref="A5:H5"/>
    <mergeCell ref="A7:H7"/>
    <mergeCell ref="D8:H8"/>
    <mergeCell ref="A6:H6"/>
    <mergeCell ref="A9:D9"/>
    <mergeCell ref="E9:H9"/>
  </mergeCells>
  <pageMargins left="0.59055118110236227" right="0.39370078740157483" top="0.39370078740157483" bottom="0.39370078740157483" header="0.31496062992125984" footer="0.31496062992125984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6" tint="0.59999389629810485"/>
    <pageSetUpPr fitToPage="1"/>
  </sheetPr>
  <dimension ref="A1:M2109"/>
  <sheetViews>
    <sheetView view="pageBreakPreview" zoomScale="75" zoomScaleNormal="115" zoomScaleSheetLayoutView="75" workbookViewId="0">
      <selection activeCell="H11" sqref="H11"/>
    </sheetView>
  </sheetViews>
  <sheetFormatPr defaultColWidth="9.140625" defaultRowHeight="12.75" x14ac:dyDescent="0.25"/>
  <cols>
    <col min="1" max="1" width="49.7109375" style="6" customWidth="1"/>
    <col min="2" max="2" width="5.5703125" style="7" customWidth="1"/>
    <col min="3" max="3" width="4.85546875" style="7" customWidth="1"/>
    <col min="4" max="4" width="5.140625" style="7" customWidth="1"/>
    <col min="5" max="5" width="13.28515625" style="7" customWidth="1"/>
    <col min="6" max="6" width="6.7109375" style="7" customWidth="1"/>
    <col min="7" max="7" width="12.5703125" style="52" customWidth="1"/>
    <col min="8" max="8" width="11.42578125" style="6" customWidth="1"/>
    <col min="9" max="9" width="13.42578125" style="6" customWidth="1"/>
    <col min="10" max="10" width="15" style="6" hidden="1" customWidth="1"/>
    <col min="11" max="11" width="16.7109375" style="6" hidden="1" customWidth="1"/>
    <col min="12" max="253" width="9.140625" style="6"/>
    <col min="254" max="254" width="43" style="6" customWidth="1"/>
    <col min="255" max="255" width="5.5703125" style="6" customWidth="1"/>
    <col min="256" max="256" width="4.85546875" style="6" customWidth="1"/>
    <col min="257" max="257" width="5.140625" style="6" customWidth="1"/>
    <col min="258" max="258" width="13.28515625" style="6" customWidth="1"/>
    <col min="259" max="259" width="6.7109375" style="6" customWidth="1"/>
    <col min="260" max="260" width="10.5703125" style="6" customWidth="1"/>
    <col min="261" max="262" width="0" style="6" hidden="1" customWidth="1"/>
    <col min="263" max="263" width="9.42578125" style="6" bestFit="1" customWidth="1"/>
    <col min="264" max="266" width="0" style="6" hidden="1" customWidth="1"/>
    <col min="267" max="509" width="9.140625" style="6"/>
    <col min="510" max="510" width="43" style="6" customWidth="1"/>
    <col min="511" max="511" width="5.5703125" style="6" customWidth="1"/>
    <col min="512" max="512" width="4.85546875" style="6" customWidth="1"/>
    <col min="513" max="513" width="5.140625" style="6" customWidth="1"/>
    <col min="514" max="514" width="13.28515625" style="6" customWidth="1"/>
    <col min="515" max="515" width="6.7109375" style="6" customWidth="1"/>
    <col min="516" max="516" width="10.5703125" style="6" customWidth="1"/>
    <col min="517" max="518" width="0" style="6" hidden="1" customWidth="1"/>
    <col min="519" max="519" width="9.42578125" style="6" bestFit="1" customWidth="1"/>
    <col min="520" max="522" width="0" style="6" hidden="1" customWidth="1"/>
    <col min="523" max="765" width="9.140625" style="6"/>
    <col min="766" max="766" width="43" style="6" customWidth="1"/>
    <col min="767" max="767" width="5.5703125" style="6" customWidth="1"/>
    <col min="768" max="768" width="4.85546875" style="6" customWidth="1"/>
    <col min="769" max="769" width="5.140625" style="6" customWidth="1"/>
    <col min="770" max="770" width="13.28515625" style="6" customWidth="1"/>
    <col min="771" max="771" width="6.7109375" style="6" customWidth="1"/>
    <col min="772" max="772" width="10.5703125" style="6" customWidth="1"/>
    <col min="773" max="774" width="0" style="6" hidden="1" customWidth="1"/>
    <col min="775" max="775" width="9.42578125" style="6" bestFit="1" customWidth="1"/>
    <col min="776" max="778" width="0" style="6" hidden="1" customWidth="1"/>
    <col min="779" max="1021" width="9.140625" style="6"/>
    <col min="1022" max="1022" width="43" style="6" customWidth="1"/>
    <col min="1023" max="1023" width="5.5703125" style="6" customWidth="1"/>
    <col min="1024" max="1024" width="4.85546875" style="6" customWidth="1"/>
    <col min="1025" max="1025" width="5.140625" style="6" customWidth="1"/>
    <col min="1026" max="1026" width="13.28515625" style="6" customWidth="1"/>
    <col min="1027" max="1027" width="6.7109375" style="6" customWidth="1"/>
    <col min="1028" max="1028" width="10.5703125" style="6" customWidth="1"/>
    <col min="1029" max="1030" width="0" style="6" hidden="1" customWidth="1"/>
    <col min="1031" max="1031" width="9.42578125" style="6" bestFit="1" customWidth="1"/>
    <col min="1032" max="1034" width="0" style="6" hidden="1" customWidth="1"/>
    <col min="1035" max="1277" width="9.140625" style="6"/>
    <col min="1278" max="1278" width="43" style="6" customWidth="1"/>
    <col min="1279" max="1279" width="5.5703125" style="6" customWidth="1"/>
    <col min="1280" max="1280" width="4.85546875" style="6" customWidth="1"/>
    <col min="1281" max="1281" width="5.140625" style="6" customWidth="1"/>
    <col min="1282" max="1282" width="13.28515625" style="6" customWidth="1"/>
    <col min="1283" max="1283" width="6.7109375" style="6" customWidth="1"/>
    <col min="1284" max="1284" width="10.5703125" style="6" customWidth="1"/>
    <col min="1285" max="1286" width="0" style="6" hidden="1" customWidth="1"/>
    <col min="1287" max="1287" width="9.42578125" style="6" bestFit="1" customWidth="1"/>
    <col min="1288" max="1290" width="0" style="6" hidden="1" customWidth="1"/>
    <col min="1291" max="1533" width="9.140625" style="6"/>
    <col min="1534" max="1534" width="43" style="6" customWidth="1"/>
    <col min="1535" max="1535" width="5.5703125" style="6" customWidth="1"/>
    <col min="1536" max="1536" width="4.85546875" style="6" customWidth="1"/>
    <col min="1537" max="1537" width="5.140625" style="6" customWidth="1"/>
    <col min="1538" max="1538" width="13.28515625" style="6" customWidth="1"/>
    <col min="1539" max="1539" width="6.7109375" style="6" customWidth="1"/>
    <col min="1540" max="1540" width="10.5703125" style="6" customWidth="1"/>
    <col min="1541" max="1542" width="0" style="6" hidden="1" customWidth="1"/>
    <col min="1543" max="1543" width="9.42578125" style="6" bestFit="1" customWidth="1"/>
    <col min="1544" max="1546" width="0" style="6" hidden="1" customWidth="1"/>
    <col min="1547" max="1789" width="9.140625" style="6"/>
    <col min="1790" max="1790" width="43" style="6" customWidth="1"/>
    <col min="1791" max="1791" width="5.5703125" style="6" customWidth="1"/>
    <col min="1792" max="1792" width="4.85546875" style="6" customWidth="1"/>
    <col min="1793" max="1793" width="5.140625" style="6" customWidth="1"/>
    <col min="1794" max="1794" width="13.28515625" style="6" customWidth="1"/>
    <col min="1795" max="1795" width="6.7109375" style="6" customWidth="1"/>
    <col min="1796" max="1796" width="10.5703125" style="6" customWidth="1"/>
    <col min="1797" max="1798" width="0" style="6" hidden="1" customWidth="1"/>
    <col min="1799" max="1799" width="9.42578125" style="6" bestFit="1" customWidth="1"/>
    <col min="1800" max="1802" width="0" style="6" hidden="1" customWidth="1"/>
    <col min="1803" max="2045" width="9.140625" style="6"/>
    <col min="2046" max="2046" width="43" style="6" customWidth="1"/>
    <col min="2047" max="2047" width="5.5703125" style="6" customWidth="1"/>
    <col min="2048" max="2048" width="4.85546875" style="6" customWidth="1"/>
    <col min="2049" max="2049" width="5.140625" style="6" customWidth="1"/>
    <col min="2050" max="2050" width="13.28515625" style="6" customWidth="1"/>
    <col min="2051" max="2051" width="6.7109375" style="6" customWidth="1"/>
    <col min="2052" max="2052" width="10.5703125" style="6" customWidth="1"/>
    <col min="2053" max="2054" width="0" style="6" hidden="1" customWidth="1"/>
    <col min="2055" max="2055" width="9.42578125" style="6" bestFit="1" customWidth="1"/>
    <col min="2056" max="2058" width="0" style="6" hidden="1" customWidth="1"/>
    <col min="2059" max="2301" width="9.140625" style="6"/>
    <col min="2302" max="2302" width="43" style="6" customWidth="1"/>
    <col min="2303" max="2303" width="5.5703125" style="6" customWidth="1"/>
    <col min="2304" max="2304" width="4.85546875" style="6" customWidth="1"/>
    <col min="2305" max="2305" width="5.140625" style="6" customWidth="1"/>
    <col min="2306" max="2306" width="13.28515625" style="6" customWidth="1"/>
    <col min="2307" max="2307" width="6.7109375" style="6" customWidth="1"/>
    <col min="2308" max="2308" width="10.5703125" style="6" customWidth="1"/>
    <col min="2309" max="2310" width="0" style="6" hidden="1" customWidth="1"/>
    <col min="2311" max="2311" width="9.42578125" style="6" bestFit="1" customWidth="1"/>
    <col min="2312" max="2314" width="0" style="6" hidden="1" customWidth="1"/>
    <col min="2315" max="2557" width="9.140625" style="6"/>
    <col min="2558" max="2558" width="43" style="6" customWidth="1"/>
    <col min="2559" max="2559" width="5.5703125" style="6" customWidth="1"/>
    <col min="2560" max="2560" width="4.85546875" style="6" customWidth="1"/>
    <col min="2561" max="2561" width="5.140625" style="6" customWidth="1"/>
    <col min="2562" max="2562" width="13.28515625" style="6" customWidth="1"/>
    <col min="2563" max="2563" width="6.7109375" style="6" customWidth="1"/>
    <col min="2564" max="2564" width="10.5703125" style="6" customWidth="1"/>
    <col min="2565" max="2566" width="0" style="6" hidden="1" customWidth="1"/>
    <col min="2567" max="2567" width="9.42578125" style="6" bestFit="1" customWidth="1"/>
    <col min="2568" max="2570" width="0" style="6" hidden="1" customWidth="1"/>
    <col min="2571" max="2813" width="9.140625" style="6"/>
    <col min="2814" max="2814" width="43" style="6" customWidth="1"/>
    <col min="2815" max="2815" width="5.5703125" style="6" customWidth="1"/>
    <col min="2816" max="2816" width="4.85546875" style="6" customWidth="1"/>
    <col min="2817" max="2817" width="5.140625" style="6" customWidth="1"/>
    <col min="2818" max="2818" width="13.28515625" style="6" customWidth="1"/>
    <col min="2819" max="2819" width="6.7109375" style="6" customWidth="1"/>
    <col min="2820" max="2820" width="10.5703125" style="6" customWidth="1"/>
    <col min="2821" max="2822" width="0" style="6" hidden="1" customWidth="1"/>
    <col min="2823" max="2823" width="9.42578125" style="6" bestFit="1" customWidth="1"/>
    <col min="2824" max="2826" width="0" style="6" hidden="1" customWidth="1"/>
    <col min="2827" max="3069" width="9.140625" style="6"/>
    <col min="3070" max="3070" width="43" style="6" customWidth="1"/>
    <col min="3071" max="3071" width="5.5703125" style="6" customWidth="1"/>
    <col min="3072" max="3072" width="4.85546875" style="6" customWidth="1"/>
    <col min="3073" max="3073" width="5.140625" style="6" customWidth="1"/>
    <col min="3074" max="3074" width="13.28515625" style="6" customWidth="1"/>
    <col min="3075" max="3075" width="6.7109375" style="6" customWidth="1"/>
    <col min="3076" max="3076" width="10.5703125" style="6" customWidth="1"/>
    <col min="3077" max="3078" width="0" style="6" hidden="1" customWidth="1"/>
    <col min="3079" max="3079" width="9.42578125" style="6" bestFit="1" customWidth="1"/>
    <col min="3080" max="3082" width="0" style="6" hidden="1" customWidth="1"/>
    <col min="3083" max="3325" width="9.140625" style="6"/>
    <col min="3326" max="3326" width="43" style="6" customWidth="1"/>
    <col min="3327" max="3327" width="5.5703125" style="6" customWidth="1"/>
    <col min="3328" max="3328" width="4.85546875" style="6" customWidth="1"/>
    <col min="3329" max="3329" width="5.140625" style="6" customWidth="1"/>
    <col min="3330" max="3330" width="13.28515625" style="6" customWidth="1"/>
    <col min="3331" max="3331" width="6.7109375" style="6" customWidth="1"/>
    <col min="3332" max="3332" width="10.5703125" style="6" customWidth="1"/>
    <col min="3333" max="3334" width="0" style="6" hidden="1" customWidth="1"/>
    <col min="3335" max="3335" width="9.42578125" style="6" bestFit="1" customWidth="1"/>
    <col min="3336" max="3338" width="0" style="6" hidden="1" customWidth="1"/>
    <col min="3339" max="3581" width="9.140625" style="6"/>
    <col min="3582" max="3582" width="43" style="6" customWidth="1"/>
    <col min="3583" max="3583" width="5.5703125" style="6" customWidth="1"/>
    <col min="3584" max="3584" width="4.85546875" style="6" customWidth="1"/>
    <col min="3585" max="3585" width="5.140625" style="6" customWidth="1"/>
    <col min="3586" max="3586" width="13.28515625" style="6" customWidth="1"/>
    <col min="3587" max="3587" width="6.7109375" style="6" customWidth="1"/>
    <col min="3588" max="3588" width="10.5703125" style="6" customWidth="1"/>
    <col min="3589" max="3590" width="0" style="6" hidden="1" customWidth="1"/>
    <col min="3591" max="3591" width="9.42578125" style="6" bestFit="1" customWidth="1"/>
    <col min="3592" max="3594" width="0" style="6" hidden="1" customWidth="1"/>
    <col min="3595" max="3837" width="9.140625" style="6"/>
    <col min="3838" max="3838" width="43" style="6" customWidth="1"/>
    <col min="3839" max="3839" width="5.5703125" style="6" customWidth="1"/>
    <col min="3840" max="3840" width="4.85546875" style="6" customWidth="1"/>
    <col min="3841" max="3841" width="5.140625" style="6" customWidth="1"/>
    <col min="3842" max="3842" width="13.28515625" style="6" customWidth="1"/>
    <col min="3843" max="3843" width="6.7109375" style="6" customWidth="1"/>
    <col min="3844" max="3844" width="10.5703125" style="6" customWidth="1"/>
    <col min="3845" max="3846" width="0" style="6" hidden="1" customWidth="1"/>
    <col min="3847" max="3847" width="9.42578125" style="6" bestFit="1" customWidth="1"/>
    <col min="3848" max="3850" width="0" style="6" hidden="1" customWidth="1"/>
    <col min="3851" max="4093" width="9.140625" style="6"/>
    <col min="4094" max="4094" width="43" style="6" customWidth="1"/>
    <col min="4095" max="4095" width="5.5703125" style="6" customWidth="1"/>
    <col min="4096" max="4096" width="4.85546875" style="6" customWidth="1"/>
    <col min="4097" max="4097" width="5.140625" style="6" customWidth="1"/>
    <col min="4098" max="4098" width="13.28515625" style="6" customWidth="1"/>
    <col min="4099" max="4099" width="6.7109375" style="6" customWidth="1"/>
    <col min="4100" max="4100" width="10.5703125" style="6" customWidth="1"/>
    <col min="4101" max="4102" width="0" style="6" hidden="1" customWidth="1"/>
    <col min="4103" max="4103" width="9.42578125" style="6" bestFit="1" customWidth="1"/>
    <col min="4104" max="4106" width="0" style="6" hidden="1" customWidth="1"/>
    <col min="4107" max="4349" width="9.140625" style="6"/>
    <col min="4350" max="4350" width="43" style="6" customWidth="1"/>
    <col min="4351" max="4351" width="5.5703125" style="6" customWidth="1"/>
    <col min="4352" max="4352" width="4.85546875" style="6" customWidth="1"/>
    <col min="4353" max="4353" width="5.140625" style="6" customWidth="1"/>
    <col min="4354" max="4354" width="13.28515625" style="6" customWidth="1"/>
    <col min="4355" max="4355" width="6.7109375" style="6" customWidth="1"/>
    <col min="4356" max="4356" width="10.5703125" style="6" customWidth="1"/>
    <col min="4357" max="4358" width="0" style="6" hidden="1" customWidth="1"/>
    <col min="4359" max="4359" width="9.42578125" style="6" bestFit="1" customWidth="1"/>
    <col min="4360" max="4362" width="0" style="6" hidden="1" customWidth="1"/>
    <col min="4363" max="4605" width="9.140625" style="6"/>
    <col min="4606" max="4606" width="43" style="6" customWidth="1"/>
    <col min="4607" max="4607" width="5.5703125" style="6" customWidth="1"/>
    <col min="4608" max="4608" width="4.85546875" style="6" customWidth="1"/>
    <col min="4609" max="4609" width="5.140625" style="6" customWidth="1"/>
    <col min="4610" max="4610" width="13.28515625" style="6" customWidth="1"/>
    <col min="4611" max="4611" width="6.7109375" style="6" customWidth="1"/>
    <col min="4612" max="4612" width="10.5703125" style="6" customWidth="1"/>
    <col min="4613" max="4614" width="0" style="6" hidden="1" customWidth="1"/>
    <col min="4615" max="4615" width="9.42578125" style="6" bestFit="1" customWidth="1"/>
    <col min="4616" max="4618" width="0" style="6" hidden="1" customWidth="1"/>
    <col min="4619" max="4861" width="9.140625" style="6"/>
    <col min="4862" max="4862" width="43" style="6" customWidth="1"/>
    <col min="4863" max="4863" width="5.5703125" style="6" customWidth="1"/>
    <col min="4864" max="4864" width="4.85546875" style="6" customWidth="1"/>
    <col min="4865" max="4865" width="5.140625" style="6" customWidth="1"/>
    <col min="4866" max="4866" width="13.28515625" style="6" customWidth="1"/>
    <col min="4867" max="4867" width="6.7109375" style="6" customWidth="1"/>
    <col min="4868" max="4868" width="10.5703125" style="6" customWidth="1"/>
    <col min="4869" max="4870" width="0" style="6" hidden="1" customWidth="1"/>
    <col min="4871" max="4871" width="9.42578125" style="6" bestFit="1" customWidth="1"/>
    <col min="4872" max="4874" width="0" style="6" hidden="1" customWidth="1"/>
    <col min="4875" max="5117" width="9.140625" style="6"/>
    <col min="5118" max="5118" width="43" style="6" customWidth="1"/>
    <col min="5119" max="5119" width="5.5703125" style="6" customWidth="1"/>
    <col min="5120" max="5120" width="4.85546875" style="6" customWidth="1"/>
    <col min="5121" max="5121" width="5.140625" style="6" customWidth="1"/>
    <col min="5122" max="5122" width="13.28515625" style="6" customWidth="1"/>
    <col min="5123" max="5123" width="6.7109375" style="6" customWidth="1"/>
    <col min="5124" max="5124" width="10.5703125" style="6" customWidth="1"/>
    <col min="5125" max="5126" width="0" style="6" hidden="1" customWidth="1"/>
    <col min="5127" max="5127" width="9.42578125" style="6" bestFit="1" customWidth="1"/>
    <col min="5128" max="5130" width="0" style="6" hidden="1" customWidth="1"/>
    <col min="5131" max="5373" width="9.140625" style="6"/>
    <col min="5374" max="5374" width="43" style="6" customWidth="1"/>
    <col min="5375" max="5375" width="5.5703125" style="6" customWidth="1"/>
    <col min="5376" max="5376" width="4.85546875" style="6" customWidth="1"/>
    <col min="5377" max="5377" width="5.140625" style="6" customWidth="1"/>
    <col min="5378" max="5378" width="13.28515625" style="6" customWidth="1"/>
    <col min="5379" max="5379" width="6.7109375" style="6" customWidth="1"/>
    <col min="5380" max="5380" width="10.5703125" style="6" customWidth="1"/>
    <col min="5381" max="5382" width="0" style="6" hidden="1" customWidth="1"/>
    <col min="5383" max="5383" width="9.42578125" style="6" bestFit="1" customWidth="1"/>
    <col min="5384" max="5386" width="0" style="6" hidden="1" customWidth="1"/>
    <col min="5387" max="5629" width="9.140625" style="6"/>
    <col min="5630" max="5630" width="43" style="6" customWidth="1"/>
    <col min="5631" max="5631" width="5.5703125" style="6" customWidth="1"/>
    <col min="5632" max="5632" width="4.85546875" style="6" customWidth="1"/>
    <col min="5633" max="5633" width="5.140625" style="6" customWidth="1"/>
    <col min="5634" max="5634" width="13.28515625" style="6" customWidth="1"/>
    <col min="5635" max="5635" width="6.7109375" style="6" customWidth="1"/>
    <col min="5636" max="5636" width="10.5703125" style="6" customWidth="1"/>
    <col min="5637" max="5638" width="0" style="6" hidden="1" customWidth="1"/>
    <col min="5639" max="5639" width="9.42578125" style="6" bestFit="1" customWidth="1"/>
    <col min="5640" max="5642" width="0" style="6" hidden="1" customWidth="1"/>
    <col min="5643" max="5885" width="9.140625" style="6"/>
    <col min="5886" max="5886" width="43" style="6" customWidth="1"/>
    <col min="5887" max="5887" width="5.5703125" style="6" customWidth="1"/>
    <col min="5888" max="5888" width="4.85546875" style="6" customWidth="1"/>
    <col min="5889" max="5889" width="5.140625" style="6" customWidth="1"/>
    <col min="5890" max="5890" width="13.28515625" style="6" customWidth="1"/>
    <col min="5891" max="5891" width="6.7109375" style="6" customWidth="1"/>
    <col min="5892" max="5892" width="10.5703125" style="6" customWidth="1"/>
    <col min="5893" max="5894" width="0" style="6" hidden="1" customWidth="1"/>
    <col min="5895" max="5895" width="9.42578125" style="6" bestFit="1" customWidth="1"/>
    <col min="5896" max="5898" width="0" style="6" hidden="1" customWidth="1"/>
    <col min="5899" max="6141" width="9.140625" style="6"/>
    <col min="6142" max="6142" width="43" style="6" customWidth="1"/>
    <col min="6143" max="6143" width="5.5703125" style="6" customWidth="1"/>
    <col min="6144" max="6144" width="4.85546875" style="6" customWidth="1"/>
    <col min="6145" max="6145" width="5.140625" style="6" customWidth="1"/>
    <col min="6146" max="6146" width="13.28515625" style="6" customWidth="1"/>
    <col min="6147" max="6147" width="6.7109375" style="6" customWidth="1"/>
    <col min="6148" max="6148" width="10.5703125" style="6" customWidth="1"/>
    <col min="6149" max="6150" width="0" style="6" hidden="1" customWidth="1"/>
    <col min="6151" max="6151" width="9.42578125" style="6" bestFit="1" customWidth="1"/>
    <col min="6152" max="6154" width="0" style="6" hidden="1" customWidth="1"/>
    <col min="6155" max="6397" width="9.140625" style="6"/>
    <col min="6398" max="6398" width="43" style="6" customWidth="1"/>
    <col min="6399" max="6399" width="5.5703125" style="6" customWidth="1"/>
    <col min="6400" max="6400" width="4.85546875" style="6" customWidth="1"/>
    <col min="6401" max="6401" width="5.140625" style="6" customWidth="1"/>
    <col min="6402" max="6402" width="13.28515625" style="6" customWidth="1"/>
    <col min="6403" max="6403" width="6.7109375" style="6" customWidth="1"/>
    <col min="6404" max="6404" width="10.5703125" style="6" customWidth="1"/>
    <col min="6405" max="6406" width="0" style="6" hidden="1" customWidth="1"/>
    <col min="6407" max="6407" width="9.42578125" style="6" bestFit="1" customWidth="1"/>
    <col min="6408" max="6410" width="0" style="6" hidden="1" customWidth="1"/>
    <col min="6411" max="6653" width="9.140625" style="6"/>
    <col min="6654" max="6654" width="43" style="6" customWidth="1"/>
    <col min="6655" max="6655" width="5.5703125" style="6" customWidth="1"/>
    <col min="6656" max="6656" width="4.85546875" style="6" customWidth="1"/>
    <col min="6657" max="6657" width="5.140625" style="6" customWidth="1"/>
    <col min="6658" max="6658" width="13.28515625" style="6" customWidth="1"/>
    <col min="6659" max="6659" width="6.7109375" style="6" customWidth="1"/>
    <col min="6660" max="6660" width="10.5703125" style="6" customWidth="1"/>
    <col min="6661" max="6662" width="0" style="6" hidden="1" customWidth="1"/>
    <col min="6663" max="6663" width="9.42578125" style="6" bestFit="1" customWidth="1"/>
    <col min="6664" max="6666" width="0" style="6" hidden="1" customWidth="1"/>
    <col min="6667" max="6909" width="9.140625" style="6"/>
    <col min="6910" max="6910" width="43" style="6" customWidth="1"/>
    <col min="6911" max="6911" width="5.5703125" style="6" customWidth="1"/>
    <col min="6912" max="6912" width="4.85546875" style="6" customWidth="1"/>
    <col min="6913" max="6913" width="5.140625" style="6" customWidth="1"/>
    <col min="6914" max="6914" width="13.28515625" style="6" customWidth="1"/>
    <col min="6915" max="6915" width="6.7109375" style="6" customWidth="1"/>
    <col min="6916" max="6916" width="10.5703125" style="6" customWidth="1"/>
    <col min="6917" max="6918" width="0" style="6" hidden="1" customWidth="1"/>
    <col min="6919" max="6919" width="9.42578125" style="6" bestFit="1" customWidth="1"/>
    <col min="6920" max="6922" width="0" style="6" hidden="1" customWidth="1"/>
    <col min="6923" max="7165" width="9.140625" style="6"/>
    <col min="7166" max="7166" width="43" style="6" customWidth="1"/>
    <col min="7167" max="7167" width="5.5703125" style="6" customWidth="1"/>
    <col min="7168" max="7168" width="4.85546875" style="6" customWidth="1"/>
    <col min="7169" max="7169" width="5.140625" style="6" customWidth="1"/>
    <col min="7170" max="7170" width="13.28515625" style="6" customWidth="1"/>
    <col min="7171" max="7171" width="6.7109375" style="6" customWidth="1"/>
    <col min="7172" max="7172" width="10.5703125" style="6" customWidth="1"/>
    <col min="7173" max="7174" width="0" style="6" hidden="1" customWidth="1"/>
    <col min="7175" max="7175" width="9.42578125" style="6" bestFit="1" customWidth="1"/>
    <col min="7176" max="7178" width="0" style="6" hidden="1" customWidth="1"/>
    <col min="7179" max="7421" width="9.140625" style="6"/>
    <col min="7422" max="7422" width="43" style="6" customWidth="1"/>
    <col min="7423" max="7423" width="5.5703125" style="6" customWidth="1"/>
    <col min="7424" max="7424" width="4.85546875" style="6" customWidth="1"/>
    <col min="7425" max="7425" width="5.140625" style="6" customWidth="1"/>
    <col min="7426" max="7426" width="13.28515625" style="6" customWidth="1"/>
    <col min="7427" max="7427" width="6.7109375" style="6" customWidth="1"/>
    <col min="7428" max="7428" width="10.5703125" style="6" customWidth="1"/>
    <col min="7429" max="7430" width="0" style="6" hidden="1" customWidth="1"/>
    <col min="7431" max="7431" width="9.42578125" style="6" bestFit="1" customWidth="1"/>
    <col min="7432" max="7434" width="0" style="6" hidden="1" customWidth="1"/>
    <col min="7435" max="7677" width="9.140625" style="6"/>
    <col min="7678" max="7678" width="43" style="6" customWidth="1"/>
    <col min="7679" max="7679" width="5.5703125" style="6" customWidth="1"/>
    <col min="7680" max="7680" width="4.85546875" style="6" customWidth="1"/>
    <col min="7681" max="7681" width="5.140625" style="6" customWidth="1"/>
    <col min="7682" max="7682" width="13.28515625" style="6" customWidth="1"/>
    <col min="7683" max="7683" width="6.7109375" style="6" customWidth="1"/>
    <col min="7684" max="7684" width="10.5703125" style="6" customWidth="1"/>
    <col min="7685" max="7686" width="0" style="6" hidden="1" customWidth="1"/>
    <col min="7687" max="7687" width="9.42578125" style="6" bestFit="1" customWidth="1"/>
    <col min="7688" max="7690" width="0" style="6" hidden="1" customWidth="1"/>
    <col min="7691" max="7933" width="9.140625" style="6"/>
    <col min="7934" max="7934" width="43" style="6" customWidth="1"/>
    <col min="7935" max="7935" width="5.5703125" style="6" customWidth="1"/>
    <col min="7936" max="7936" width="4.85546875" style="6" customWidth="1"/>
    <col min="7937" max="7937" width="5.140625" style="6" customWidth="1"/>
    <col min="7938" max="7938" width="13.28515625" style="6" customWidth="1"/>
    <col min="7939" max="7939" width="6.7109375" style="6" customWidth="1"/>
    <col min="7940" max="7940" width="10.5703125" style="6" customWidth="1"/>
    <col min="7941" max="7942" width="0" style="6" hidden="1" customWidth="1"/>
    <col min="7943" max="7943" width="9.42578125" style="6" bestFit="1" customWidth="1"/>
    <col min="7944" max="7946" width="0" style="6" hidden="1" customWidth="1"/>
    <col min="7947" max="8189" width="9.140625" style="6"/>
    <col min="8190" max="8190" width="43" style="6" customWidth="1"/>
    <col min="8191" max="8191" width="5.5703125" style="6" customWidth="1"/>
    <col min="8192" max="8192" width="4.85546875" style="6" customWidth="1"/>
    <col min="8193" max="8193" width="5.140625" style="6" customWidth="1"/>
    <col min="8194" max="8194" width="13.28515625" style="6" customWidth="1"/>
    <col min="8195" max="8195" width="6.7109375" style="6" customWidth="1"/>
    <col min="8196" max="8196" width="10.5703125" style="6" customWidth="1"/>
    <col min="8197" max="8198" width="0" style="6" hidden="1" customWidth="1"/>
    <col min="8199" max="8199" width="9.42578125" style="6" bestFit="1" customWidth="1"/>
    <col min="8200" max="8202" width="0" style="6" hidden="1" customWidth="1"/>
    <col min="8203" max="8445" width="9.140625" style="6"/>
    <col min="8446" max="8446" width="43" style="6" customWidth="1"/>
    <col min="8447" max="8447" width="5.5703125" style="6" customWidth="1"/>
    <col min="8448" max="8448" width="4.85546875" style="6" customWidth="1"/>
    <col min="8449" max="8449" width="5.140625" style="6" customWidth="1"/>
    <col min="8450" max="8450" width="13.28515625" style="6" customWidth="1"/>
    <col min="8451" max="8451" width="6.7109375" style="6" customWidth="1"/>
    <col min="8452" max="8452" width="10.5703125" style="6" customWidth="1"/>
    <col min="8453" max="8454" width="0" style="6" hidden="1" customWidth="1"/>
    <col min="8455" max="8455" width="9.42578125" style="6" bestFit="1" customWidth="1"/>
    <col min="8456" max="8458" width="0" style="6" hidden="1" customWidth="1"/>
    <col min="8459" max="8701" width="9.140625" style="6"/>
    <col min="8702" max="8702" width="43" style="6" customWidth="1"/>
    <col min="8703" max="8703" width="5.5703125" style="6" customWidth="1"/>
    <col min="8704" max="8704" width="4.85546875" style="6" customWidth="1"/>
    <col min="8705" max="8705" width="5.140625" style="6" customWidth="1"/>
    <col min="8706" max="8706" width="13.28515625" style="6" customWidth="1"/>
    <col min="8707" max="8707" width="6.7109375" style="6" customWidth="1"/>
    <col min="8708" max="8708" width="10.5703125" style="6" customWidth="1"/>
    <col min="8709" max="8710" width="0" style="6" hidden="1" customWidth="1"/>
    <col min="8711" max="8711" width="9.42578125" style="6" bestFit="1" customWidth="1"/>
    <col min="8712" max="8714" width="0" style="6" hidden="1" customWidth="1"/>
    <col min="8715" max="8957" width="9.140625" style="6"/>
    <col min="8958" max="8958" width="43" style="6" customWidth="1"/>
    <col min="8959" max="8959" width="5.5703125" style="6" customWidth="1"/>
    <col min="8960" max="8960" width="4.85546875" style="6" customWidth="1"/>
    <col min="8961" max="8961" width="5.140625" style="6" customWidth="1"/>
    <col min="8962" max="8962" width="13.28515625" style="6" customWidth="1"/>
    <col min="8963" max="8963" width="6.7109375" style="6" customWidth="1"/>
    <col min="8964" max="8964" width="10.5703125" style="6" customWidth="1"/>
    <col min="8965" max="8966" width="0" style="6" hidden="1" customWidth="1"/>
    <col min="8967" max="8967" width="9.42578125" style="6" bestFit="1" customWidth="1"/>
    <col min="8968" max="8970" width="0" style="6" hidden="1" customWidth="1"/>
    <col min="8971" max="9213" width="9.140625" style="6"/>
    <col min="9214" max="9214" width="43" style="6" customWidth="1"/>
    <col min="9215" max="9215" width="5.5703125" style="6" customWidth="1"/>
    <col min="9216" max="9216" width="4.85546875" style="6" customWidth="1"/>
    <col min="9217" max="9217" width="5.140625" style="6" customWidth="1"/>
    <col min="9218" max="9218" width="13.28515625" style="6" customWidth="1"/>
    <col min="9219" max="9219" width="6.7109375" style="6" customWidth="1"/>
    <col min="9220" max="9220" width="10.5703125" style="6" customWidth="1"/>
    <col min="9221" max="9222" width="0" style="6" hidden="1" customWidth="1"/>
    <col min="9223" max="9223" width="9.42578125" style="6" bestFit="1" customWidth="1"/>
    <col min="9224" max="9226" width="0" style="6" hidden="1" customWidth="1"/>
    <col min="9227" max="9469" width="9.140625" style="6"/>
    <col min="9470" max="9470" width="43" style="6" customWidth="1"/>
    <col min="9471" max="9471" width="5.5703125" style="6" customWidth="1"/>
    <col min="9472" max="9472" width="4.85546875" style="6" customWidth="1"/>
    <col min="9473" max="9473" width="5.140625" style="6" customWidth="1"/>
    <col min="9474" max="9474" width="13.28515625" style="6" customWidth="1"/>
    <col min="9475" max="9475" width="6.7109375" style="6" customWidth="1"/>
    <col min="9476" max="9476" width="10.5703125" style="6" customWidth="1"/>
    <col min="9477" max="9478" width="0" style="6" hidden="1" customWidth="1"/>
    <col min="9479" max="9479" width="9.42578125" style="6" bestFit="1" customWidth="1"/>
    <col min="9480" max="9482" width="0" style="6" hidden="1" customWidth="1"/>
    <col min="9483" max="9725" width="9.140625" style="6"/>
    <col min="9726" max="9726" width="43" style="6" customWidth="1"/>
    <col min="9727" max="9727" width="5.5703125" style="6" customWidth="1"/>
    <col min="9728" max="9728" width="4.85546875" style="6" customWidth="1"/>
    <col min="9729" max="9729" width="5.140625" style="6" customWidth="1"/>
    <col min="9730" max="9730" width="13.28515625" style="6" customWidth="1"/>
    <col min="9731" max="9731" width="6.7109375" style="6" customWidth="1"/>
    <col min="9732" max="9732" width="10.5703125" style="6" customWidth="1"/>
    <col min="9733" max="9734" width="0" style="6" hidden="1" customWidth="1"/>
    <col min="9735" max="9735" width="9.42578125" style="6" bestFit="1" customWidth="1"/>
    <col min="9736" max="9738" width="0" style="6" hidden="1" customWidth="1"/>
    <col min="9739" max="9981" width="9.140625" style="6"/>
    <col min="9982" max="9982" width="43" style="6" customWidth="1"/>
    <col min="9983" max="9983" width="5.5703125" style="6" customWidth="1"/>
    <col min="9984" max="9984" width="4.85546875" style="6" customWidth="1"/>
    <col min="9985" max="9985" width="5.140625" style="6" customWidth="1"/>
    <col min="9986" max="9986" width="13.28515625" style="6" customWidth="1"/>
    <col min="9987" max="9987" width="6.7109375" style="6" customWidth="1"/>
    <col min="9988" max="9988" width="10.5703125" style="6" customWidth="1"/>
    <col min="9989" max="9990" width="0" style="6" hidden="1" customWidth="1"/>
    <col min="9991" max="9991" width="9.42578125" style="6" bestFit="1" customWidth="1"/>
    <col min="9992" max="9994" width="0" style="6" hidden="1" customWidth="1"/>
    <col min="9995" max="10237" width="9.140625" style="6"/>
    <col min="10238" max="10238" width="43" style="6" customWidth="1"/>
    <col min="10239" max="10239" width="5.5703125" style="6" customWidth="1"/>
    <col min="10240" max="10240" width="4.85546875" style="6" customWidth="1"/>
    <col min="10241" max="10241" width="5.140625" style="6" customWidth="1"/>
    <col min="10242" max="10242" width="13.28515625" style="6" customWidth="1"/>
    <col min="10243" max="10243" width="6.7109375" style="6" customWidth="1"/>
    <col min="10244" max="10244" width="10.5703125" style="6" customWidth="1"/>
    <col min="10245" max="10246" width="0" style="6" hidden="1" customWidth="1"/>
    <col min="10247" max="10247" width="9.42578125" style="6" bestFit="1" customWidth="1"/>
    <col min="10248" max="10250" width="0" style="6" hidden="1" customWidth="1"/>
    <col min="10251" max="10493" width="9.140625" style="6"/>
    <col min="10494" max="10494" width="43" style="6" customWidth="1"/>
    <col min="10495" max="10495" width="5.5703125" style="6" customWidth="1"/>
    <col min="10496" max="10496" width="4.85546875" style="6" customWidth="1"/>
    <col min="10497" max="10497" width="5.140625" style="6" customWidth="1"/>
    <col min="10498" max="10498" width="13.28515625" style="6" customWidth="1"/>
    <col min="10499" max="10499" width="6.7109375" style="6" customWidth="1"/>
    <col min="10500" max="10500" width="10.5703125" style="6" customWidth="1"/>
    <col min="10501" max="10502" width="0" style="6" hidden="1" customWidth="1"/>
    <col min="10503" max="10503" width="9.42578125" style="6" bestFit="1" customWidth="1"/>
    <col min="10504" max="10506" width="0" style="6" hidden="1" customWidth="1"/>
    <col min="10507" max="10749" width="9.140625" style="6"/>
    <col min="10750" max="10750" width="43" style="6" customWidth="1"/>
    <col min="10751" max="10751" width="5.5703125" style="6" customWidth="1"/>
    <col min="10752" max="10752" width="4.85546875" style="6" customWidth="1"/>
    <col min="10753" max="10753" width="5.140625" style="6" customWidth="1"/>
    <col min="10754" max="10754" width="13.28515625" style="6" customWidth="1"/>
    <col min="10755" max="10755" width="6.7109375" style="6" customWidth="1"/>
    <col min="10756" max="10756" width="10.5703125" style="6" customWidth="1"/>
    <col min="10757" max="10758" width="0" style="6" hidden="1" customWidth="1"/>
    <col min="10759" max="10759" width="9.42578125" style="6" bestFit="1" customWidth="1"/>
    <col min="10760" max="10762" width="0" style="6" hidden="1" customWidth="1"/>
    <col min="10763" max="11005" width="9.140625" style="6"/>
    <col min="11006" max="11006" width="43" style="6" customWidth="1"/>
    <col min="11007" max="11007" width="5.5703125" style="6" customWidth="1"/>
    <col min="11008" max="11008" width="4.85546875" style="6" customWidth="1"/>
    <col min="11009" max="11009" width="5.140625" style="6" customWidth="1"/>
    <col min="11010" max="11010" width="13.28515625" style="6" customWidth="1"/>
    <col min="11011" max="11011" width="6.7109375" style="6" customWidth="1"/>
    <col min="11012" max="11012" width="10.5703125" style="6" customWidth="1"/>
    <col min="11013" max="11014" width="0" style="6" hidden="1" customWidth="1"/>
    <col min="11015" max="11015" width="9.42578125" style="6" bestFit="1" customWidth="1"/>
    <col min="11016" max="11018" width="0" style="6" hidden="1" customWidth="1"/>
    <col min="11019" max="11261" width="9.140625" style="6"/>
    <col min="11262" max="11262" width="43" style="6" customWidth="1"/>
    <col min="11263" max="11263" width="5.5703125" style="6" customWidth="1"/>
    <col min="11264" max="11264" width="4.85546875" style="6" customWidth="1"/>
    <col min="11265" max="11265" width="5.140625" style="6" customWidth="1"/>
    <col min="11266" max="11266" width="13.28515625" style="6" customWidth="1"/>
    <col min="11267" max="11267" width="6.7109375" style="6" customWidth="1"/>
    <col min="11268" max="11268" width="10.5703125" style="6" customWidth="1"/>
    <col min="11269" max="11270" width="0" style="6" hidden="1" customWidth="1"/>
    <col min="11271" max="11271" width="9.42578125" style="6" bestFit="1" customWidth="1"/>
    <col min="11272" max="11274" width="0" style="6" hidden="1" customWidth="1"/>
    <col min="11275" max="11517" width="9.140625" style="6"/>
    <col min="11518" max="11518" width="43" style="6" customWidth="1"/>
    <col min="11519" max="11519" width="5.5703125" style="6" customWidth="1"/>
    <col min="11520" max="11520" width="4.85546875" style="6" customWidth="1"/>
    <col min="11521" max="11521" width="5.140625" style="6" customWidth="1"/>
    <col min="11522" max="11522" width="13.28515625" style="6" customWidth="1"/>
    <col min="11523" max="11523" width="6.7109375" style="6" customWidth="1"/>
    <col min="11524" max="11524" width="10.5703125" style="6" customWidth="1"/>
    <col min="11525" max="11526" width="0" style="6" hidden="1" customWidth="1"/>
    <col min="11527" max="11527" width="9.42578125" style="6" bestFit="1" customWidth="1"/>
    <col min="11528" max="11530" width="0" style="6" hidden="1" customWidth="1"/>
    <col min="11531" max="11773" width="9.140625" style="6"/>
    <col min="11774" max="11774" width="43" style="6" customWidth="1"/>
    <col min="11775" max="11775" width="5.5703125" style="6" customWidth="1"/>
    <col min="11776" max="11776" width="4.85546875" style="6" customWidth="1"/>
    <col min="11777" max="11777" width="5.140625" style="6" customWidth="1"/>
    <col min="11778" max="11778" width="13.28515625" style="6" customWidth="1"/>
    <col min="11779" max="11779" width="6.7109375" style="6" customWidth="1"/>
    <col min="11780" max="11780" width="10.5703125" style="6" customWidth="1"/>
    <col min="11781" max="11782" width="0" style="6" hidden="1" customWidth="1"/>
    <col min="11783" max="11783" width="9.42578125" style="6" bestFit="1" customWidth="1"/>
    <col min="11784" max="11786" width="0" style="6" hidden="1" customWidth="1"/>
    <col min="11787" max="12029" width="9.140625" style="6"/>
    <col min="12030" max="12030" width="43" style="6" customWidth="1"/>
    <col min="12031" max="12031" width="5.5703125" style="6" customWidth="1"/>
    <col min="12032" max="12032" width="4.85546875" style="6" customWidth="1"/>
    <col min="12033" max="12033" width="5.140625" style="6" customWidth="1"/>
    <col min="12034" max="12034" width="13.28515625" style="6" customWidth="1"/>
    <col min="12035" max="12035" width="6.7109375" style="6" customWidth="1"/>
    <col min="12036" max="12036" width="10.5703125" style="6" customWidth="1"/>
    <col min="12037" max="12038" width="0" style="6" hidden="1" customWidth="1"/>
    <col min="12039" max="12039" width="9.42578125" style="6" bestFit="1" customWidth="1"/>
    <col min="12040" max="12042" width="0" style="6" hidden="1" customWidth="1"/>
    <col min="12043" max="12285" width="9.140625" style="6"/>
    <col min="12286" max="12286" width="43" style="6" customWidth="1"/>
    <col min="12287" max="12287" width="5.5703125" style="6" customWidth="1"/>
    <col min="12288" max="12288" width="4.85546875" style="6" customWidth="1"/>
    <col min="12289" max="12289" width="5.140625" style="6" customWidth="1"/>
    <col min="12290" max="12290" width="13.28515625" style="6" customWidth="1"/>
    <col min="12291" max="12291" width="6.7109375" style="6" customWidth="1"/>
    <col min="12292" max="12292" width="10.5703125" style="6" customWidth="1"/>
    <col min="12293" max="12294" width="0" style="6" hidden="1" customWidth="1"/>
    <col min="12295" max="12295" width="9.42578125" style="6" bestFit="1" customWidth="1"/>
    <col min="12296" max="12298" width="0" style="6" hidden="1" customWidth="1"/>
    <col min="12299" max="12541" width="9.140625" style="6"/>
    <col min="12542" max="12542" width="43" style="6" customWidth="1"/>
    <col min="12543" max="12543" width="5.5703125" style="6" customWidth="1"/>
    <col min="12544" max="12544" width="4.85546875" style="6" customWidth="1"/>
    <col min="12545" max="12545" width="5.140625" style="6" customWidth="1"/>
    <col min="12546" max="12546" width="13.28515625" style="6" customWidth="1"/>
    <col min="12547" max="12547" width="6.7109375" style="6" customWidth="1"/>
    <col min="12548" max="12548" width="10.5703125" style="6" customWidth="1"/>
    <col min="12549" max="12550" width="0" style="6" hidden="1" customWidth="1"/>
    <col min="12551" max="12551" width="9.42578125" style="6" bestFit="1" customWidth="1"/>
    <col min="12552" max="12554" width="0" style="6" hidden="1" customWidth="1"/>
    <col min="12555" max="12797" width="9.140625" style="6"/>
    <col min="12798" max="12798" width="43" style="6" customWidth="1"/>
    <col min="12799" max="12799" width="5.5703125" style="6" customWidth="1"/>
    <col min="12800" max="12800" width="4.85546875" style="6" customWidth="1"/>
    <col min="12801" max="12801" width="5.140625" style="6" customWidth="1"/>
    <col min="12802" max="12802" width="13.28515625" style="6" customWidth="1"/>
    <col min="12803" max="12803" width="6.7109375" style="6" customWidth="1"/>
    <col min="12804" max="12804" width="10.5703125" style="6" customWidth="1"/>
    <col min="12805" max="12806" width="0" style="6" hidden="1" customWidth="1"/>
    <col min="12807" max="12807" width="9.42578125" style="6" bestFit="1" customWidth="1"/>
    <col min="12808" max="12810" width="0" style="6" hidden="1" customWidth="1"/>
    <col min="12811" max="13053" width="9.140625" style="6"/>
    <col min="13054" max="13054" width="43" style="6" customWidth="1"/>
    <col min="13055" max="13055" width="5.5703125" style="6" customWidth="1"/>
    <col min="13056" max="13056" width="4.85546875" style="6" customWidth="1"/>
    <col min="13057" max="13057" width="5.140625" style="6" customWidth="1"/>
    <col min="13058" max="13058" width="13.28515625" style="6" customWidth="1"/>
    <col min="13059" max="13059" width="6.7109375" style="6" customWidth="1"/>
    <col min="13060" max="13060" width="10.5703125" style="6" customWidth="1"/>
    <col min="13061" max="13062" width="0" style="6" hidden="1" customWidth="1"/>
    <col min="13063" max="13063" width="9.42578125" style="6" bestFit="1" customWidth="1"/>
    <col min="13064" max="13066" width="0" style="6" hidden="1" customWidth="1"/>
    <col min="13067" max="13309" width="9.140625" style="6"/>
    <col min="13310" max="13310" width="43" style="6" customWidth="1"/>
    <col min="13311" max="13311" width="5.5703125" style="6" customWidth="1"/>
    <col min="13312" max="13312" width="4.85546875" style="6" customWidth="1"/>
    <col min="13313" max="13313" width="5.140625" style="6" customWidth="1"/>
    <col min="13314" max="13314" width="13.28515625" style="6" customWidth="1"/>
    <col min="13315" max="13315" width="6.7109375" style="6" customWidth="1"/>
    <col min="13316" max="13316" width="10.5703125" style="6" customWidth="1"/>
    <col min="13317" max="13318" width="0" style="6" hidden="1" customWidth="1"/>
    <col min="13319" max="13319" width="9.42578125" style="6" bestFit="1" customWidth="1"/>
    <col min="13320" max="13322" width="0" style="6" hidden="1" customWidth="1"/>
    <col min="13323" max="13565" width="9.140625" style="6"/>
    <col min="13566" max="13566" width="43" style="6" customWidth="1"/>
    <col min="13567" max="13567" width="5.5703125" style="6" customWidth="1"/>
    <col min="13568" max="13568" width="4.85546875" style="6" customWidth="1"/>
    <col min="13569" max="13569" width="5.140625" style="6" customWidth="1"/>
    <col min="13570" max="13570" width="13.28515625" style="6" customWidth="1"/>
    <col min="13571" max="13571" width="6.7109375" style="6" customWidth="1"/>
    <col min="13572" max="13572" width="10.5703125" style="6" customWidth="1"/>
    <col min="13573" max="13574" width="0" style="6" hidden="1" customWidth="1"/>
    <col min="13575" max="13575" width="9.42578125" style="6" bestFit="1" customWidth="1"/>
    <col min="13576" max="13578" width="0" style="6" hidden="1" customWidth="1"/>
    <col min="13579" max="13821" width="9.140625" style="6"/>
    <col min="13822" max="13822" width="43" style="6" customWidth="1"/>
    <col min="13823" max="13823" width="5.5703125" style="6" customWidth="1"/>
    <col min="13824" max="13824" width="4.85546875" style="6" customWidth="1"/>
    <col min="13825" max="13825" width="5.140625" style="6" customWidth="1"/>
    <col min="13826" max="13826" width="13.28515625" style="6" customWidth="1"/>
    <col min="13827" max="13827" width="6.7109375" style="6" customWidth="1"/>
    <col min="13828" max="13828" width="10.5703125" style="6" customWidth="1"/>
    <col min="13829" max="13830" width="0" style="6" hidden="1" customWidth="1"/>
    <col min="13831" max="13831" width="9.42578125" style="6" bestFit="1" customWidth="1"/>
    <col min="13832" max="13834" width="0" style="6" hidden="1" customWidth="1"/>
    <col min="13835" max="14077" width="9.140625" style="6"/>
    <col min="14078" max="14078" width="43" style="6" customWidth="1"/>
    <col min="14079" max="14079" width="5.5703125" style="6" customWidth="1"/>
    <col min="14080" max="14080" width="4.85546875" style="6" customWidth="1"/>
    <col min="14081" max="14081" width="5.140625" style="6" customWidth="1"/>
    <col min="14082" max="14082" width="13.28515625" style="6" customWidth="1"/>
    <col min="14083" max="14083" width="6.7109375" style="6" customWidth="1"/>
    <col min="14084" max="14084" width="10.5703125" style="6" customWidth="1"/>
    <col min="14085" max="14086" width="0" style="6" hidden="1" customWidth="1"/>
    <col min="14087" max="14087" width="9.42578125" style="6" bestFit="1" customWidth="1"/>
    <col min="14088" max="14090" width="0" style="6" hidden="1" customWidth="1"/>
    <col min="14091" max="14333" width="9.140625" style="6"/>
    <col min="14334" max="14334" width="43" style="6" customWidth="1"/>
    <col min="14335" max="14335" width="5.5703125" style="6" customWidth="1"/>
    <col min="14336" max="14336" width="4.85546875" style="6" customWidth="1"/>
    <col min="14337" max="14337" width="5.140625" style="6" customWidth="1"/>
    <col min="14338" max="14338" width="13.28515625" style="6" customWidth="1"/>
    <col min="14339" max="14339" width="6.7109375" style="6" customWidth="1"/>
    <col min="14340" max="14340" width="10.5703125" style="6" customWidth="1"/>
    <col min="14341" max="14342" width="0" style="6" hidden="1" customWidth="1"/>
    <col min="14343" max="14343" width="9.42578125" style="6" bestFit="1" customWidth="1"/>
    <col min="14344" max="14346" width="0" style="6" hidden="1" customWidth="1"/>
    <col min="14347" max="14589" width="9.140625" style="6"/>
    <col min="14590" max="14590" width="43" style="6" customWidth="1"/>
    <col min="14591" max="14591" width="5.5703125" style="6" customWidth="1"/>
    <col min="14592" max="14592" width="4.85546875" style="6" customWidth="1"/>
    <col min="14593" max="14593" width="5.140625" style="6" customWidth="1"/>
    <col min="14594" max="14594" width="13.28515625" style="6" customWidth="1"/>
    <col min="14595" max="14595" width="6.7109375" style="6" customWidth="1"/>
    <col min="14596" max="14596" width="10.5703125" style="6" customWidth="1"/>
    <col min="14597" max="14598" width="0" style="6" hidden="1" customWidth="1"/>
    <col min="14599" max="14599" width="9.42578125" style="6" bestFit="1" customWidth="1"/>
    <col min="14600" max="14602" width="0" style="6" hidden="1" customWidth="1"/>
    <col min="14603" max="14845" width="9.140625" style="6"/>
    <col min="14846" max="14846" width="43" style="6" customWidth="1"/>
    <col min="14847" max="14847" width="5.5703125" style="6" customWidth="1"/>
    <col min="14848" max="14848" width="4.85546875" style="6" customWidth="1"/>
    <col min="14849" max="14849" width="5.140625" style="6" customWidth="1"/>
    <col min="14850" max="14850" width="13.28515625" style="6" customWidth="1"/>
    <col min="14851" max="14851" width="6.7109375" style="6" customWidth="1"/>
    <col min="14852" max="14852" width="10.5703125" style="6" customWidth="1"/>
    <col min="14853" max="14854" width="0" style="6" hidden="1" customWidth="1"/>
    <col min="14855" max="14855" width="9.42578125" style="6" bestFit="1" customWidth="1"/>
    <col min="14856" max="14858" width="0" style="6" hidden="1" customWidth="1"/>
    <col min="14859" max="15101" width="9.140625" style="6"/>
    <col min="15102" max="15102" width="43" style="6" customWidth="1"/>
    <col min="15103" max="15103" width="5.5703125" style="6" customWidth="1"/>
    <col min="15104" max="15104" width="4.85546875" style="6" customWidth="1"/>
    <col min="15105" max="15105" width="5.140625" style="6" customWidth="1"/>
    <col min="15106" max="15106" width="13.28515625" style="6" customWidth="1"/>
    <col min="15107" max="15107" width="6.7109375" style="6" customWidth="1"/>
    <col min="15108" max="15108" width="10.5703125" style="6" customWidth="1"/>
    <col min="15109" max="15110" width="0" style="6" hidden="1" customWidth="1"/>
    <col min="15111" max="15111" width="9.42578125" style="6" bestFit="1" customWidth="1"/>
    <col min="15112" max="15114" width="0" style="6" hidden="1" customWidth="1"/>
    <col min="15115" max="15357" width="9.140625" style="6"/>
    <col min="15358" max="15358" width="43" style="6" customWidth="1"/>
    <col min="15359" max="15359" width="5.5703125" style="6" customWidth="1"/>
    <col min="15360" max="15360" width="4.85546875" style="6" customWidth="1"/>
    <col min="15361" max="15361" width="5.140625" style="6" customWidth="1"/>
    <col min="15362" max="15362" width="13.28515625" style="6" customWidth="1"/>
    <col min="15363" max="15363" width="6.7109375" style="6" customWidth="1"/>
    <col min="15364" max="15364" width="10.5703125" style="6" customWidth="1"/>
    <col min="15365" max="15366" width="0" style="6" hidden="1" customWidth="1"/>
    <col min="15367" max="15367" width="9.42578125" style="6" bestFit="1" customWidth="1"/>
    <col min="15368" max="15370" width="0" style="6" hidden="1" customWidth="1"/>
    <col min="15371" max="15613" width="9.140625" style="6"/>
    <col min="15614" max="15614" width="43" style="6" customWidth="1"/>
    <col min="15615" max="15615" width="5.5703125" style="6" customWidth="1"/>
    <col min="15616" max="15616" width="4.85546875" style="6" customWidth="1"/>
    <col min="15617" max="15617" width="5.140625" style="6" customWidth="1"/>
    <col min="15618" max="15618" width="13.28515625" style="6" customWidth="1"/>
    <col min="15619" max="15619" width="6.7109375" style="6" customWidth="1"/>
    <col min="15620" max="15620" width="10.5703125" style="6" customWidth="1"/>
    <col min="15621" max="15622" width="0" style="6" hidden="1" customWidth="1"/>
    <col min="15623" max="15623" width="9.42578125" style="6" bestFit="1" customWidth="1"/>
    <col min="15624" max="15626" width="0" style="6" hidden="1" customWidth="1"/>
    <col min="15627" max="15869" width="9.140625" style="6"/>
    <col min="15870" max="15870" width="43" style="6" customWidth="1"/>
    <col min="15871" max="15871" width="5.5703125" style="6" customWidth="1"/>
    <col min="15872" max="15872" width="4.85546875" style="6" customWidth="1"/>
    <col min="15873" max="15873" width="5.140625" style="6" customWidth="1"/>
    <col min="15874" max="15874" width="13.28515625" style="6" customWidth="1"/>
    <col min="15875" max="15875" width="6.7109375" style="6" customWidth="1"/>
    <col min="15876" max="15876" width="10.5703125" style="6" customWidth="1"/>
    <col min="15877" max="15878" width="0" style="6" hidden="1" customWidth="1"/>
    <col min="15879" max="15879" width="9.42578125" style="6" bestFit="1" customWidth="1"/>
    <col min="15880" max="15882" width="0" style="6" hidden="1" customWidth="1"/>
    <col min="15883" max="16125" width="9.140625" style="6"/>
    <col min="16126" max="16126" width="43" style="6" customWidth="1"/>
    <col min="16127" max="16127" width="5.5703125" style="6" customWidth="1"/>
    <col min="16128" max="16128" width="4.85546875" style="6" customWidth="1"/>
    <col min="16129" max="16129" width="5.140625" style="6" customWidth="1"/>
    <col min="16130" max="16130" width="13.28515625" style="6" customWidth="1"/>
    <col min="16131" max="16131" width="6.7109375" style="6" customWidth="1"/>
    <col min="16132" max="16132" width="10.5703125" style="6" customWidth="1"/>
    <col min="16133" max="16134" width="0" style="6" hidden="1" customWidth="1"/>
    <col min="16135" max="16135" width="9.42578125" style="6" bestFit="1" customWidth="1"/>
    <col min="16136" max="16138" width="0" style="6" hidden="1" customWidth="1"/>
    <col min="16139" max="16384" width="9.140625" style="6"/>
  </cols>
  <sheetData>
    <row r="1" spans="1:13" x14ac:dyDescent="0.25">
      <c r="A1" s="106"/>
      <c r="B1" s="54"/>
      <c r="C1" s="54"/>
      <c r="D1" s="54"/>
      <c r="E1" s="263" t="s">
        <v>464</v>
      </c>
      <c r="F1" s="263"/>
      <c r="G1" s="263"/>
      <c r="H1" s="263"/>
      <c r="I1" s="263"/>
    </row>
    <row r="2" spans="1:13" x14ac:dyDescent="0.25">
      <c r="A2" s="263" t="s">
        <v>537</v>
      </c>
      <c r="B2" s="263"/>
      <c r="C2" s="263"/>
      <c r="D2" s="263"/>
      <c r="E2" s="263"/>
      <c r="F2" s="263"/>
      <c r="G2" s="263"/>
      <c r="H2" s="263"/>
      <c r="I2" s="263"/>
    </row>
    <row r="3" spans="1:13" x14ac:dyDescent="0.25">
      <c r="A3" s="263" t="s">
        <v>541</v>
      </c>
      <c r="B3" s="263"/>
      <c r="C3" s="263"/>
      <c r="D3" s="263"/>
      <c r="E3" s="263"/>
      <c r="F3" s="263"/>
      <c r="G3" s="263"/>
      <c r="H3" s="263"/>
      <c r="I3" s="263"/>
    </row>
    <row r="4" spans="1:13" x14ac:dyDescent="0.25">
      <c r="A4" s="263" t="s">
        <v>13</v>
      </c>
      <c r="B4" s="263"/>
      <c r="C4" s="263"/>
      <c r="D4" s="263"/>
      <c r="E4" s="263"/>
      <c r="F4" s="263"/>
      <c r="G4" s="263"/>
      <c r="H4" s="263"/>
      <c r="I4" s="263"/>
    </row>
    <row r="5" spans="1:13" x14ac:dyDescent="0.25">
      <c r="A5" s="263" t="s">
        <v>4</v>
      </c>
      <c r="B5" s="263"/>
      <c r="C5" s="263"/>
      <c r="D5" s="263"/>
      <c r="E5" s="263"/>
      <c r="F5" s="263"/>
      <c r="G5" s="263"/>
      <c r="H5" s="263"/>
      <c r="I5" s="263"/>
    </row>
    <row r="6" spans="1:13" x14ac:dyDescent="0.25">
      <c r="A6" s="263" t="s">
        <v>418</v>
      </c>
      <c r="B6" s="263"/>
      <c r="C6" s="263"/>
      <c r="D6" s="263"/>
      <c r="E6" s="263"/>
      <c r="F6" s="263"/>
      <c r="G6" s="263"/>
      <c r="H6" s="263"/>
      <c r="I6" s="263"/>
    </row>
    <row r="7" spans="1:13" x14ac:dyDescent="0.25">
      <c r="A7" s="263" t="s">
        <v>420</v>
      </c>
      <c r="B7" s="263"/>
      <c r="C7" s="263"/>
      <c r="D7" s="263"/>
      <c r="E7" s="263"/>
      <c r="F7" s="263"/>
      <c r="G7" s="263"/>
      <c r="H7" s="263"/>
      <c r="I7" s="263"/>
    </row>
    <row r="8" spans="1:13" ht="15" customHeight="1" x14ac:dyDescent="0.25">
      <c r="A8" s="263" t="s">
        <v>542</v>
      </c>
      <c r="B8" s="263"/>
      <c r="C8" s="263"/>
      <c r="D8" s="263"/>
      <c r="E8" s="263"/>
      <c r="F8" s="263"/>
      <c r="G8" s="263"/>
      <c r="H8" s="263"/>
      <c r="I8" s="263"/>
    </row>
    <row r="9" spans="1:13" x14ac:dyDescent="0.25">
      <c r="A9" s="263" t="s">
        <v>591</v>
      </c>
      <c r="B9" s="263"/>
      <c r="C9" s="263"/>
      <c r="D9" s="263"/>
      <c r="E9" s="263"/>
      <c r="F9" s="263"/>
      <c r="G9" s="263"/>
      <c r="H9" s="263"/>
      <c r="I9" s="263"/>
    </row>
    <row r="10" spans="1:13" x14ac:dyDescent="0.25">
      <c r="A10" s="53"/>
      <c r="B10" s="53"/>
      <c r="C10" s="53"/>
      <c r="D10" s="53"/>
      <c r="E10" s="53"/>
      <c r="F10" s="53"/>
      <c r="G10" s="53"/>
      <c r="H10" s="53"/>
      <c r="I10" s="53"/>
    </row>
    <row r="11" spans="1:13" x14ac:dyDescent="0.25">
      <c r="A11" s="53"/>
      <c r="B11" s="53"/>
      <c r="C11" s="53"/>
      <c r="D11" s="53"/>
      <c r="E11" s="53"/>
      <c r="F11" s="53"/>
      <c r="G11" s="53"/>
      <c r="H11" s="53"/>
      <c r="I11" s="163"/>
    </row>
    <row r="12" spans="1:13" ht="48" customHeight="1" x14ac:dyDescent="0.25">
      <c r="A12" s="261" t="s">
        <v>422</v>
      </c>
      <c r="B12" s="261"/>
      <c r="C12" s="261"/>
      <c r="D12" s="261"/>
      <c r="E12" s="261"/>
      <c r="F12" s="261"/>
      <c r="G12" s="261"/>
      <c r="H12" s="261"/>
      <c r="I12" s="261"/>
    </row>
    <row r="13" spans="1:13" x14ac:dyDescent="0.25">
      <c r="A13" s="54"/>
      <c r="B13" s="53"/>
      <c r="C13" s="53"/>
      <c r="D13" s="53"/>
      <c r="E13" s="53"/>
      <c r="F13" s="53"/>
      <c r="I13" s="55" t="s">
        <v>5</v>
      </c>
    </row>
    <row r="14" spans="1:13" ht="44.25" customHeight="1" x14ac:dyDescent="0.25">
      <c r="A14" s="146" t="s">
        <v>190</v>
      </c>
      <c r="B14" s="146" t="s">
        <v>191</v>
      </c>
      <c r="C14" s="146" t="s">
        <v>33</v>
      </c>
      <c r="D14" s="146" t="s">
        <v>34</v>
      </c>
      <c r="E14" s="146" t="s">
        <v>35</v>
      </c>
      <c r="F14" s="146" t="s">
        <v>36</v>
      </c>
      <c r="G14" s="45" t="s">
        <v>37</v>
      </c>
      <c r="H14" s="110" t="s">
        <v>535</v>
      </c>
      <c r="I14" s="220" t="s">
        <v>536</v>
      </c>
    </row>
    <row r="15" spans="1:13" ht="18.75" customHeight="1" x14ac:dyDescent="0.25">
      <c r="A15" s="69">
        <v>1</v>
      </c>
      <c r="B15" s="69">
        <v>2</v>
      </c>
      <c r="C15" s="69">
        <v>3</v>
      </c>
      <c r="D15" s="69">
        <v>4</v>
      </c>
      <c r="E15" s="69">
        <v>5</v>
      </c>
      <c r="F15" s="69">
        <v>6</v>
      </c>
      <c r="G15" s="32">
        <v>7</v>
      </c>
      <c r="H15" s="69">
        <v>8</v>
      </c>
      <c r="I15" s="69">
        <v>9</v>
      </c>
      <c r="J15" s="185">
        <f>G16-'6'!F317</f>
        <v>0</v>
      </c>
      <c r="K15" s="185">
        <f>H16-'6'!G317</f>
        <v>-3.6099999997531995E-3</v>
      </c>
    </row>
    <row r="16" spans="1:13" ht="18.75" customHeight="1" x14ac:dyDescent="0.25">
      <c r="A16" s="162" t="s">
        <v>192</v>
      </c>
      <c r="B16" s="146"/>
      <c r="C16" s="146"/>
      <c r="D16" s="146"/>
      <c r="E16" s="146"/>
      <c r="F16" s="146"/>
      <c r="G16" s="45">
        <f>G17+G39+G160+G186+G234+G273+G266</f>
        <v>1892789.2333999998</v>
      </c>
      <c r="H16" s="45">
        <f t="shared" ref="H16" si="0">H17+H39+H160+H186+H234+H273+H266</f>
        <v>38051.819949999997</v>
      </c>
      <c r="I16" s="45">
        <f>I17+I39+I160+I186+I234+I273+I266</f>
        <v>1930841.0533499999</v>
      </c>
      <c r="J16" s="185">
        <f>G16+H16</f>
        <v>1930841.0533499997</v>
      </c>
      <c r="K16" s="185">
        <f>J16-I16</f>
        <v>0</v>
      </c>
      <c r="L16" s="90"/>
      <c r="M16" s="90"/>
    </row>
    <row r="17" spans="1:11" ht="27" customHeight="1" x14ac:dyDescent="0.25">
      <c r="A17" s="109" t="s">
        <v>193</v>
      </c>
      <c r="B17" s="26">
        <v>1</v>
      </c>
      <c r="C17" s="24"/>
      <c r="D17" s="24"/>
      <c r="E17" s="25"/>
      <c r="F17" s="26"/>
      <c r="G17" s="47">
        <f>G18+G34</f>
        <v>6603.9000000000005</v>
      </c>
      <c r="H17" s="47">
        <f>H18+H34</f>
        <v>-2127.1</v>
      </c>
      <c r="I17" s="47">
        <f>I18+I34</f>
        <v>4476.7999999999993</v>
      </c>
      <c r="J17" s="185">
        <f t="shared" ref="J17:J80" si="1">G17+H17</f>
        <v>4476.8000000000011</v>
      </c>
      <c r="K17" s="185">
        <f t="shared" ref="K17:K80" si="2">J17-I17</f>
        <v>0</v>
      </c>
    </row>
    <row r="18" spans="1:11" ht="53.25" customHeight="1" x14ac:dyDescent="0.25">
      <c r="A18" s="110" t="s">
        <v>44</v>
      </c>
      <c r="B18" s="26">
        <v>1</v>
      </c>
      <c r="C18" s="24">
        <v>1</v>
      </c>
      <c r="D18" s="24">
        <v>3</v>
      </c>
      <c r="E18" s="25"/>
      <c r="F18" s="26"/>
      <c r="G18" s="47">
        <f>G19+G22+G26</f>
        <v>4644.1000000000004</v>
      </c>
      <c r="H18" s="47">
        <f>H19+H22+H26</f>
        <v>-167.3</v>
      </c>
      <c r="I18" s="47">
        <f>I19+I22+I26</f>
        <v>4476.7999999999993</v>
      </c>
      <c r="J18" s="185">
        <f t="shared" si="1"/>
        <v>4476.8</v>
      </c>
      <c r="K18" s="185">
        <f t="shared" si="2"/>
        <v>0</v>
      </c>
    </row>
    <row r="19" spans="1:11" s="31" customFormat="1" ht="67.5" customHeight="1" x14ac:dyDescent="0.25">
      <c r="A19" s="113" t="s">
        <v>45</v>
      </c>
      <c r="B19" s="26">
        <v>1</v>
      </c>
      <c r="C19" s="24">
        <v>1</v>
      </c>
      <c r="D19" s="24">
        <v>3</v>
      </c>
      <c r="E19" s="25">
        <v>7701020000</v>
      </c>
      <c r="F19" s="26"/>
      <c r="G19" s="47">
        <f>G20+G21</f>
        <v>1217.9000000000001</v>
      </c>
      <c r="H19" s="47">
        <f>H20+H21</f>
        <v>0</v>
      </c>
      <c r="I19" s="47">
        <f>I20+I21</f>
        <v>1217.9000000000001</v>
      </c>
      <c r="J19" s="185">
        <f t="shared" si="1"/>
        <v>1217.9000000000001</v>
      </c>
      <c r="K19" s="185">
        <f t="shared" si="2"/>
        <v>0</v>
      </c>
    </row>
    <row r="20" spans="1:11" s="98" customFormat="1" ht="27" customHeight="1" x14ac:dyDescent="0.25">
      <c r="A20" s="111" t="s">
        <v>40</v>
      </c>
      <c r="B20" s="29">
        <v>1</v>
      </c>
      <c r="C20" s="27">
        <v>1</v>
      </c>
      <c r="D20" s="27">
        <v>3</v>
      </c>
      <c r="E20" s="28" t="s">
        <v>46</v>
      </c>
      <c r="F20" s="29">
        <v>121</v>
      </c>
      <c r="G20" s="48">
        <v>935.4</v>
      </c>
      <c r="H20" s="48"/>
      <c r="I20" s="48">
        <f>G20+H20</f>
        <v>935.4</v>
      </c>
      <c r="J20" s="185">
        <f t="shared" si="1"/>
        <v>935.4</v>
      </c>
      <c r="K20" s="185">
        <f t="shared" si="2"/>
        <v>0</v>
      </c>
    </row>
    <row r="21" spans="1:11" s="31" customFormat="1" ht="42" customHeight="1" x14ac:dyDescent="0.25">
      <c r="A21" s="112" t="s">
        <v>43</v>
      </c>
      <c r="B21" s="29">
        <v>1</v>
      </c>
      <c r="C21" s="27">
        <v>1</v>
      </c>
      <c r="D21" s="27">
        <v>3</v>
      </c>
      <c r="E21" s="28" t="s">
        <v>46</v>
      </c>
      <c r="F21" s="29">
        <v>129</v>
      </c>
      <c r="G21" s="48">
        <f>'6'!F23</f>
        <v>282.5</v>
      </c>
      <c r="H21" s="48"/>
      <c r="I21" s="48">
        <f>G21+H21</f>
        <v>282.5</v>
      </c>
      <c r="J21" s="185">
        <f t="shared" si="1"/>
        <v>282.5</v>
      </c>
      <c r="K21" s="185">
        <f t="shared" si="2"/>
        <v>0</v>
      </c>
    </row>
    <row r="22" spans="1:11" s="31" customFormat="1" ht="78.75" customHeight="1" x14ac:dyDescent="0.25">
      <c r="A22" s="113" t="s">
        <v>47</v>
      </c>
      <c r="B22" s="26">
        <v>1</v>
      </c>
      <c r="C22" s="24">
        <v>1</v>
      </c>
      <c r="D22" s="24">
        <v>3</v>
      </c>
      <c r="E22" s="25">
        <v>7701030000</v>
      </c>
      <c r="F22" s="26"/>
      <c r="G22" s="47">
        <f>SUM(G23:G25)</f>
        <v>1008</v>
      </c>
      <c r="H22" s="47">
        <f>SUM(H23:H25)</f>
        <v>0</v>
      </c>
      <c r="I22" s="47">
        <f>SUM(I23:I25)</f>
        <v>1008</v>
      </c>
      <c r="J22" s="185">
        <f t="shared" si="1"/>
        <v>1008</v>
      </c>
      <c r="K22" s="185">
        <f t="shared" si="2"/>
        <v>0</v>
      </c>
    </row>
    <row r="23" spans="1:11" ht="25.5" x14ac:dyDescent="0.25">
      <c r="A23" s="111" t="s">
        <v>40</v>
      </c>
      <c r="B23" s="29">
        <v>1</v>
      </c>
      <c r="C23" s="27">
        <v>1</v>
      </c>
      <c r="D23" s="27">
        <v>3</v>
      </c>
      <c r="E23" s="28" t="s">
        <v>48</v>
      </c>
      <c r="F23" s="29">
        <v>121</v>
      </c>
      <c r="G23" s="48">
        <v>774.2</v>
      </c>
      <c r="H23" s="48"/>
      <c r="I23" s="48">
        <f t="shared" ref="I23:I25" si="3">G23+H23</f>
        <v>774.2</v>
      </c>
      <c r="J23" s="185">
        <f t="shared" si="1"/>
        <v>774.2</v>
      </c>
      <c r="K23" s="185">
        <f t="shared" si="2"/>
        <v>0</v>
      </c>
    </row>
    <row r="24" spans="1:11" s="31" customFormat="1" ht="44.25" customHeight="1" x14ac:dyDescent="0.25">
      <c r="A24" s="112" t="s">
        <v>43</v>
      </c>
      <c r="B24" s="29">
        <v>1</v>
      </c>
      <c r="C24" s="27">
        <v>1</v>
      </c>
      <c r="D24" s="27">
        <v>3</v>
      </c>
      <c r="E24" s="28" t="s">
        <v>48</v>
      </c>
      <c r="F24" s="29">
        <v>129</v>
      </c>
      <c r="G24" s="48">
        <v>233.8</v>
      </c>
      <c r="H24" s="48"/>
      <c r="I24" s="48">
        <f t="shared" si="3"/>
        <v>233.8</v>
      </c>
      <c r="J24" s="185">
        <f t="shared" si="1"/>
        <v>233.8</v>
      </c>
      <c r="K24" s="185">
        <f t="shared" si="2"/>
        <v>0</v>
      </c>
    </row>
    <row r="25" spans="1:11" s="31" customFormat="1" ht="40.5" customHeight="1" x14ac:dyDescent="0.25">
      <c r="A25" s="112" t="s">
        <v>42</v>
      </c>
      <c r="B25" s="29">
        <v>1</v>
      </c>
      <c r="C25" s="27">
        <v>1</v>
      </c>
      <c r="D25" s="27">
        <v>3</v>
      </c>
      <c r="E25" s="28" t="s">
        <v>48</v>
      </c>
      <c r="F25" s="29">
        <v>122</v>
      </c>
      <c r="G25" s="48"/>
      <c r="H25" s="48"/>
      <c r="I25" s="48">
        <f t="shared" si="3"/>
        <v>0</v>
      </c>
      <c r="J25" s="185">
        <f t="shared" si="1"/>
        <v>0</v>
      </c>
      <c r="K25" s="185">
        <f t="shared" si="2"/>
        <v>0</v>
      </c>
    </row>
    <row r="26" spans="1:11" s="31" customFormat="1" ht="52.5" customHeight="1" x14ac:dyDescent="0.25">
      <c r="A26" s="110" t="s">
        <v>49</v>
      </c>
      <c r="B26" s="26">
        <v>1</v>
      </c>
      <c r="C26" s="24">
        <v>1</v>
      </c>
      <c r="D26" s="24">
        <v>3</v>
      </c>
      <c r="E26" s="25">
        <v>7701050000</v>
      </c>
      <c r="F26" s="26"/>
      <c r="G26" s="47">
        <f>SUM(G27:G33)</f>
        <v>2418.1999999999998</v>
      </c>
      <c r="H26" s="47">
        <f>SUM(H27:H33)</f>
        <v>-167.3</v>
      </c>
      <c r="I26" s="47">
        <f>SUM(I27:I33)</f>
        <v>2250.8999999999996</v>
      </c>
      <c r="J26" s="185">
        <f t="shared" si="1"/>
        <v>2250.8999999999996</v>
      </c>
      <c r="K26" s="185">
        <f t="shared" si="2"/>
        <v>0</v>
      </c>
    </row>
    <row r="27" spans="1:11" s="31" customFormat="1" ht="28.5" customHeight="1" x14ac:dyDescent="0.25">
      <c r="A27" s="30" t="s">
        <v>337</v>
      </c>
      <c r="B27" s="29">
        <v>1</v>
      </c>
      <c r="C27" s="27">
        <v>1</v>
      </c>
      <c r="D27" s="27">
        <v>3</v>
      </c>
      <c r="E27" s="28" t="s">
        <v>50</v>
      </c>
      <c r="F27" s="29">
        <v>112</v>
      </c>
      <c r="G27" s="48">
        <v>272</v>
      </c>
      <c r="H27" s="48"/>
      <c r="I27" s="48">
        <f>G27+H27</f>
        <v>272</v>
      </c>
      <c r="J27" s="185">
        <f t="shared" si="1"/>
        <v>272</v>
      </c>
      <c r="K27" s="185">
        <f t="shared" si="2"/>
        <v>0</v>
      </c>
    </row>
    <row r="28" spans="1:11" ht="29.25" customHeight="1" x14ac:dyDescent="0.25">
      <c r="A28" s="111" t="s">
        <v>40</v>
      </c>
      <c r="B28" s="29">
        <v>1</v>
      </c>
      <c r="C28" s="27">
        <v>1</v>
      </c>
      <c r="D28" s="27">
        <v>3</v>
      </c>
      <c r="E28" s="28" t="s">
        <v>50</v>
      </c>
      <c r="F28" s="29">
        <v>121</v>
      </c>
      <c r="G28" s="48">
        <v>1075.8</v>
      </c>
      <c r="H28" s="48"/>
      <c r="I28" s="48">
        <f t="shared" ref="I28:I33" si="4">G28+H28</f>
        <v>1075.8</v>
      </c>
      <c r="J28" s="185">
        <f t="shared" si="1"/>
        <v>1075.8</v>
      </c>
      <c r="K28" s="185">
        <f t="shared" si="2"/>
        <v>0</v>
      </c>
    </row>
    <row r="29" spans="1:11" ht="44.25" customHeight="1" x14ac:dyDescent="0.25">
      <c r="A29" s="112" t="s">
        <v>43</v>
      </c>
      <c r="B29" s="29">
        <v>1</v>
      </c>
      <c r="C29" s="27">
        <v>1</v>
      </c>
      <c r="D29" s="27">
        <v>3</v>
      </c>
      <c r="E29" s="28" t="s">
        <v>50</v>
      </c>
      <c r="F29" s="29">
        <v>129</v>
      </c>
      <c r="G29" s="48">
        <f>'6'!F30</f>
        <v>324.89999999999998</v>
      </c>
      <c r="H29" s="48"/>
      <c r="I29" s="48">
        <f t="shared" si="4"/>
        <v>324.89999999999998</v>
      </c>
      <c r="J29" s="185">
        <f t="shared" si="1"/>
        <v>324.89999999999998</v>
      </c>
      <c r="K29" s="185">
        <f t="shared" si="2"/>
        <v>0</v>
      </c>
    </row>
    <row r="30" spans="1:11" ht="27.75" customHeight="1" x14ac:dyDescent="0.25">
      <c r="A30" s="30" t="s">
        <v>51</v>
      </c>
      <c r="B30" s="29">
        <v>1</v>
      </c>
      <c r="C30" s="27">
        <v>1</v>
      </c>
      <c r="D30" s="27">
        <v>3</v>
      </c>
      <c r="E30" s="28" t="s">
        <v>52</v>
      </c>
      <c r="F30" s="29">
        <v>122</v>
      </c>
      <c r="G30" s="48">
        <v>182</v>
      </c>
      <c r="H30" s="48">
        <v>-30</v>
      </c>
      <c r="I30" s="48">
        <f t="shared" si="4"/>
        <v>152</v>
      </c>
      <c r="J30" s="185">
        <f t="shared" si="1"/>
        <v>152</v>
      </c>
      <c r="K30" s="185">
        <f t="shared" si="2"/>
        <v>0</v>
      </c>
    </row>
    <row r="31" spans="1:11" ht="28.5" customHeight="1" x14ac:dyDescent="0.25">
      <c r="A31" s="30" t="s">
        <v>53</v>
      </c>
      <c r="B31" s="29">
        <v>1</v>
      </c>
      <c r="C31" s="27">
        <v>1</v>
      </c>
      <c r="D31" s="27">
        <v>3</v>
      </c>
      <c r="E31" s="28" t="s">
        <v>52</v>
      </c>
      <c r="F31" s="29">
        <v>242</v>
      </c>
      <c r="G31" s="48">
        <f>'6'!F32</f>
        <v>175.4</v>
      </c>
      <c r="H31" s="48">
        <v>-42.3</v>
      </c>
      <c r="I31" s="48">
        <f t="shared" si="4"/>
        <v>133.10000000000002</v>
      </c>
      <c r="J31" s="185">
        <f t="shared" si="1"/>
        <v>133.10000000000002</v>
      </c>
      <c r="K31" s="185">
        <f t="shared" si="2"/>
        <v>0</v>
      </c>
    </row>
    <row r="32" spans="1:11" ht="29.25" customHeight="1" x14ac:dyDescent="0.25">
      <c r="A32" s="30" t="s">
        <v>54</v>
      </c>
      <c r="B32" s="29">
        <v>1</v>
      </c>
      <c r="C32" s="27">
        <v>1</v>
      </c>
      <c r="D32" s="27">
        <v>3</v>
      </c>
      <c r="E32" s="28" t="s">
        <v>52</v>
      </c>
      <c r="F32" s="29" t="s">
        <v>55</v>
      </c>
      <c r="G32" s="48">
        <f>'6'!F33</f>
        <v>378.1</v>
      </c>
      <c r="H32" s="48">
        <v>-95</v>
      </c>
      <c r="I32" s="48">
        <f t="shared" si="4"/>
        <v>283.10000000000002</v>
      </c>
      <c r="J32" s="185">
        <f t="shared" si="1"/>
        <v>283.10000000000002</v>
      </c>
      <c r="K32" s="185">
        <f t="shared" si="2"/>
        <v>0</v>
      </c>
    </row>
    <row r="33" spans="1:11" ht="18" customHeight="1" x14ac:dyDescent="0.25">
      <c r="A33" s="111" t="s">
        <v>57</v>
      </c>
      <c r="B33" s="29">
        <v>1</v>
      </c>
      <c r="C33" s="27">
        <v>1</v>
      </c>
      <c r="D33" s="27">
        <v>3</v>
      </c>
      <c r="E33" s="28" t="s">
        <v>52</v>
      </c>
      <c r="F33" s="29" t="s">
        <v>58</v>
      </c>
      <c r="G33" s="48">
        <f>'6'!F34</f>
        <v>10</v>
      </c>
      <c r="H33" s="48"/>
      <c r="I33" s="48">
        <f t="shared" si="4"/>
        <v>10</v>
      </c>
      <c r="J33" s="185">
        <f t="shared" si="1"/>
        <v>10</v>
      </c>
      <c r="K33" s="185">
        <f t="shared" si="2"/>
        <v>0</v>
      </c>
    </row>
    <row r="34" spans="1:11" ht="43.5" customHeight="1" x14ac:dyDescent="0.25">
      <c r="A34" s="110" t="s">
        <v>69</v>
      </c>
      <c r="B34" s="26">
        <v>1</v>
      </c>
      <c r="C34" s="24">
        <v>1</v>
      </c>
      <c r="D34" s="24">
        <v>6</v>
      </c>
      <c r="E34" s="25">
        <v>7701070000</v>
      </c>
      <c r="F34" s="26"/>
      <c r="G34" s="47">
        <f>SUM(G35:G38)</f>
        <v>1959.8</v>
      </c>
      <c r="H34" s="47">
        <f>SUM(H35:H38)</f>
        <v>-1959.8</v>
      </c>
      <c r="I34" s="47">
        <f>SUM(I35:I38)</f>
        <v>0</v>
      </c>
      <c r="J34" s="185">
        <f t="shared" si="1"/>
        <v>0</v>
      </c>
      <c r="K34" s="185">
        <f t="shared" si="2"/>
        <v>0</v>
      </c>
    </row>
    <row r="35" spans="1:11" ht="27" customHeight="1" x14ac:dyDescent="0.25">
      <c r="A35" s="111" t="s">
        <v>40</v>
      </c>
      <c r="B35" s="29">
        <v>1</v>
      </c>
      <c r="C35" s="27">
        <v>1</v>
      </c>
      <c r="D35" s="27">
        <v>6</v>
      </c>
      <c r="E35" s="28" t="s">
        <v>70</v>
      </c>
      <c r="F35" s="29">
        <v>121</v>
      </c>
      <c r="G35" s="48">
        <f>'6'!F58</f>
        <v>1497.5</v>
      </c>
      <c r="H35" s="48">
        <v>-1497.5</v>
      </c>
      <c r="I35" s="48">
        <f t="shared" ref="I35:I38" si="5">G35+H35</f>
        <v>0</v>
      </c>
      <c r="J35" s="185">
        <f t="shared" si="1"/>
        <v>0</v>
      </c>
      <c r="K35" s="185">
        <f t="shared" si="2"/>
        <v>0</v>
      </c>
    </row>
    <row r="36" spans="1:11" ht="44.25" customHeight="1" x14ac:dyDescent="0.25">
      <c r="A36" s="112" t="s">
        <v>43</v>
      </c>
      <c r="B36" s="29">
        <v>1</v>
      </c>
      <c r="C36" s="27">
        <v>1</v>
      </c>
      <c r="D36" s="27">
        <v>6</v>
      </c>
      <c r="E36" s="28" t="s">
        <v>70</v>
      </c>
      <c r="F36" s="29">
        <v>129</v>
      </c>
      <c r="G36" s="48">
        <f>'6'!F59</f>
        <v>452.3</v>
      </c>
      <c r="H36" s="48">
        <v>-452.3</v>
      </c>
      <c r="I36" s="48">
        <f t="shared" si="5"/>
        <v>0</v>
      </c>
      <c r="J36" s="185">
        <f t="shared" si="1"/>
        <v>0</v>
      </c>
      <c r="K36" s="185">
        <f t="shared" si="2"/>
        <v>0</v>
      </c>
    </row>
    <row r="37" spans="1:11" ht="30" customHeight="1" x14ac:dyDescent="0.25">
      <c r="A37" s="30" t="s">
        <v>51</v>
      </c>
      <c r="B37" s="29">
        <v>1</v>
      </c>
      <c r="C37" s="27">
        <v>1</v>
      </c>
      <c r="D37" s="27">
        <v>6</v>
      </c>
      <c r="E37" s="28" t="s">
        <v>70</v>
      </c>
      <c r="F37" s="29">
        <v>122</v>
      </c>
      <c r="G37" s="48">
        <f>'6'!F60</f>
        <v>0</v>
      </c>
      <c r="H37" s="48">
        <v>0</v>
      </c>
      <c r="I37" s="48">
        <f t="shared" si="5"/>
        <v>0</v>
      </c>
      <c r="J37" s="185">
        <f t="shared" si="1"/>
        <v>0</v>
      </c>
      <c r="K37" s="185">
        <f t="shared" si="2"/>
        <v>0</v>
      </c>
    </row>
    <row r="38" spans="1:11" ht="30" customHeight="1" x14ac:dyDescent="0.25">
      <c r="A38" s="30" t="s">
        <v>54</v>
      </c>
      <c r="B38" s="29">
        <v>1</v>
      </c>
      <c r="C38" s="27">
        <v>1</v>
      </c>
      <c r="D38" s="27">
        <v>6</v>
      </c>
      <c r="E38" s="28" t="s">
        <v>70</v>
      </c>
      <c r="F38" s="29">
        <v>244</v>
      </c>
      <c r="G38" s="48">
        <f>'6'!F62</f>
        <v>10</v>
      </c>
      <c r="H38" s="48">
        <v>-10</v>
      </c>
      <c r="I38" s="48">
        <f t="shared" si="5"/>
        <v>0</v>
      </c>
      <c r="J38" s="185">
        <f t="shared" si="1"/>
        <v>0</v>
      </c>
      <c r="K38" s="185">
        <f t="shared" si="2"/>
        <v>0</v>
      </c>
    </row>
    <row r="39" spans="1:11" ht="30" customHeight="1" x14ac:dyDescent="0.25">
      <c r="A39" s="109" t="s">
        <v>194</v>
      </c>
      <c r="B39" s="26">
        <v>2</v>
      </c>
      <c r="C39" s="24"/>
      <c r="D39" s="24"/>
      <c r="E39" s="25"/>
      <c r="F39" s="26"/>
      <c r="G39" s="47">
        <f>G40+G76+G84+G117+G133+G135+G143+G148+G153+G157</f>
        <v>96522.52899999998</v>
      </c>
      <c r="H39" s="47">
        <f>H40+H76+H84+H117+H133+H135+H143+H148+H153+H157</f>
        <v>40087.257969999999</v>
      </c>
      <c r="I39" s="47">
        <f>I40+I76+I84+I117+I133+I135+I143+I148+I153+I157</f>
        <v>136609.78696999999</v>
      </c>
      <c r="J39" s="185">
        <f t="shared" si="1"/>
        <v>136609.78696999999</v>
      </c>
      <c r="K39" s="185">
        <f t="shared" si="2"/>
        <v>0</v>
      </c>
    </row>
    <row r="40" spans="1:11" ht="16.5" customHeight="1" x14ac:dyDescent="0.25">
      <c r="A40" s="109" t="s">
        <v>38</v>
      </c>
      <c r="B40" s="26">
        <v>2</v>
      </c>
      <c r="C40" s="24">
        <v>1</v>
      </c>
      <c r="D40" s="24">
        <v>0</v>
      </c>
      <c r="E40" s="25"/>
      <c r="F40" s="26"/>
      <c r="G40" s="47">
        <f>+G41+G44+G54+G59+G61+G57</f>
        <v>39906.239000000001</v>
      </c>
      <c r="H40" s="47">
        <f>+H41+H44+H54+H59+H61+H57</f>
        <v>2643.0250000000001</v>
      </c>
      <c r="I40" s="47">
        <f>+I41+I44+I54+I59+I61+I57</f>
        <v>42549.263999999996</v>
      </c>
      <c r="J40" s="185">
        <f t="shared" si="1"/>
        <v>42549.264000000003</v>
      </c>
      <c r="K40" s="185">
        <f t="shared" si="2"/>
        <v>0</v>
      </c>
    </row>
    <row r="41" spans="1:11" ht="43.5" customHeight="1" x14ac:dyDescent="0.25">
      <c r="A41" s="110" t="s">
        <v>195</v>
      </c>
      <c r="B41" s="26">
        <v>2</v>
      </c>
      <c r="C41" s="24">
        <v>1</v>
      </c>
      <c r="D41" s="24">
        <v>2</v>
      </c>
      <c r="E41" s="25"/>
      <c r="F41" s="26"/>
      <c r="G41" s="47">
        <f>+G42+G43</f>
        <v>1297.8</v>
      </c>
      <c r="H41" s="47">
        <f>+H42+H43</f>
        <v>0</v>
      </c>
      <c r="I41" s="47">
        <f>+I42+I43</f>
        <v>1297.8</v>
      </c>
      <c r="J41" s="185">
        <f t="shared" si="1"/>
        <v>1297.8</v>
      </c>
      <c r="K41" s="185">
        <f t="shared" si="2"/>
        <v>0</v>
      </c>
    </row>
    <row r="42" spans="1:11" ht="27.75" customHeight="1" x14ac:dyDescent="0.25">
      <c r="A42" s="111" t="s">
        <v>40</v>
      </c>
      <c r="B42" s="29">
        <v>2</v>
      </c>
      <c r="C42" s="27">
        <v>1</v>
      </c>
      <c r="D42" s="27">
        <v>2</v>
      </c>
      <c r="E42" s="28" t="s">
        <v>41</v>
      </c>
      <c r="F42" s="29">
        <v>121</v>
      </c>
      <c r="G42" s="48">
        <f>'6'!F18</f>
        <v>996.8</v>
      </c>
      <c r="H42" s="48"/>
      <c r="I42" s="48">
        <f t="shared" ref="I42:I43" si="6">G42+H42</f>
        <v>996.8</v>
      </c>
      <c r="J42" s="185">
        <f t="shared" si="1"/>
        <v>996.8</v>
      </c>
      <c r="K42" s="185">
        <f t="shared" si="2"/>
        <v>0</v>
      </c>
    </row>
    <row r="43" spans="1:11" ht="42.75" customHeight="1" x14ac:dyDescent="0.25">
      <c r="A43" s="112" t="s">
        <v>43</v>
      </c>
      <c r="B43" s="29">
        <v>2</v>
      </c>
      <c r="C43" s="27">
        <v>1</v>
      </c>
      <c r="D43" s="27">
        <v>2</v>
      </c>
      <c r="E43" s="28" t="s">
        <v>41</v>
      </c>
      <c r="F43" s="29">
        <v>129</v>
      </c>
      <c r="G43" s="48">
        <f>'6'!F19</f>
        <v>301</v>
      </c>
      <c r="H43" s="48"/>
      <c r="I43" s="48">
        <f t="shared" si="6"/>
        <v>301</v>
      </c>
      <c r="J43" s="185">
        <f t="shared" si="1"/>
        <v>301</v>
      </c>
      <c r="K43" s="185">
        <f t="shared" si="2"/>
        <v>0</v>
      </c>
    </row>
    <row r="44" spans="1:11" ht="55.5" customHeight="1" x14ac:dyDescent="0.25">
      <c r="A44" s="110" t="s">
        <v>196</v>
      </c>
      <c r="B44" s="26">
        <v>2</v>
      </c>
      <c r="C44" s="24">
        <v>1</v>
      </c>
      <c r="D44" s="24">
        <v>4</v>
      </c>
      <c r="E44" s="25"/>
      <c r="F44" s="26"/>
      <c r="G44" s="47">
        <f>SUM(G45:G51)+G52</f>
        <v>26054.399999999998</v>
      </c>
      <c r="H44" s="47">
        <f>SUM(H45:H51)+H52</f>
        <v>31</v>
      </c>
      <c r="I44" s="47">
        <f>SUM(I45:I51)+I52</f>
        <v>26085.399999999998</v>
      </c>
      <c r="J44" s="185">
        <f t="shared" si="1"/>
        <v>26085.399999999998</v>
      </c>
      <c r="K44" s="185">
        <f t="shared" si="2"/>
        <v>0</v>
      </c>
    </row>
    <row r="45" spans="1:11" s="31" customFormat="1" ht="31.5" customHeight="1" x14ac:dyDescent="0.25">
      <c r="A45" s="111" t="s">
        <v>40</v>
      </c>
      <c r="B45" s="29">
        <v>2</v>
      </c>
      <c r="C45" s="27">
        <v>1</v>
      </c>
      <c r="D45" s="27">
        <v>4</v>
      </c>
      <c r="E45" s="28" t="s">
        <v>61</v>
      </c>
      <c r="F45" s="29">
        <v>121</v>
      </c>
      <c r="G45" s="48">
        <f>'6'!F36</f>
        <v>14431.4</v>
      </c>
      <c r="H45" s="48"/>
      <c r="I45" s="48">
        <f t="shared" ref="I45:I51" si="7">G45+H45</f>
        <v>14431.4</v>
      </c>
      <c r="J45" s="185">
        <f t="shared" si="1"/>
        <v>14431.4</v>
      </c>
      <c r="K45" s="185">
        <f t="shared" si="2"/>
        <v>0</v>
      </c>
    </row>
    <row r="46" spans="1:11" s="31" customFormat="1" ht="45" customHeight="1" x14ac:dyDescent="0.25">
      <c r="A46" s="112" t="s">
        <v>43</v>
      </c>
      <c r="B46" s="29">
        <v>2</v>
      </c>
      <c r="C46" s="27">
        <v>1</v>
      </c>
      <c r="D46" s="27">
        <v>4</v>
      </c>
      <c r="E46" s="28" t="s">
        <v>61</v>
      </c>
      <c r="F46" s="29">
        <v>129</v>
      </c>
      <c r="G46" s="48">
        <f>'6'!F37</f>
        <v>4358.3</v>
      </c>
      <c r="H46" s="48"/>
      <c r="I46" s="48">
        <f t="shared" si="7"/>
        <v>4358.3</v>
      </c>
      <c r="J46" s="185">
        <f t="shared" si="1"/>
        <v>4358.3</v>
      </c>
      <c r="K46" s="185">
        <f t="shared" si="2"/>
        <v>0</v>
      </c>
    </row>
    <row r="47" spans="1:11" s="31" customFormat="1" ht="28.5" customHeight="1" x14ac:dyDescent="0.25">
      <c r="A47" s="30" t="s">
        <v>51</v>
      </c>
      <c r="B47" s="29">
        <v>2</v>
      </c>
      <c r="C47" s="27">
        <v>1</v>
      </c>
      <c r="D47" s="27">
        <v>4</v>
      </c>
      <c r="E47" s="28" t="s">
        <v>61</v>
      </c>
      <c r="F47" s="29">
        <v>122</v>
      </c>
      <c r="G47" s="48">
        <f>'6'!F38</f>
        <v>160</v>
      </c>
      <c r="H47" s="48"/>
      <c r="I47" s="48">
        <f t="shared" si="7"/>
        <v>160</v>
      </c>
      <c r="J47" s="185">
        <f t="shared" si="1"/>
        <v>160</v>
      </c>
      <c r="K47" s="185">
        <f t="shared" si="2"/>
        <v>0</v>
      </c>
    </row>
    <row r="48" spans="1:11" ht="29.25" customHeight="1" x14ac:dyDescent="0.25">
      <c r="A48" s="112" t="s">
        <v>53</v>
      </c>
      <c r="B48" s="29">
        <v>2</v>
      </c>
      <c r="C48" s="27">
        <v>1</v>
      </c>
      <c r="D48" s="27">
        <v>4</v>
      </c>
      <c r="E48" s="28" t="s">
        <v>61</v>
      </c>
      <c r="F48" s="29">
        <v>242</v>
      </c>
      <c r="G48" s="48">
        <f>'6'!F39</f>
        <v>899</v>
      </c>
      <c r="H48" s="48"/>
      <c r="I48" s="48">
        <f t="shared" si="7"/>
        <v>899</v>
      </c>
      <c r="J48" s="185">
        <f t="shared" si="1"/>
        <v>899</v>
      </c>
      <c r="K48" s="185">
        <f t="shared" si="2"/>
        <v>0</v>
      </c>
    </row>
    <row r="49" spans="1:11" ht="29.25" customHeight="1" x14ac:dyDescent="0.25">
      <c r="A49" s="30" t="s">
        <v>54</v>
      </c>
      <c r="B49" s="29">
        <v>2</v>
      </c>
      <c r="C49" s="27">
        <v>1</v>
      </c>
      <c r="D49" s="27">
        <v>4</v>
      </c>
      <c r="E49" s="28" t="s">
        <v>61</v>
      </c>
      <c r="F49" s="29" t="s">
        <v>55</v>
      </c>
      <c r="G49" s="48">
        <f>'6'!F40</f>
        <v>4446.3999999999996</v>
      </c>
      <c r="H49" s="48">
        <v>31</v>
      </c>
      <c r="I49" s="48">
        <f t="shared" si="7"/>
        <v>4477.3999999999996</v>
      </c>
      <c r="J49" s="185">
        <f t="shared" si="1"/>
        <v>4477.3999999999996</v>
      </c>
      <c r="K49" s="185">
        <f t="shared" si="2"/>
        <v>0</v>
      </c>
    </row>
    <row r="50" spans="1:11" ht="29.25" customHeight="1" x14ac:dyDescent="0.25">
      <c r="A50" s="111" t="s">
        <v>56</v>
      </c>
      <c r="B50" s="29">
        <v>2</v>
      </c>
      <c r="C50" s="27">
        <v>1</v>
      </c>
      <c r="D50" s="27">
        <v>4</v>
      </c>
      <c r="E50" s="28" t="s">
        <v>61</v>
      </c>
      <c r="F50" s="29">
        <v>851</v>
      </c>
      <c r="G50" s="48">
        <f>'6'!F41</f>
        <v>22</v>
      </c>
      <c r="H50" s="48"/>
      <c r="I50" s="48">
        <f t="shared" si="7"/>
        <v>22</v>
      </c>
      <c r="J50" s="185">
        <f t="shared" si="1"/>
        <v>22</v>
      </c>
      <c r="K50" s="185">
        <f t="shared" si="2"/>
        <v>0</v>
      </c>
    </row>
    <row r="51" spans="1:11" ht="18" customHeight="1" x14ac:dyDescent="0.25">
      <c r="A51" s="111" t="s">
        <v>57</v>
      </c>
      <c r="B51" s="29">
        <v>2</v>
      </c>
      <c r="C51" s="27">
        <v>1</v>
      </c>
      <c r="D51" s="27">
        <v>4</v>
      </c>
      <c r="E51" s="28" t="s">
        <v>61</v>
      </c>
      <c r="F51" s="29" t="s">
        <v>58</v>
      </c>
      <c r="G51" s="48">
        <f>'6'!F42</f>
        <v>10</v>
      </c>
      <c r="H51" s="48"/>
      <c r="I51" s="48">
        <f t="shared" si="7"/>
        <v>10</v>
      </c>
      <c r="J51" s="185">
        <f t="shared" si="1"/>
        <v>10</v>
      </c>
      <c r="K51" s="185">
        <f t="shared" si="2"/>
        <v>0</v>
      </c>
    </row>
    <row r="52" spans="1:11" ht="18" customHeight="1" x14ac:dyDescent="0.25">
      <c r="A52" s="114" t="s">
        <v>463</v>
      </c>
      <c r="B52" s="29">
        <v>2</v>
      </c>
      <c r="C52" s="24">
        <v>1</v>
      </c>
      <c r="D52" s="24">
        <v>4</v>
      </c>
      <c r="E52" s="26"/>
      <c r="F52" s="29"/>
      <c r="G52" s="47">
        <f>G53</f>
        <v>1727.3</v>
      </c>
      <c r="H52" s="47">
        <f>H53</f>
        <v>0</v>
      </c>
      <c r="I52" s="47">
        <f>I53</f>
        <v>1727.3</v>
      </c>
      <c r="J52" s="185">
        <f t="shared" si="1"/>
        <v>1727.3</v>
      </c>
      <c r="K52" s="185">
        <f t="shared" si="2"/>
        <v>0</v>
      </c>
    </row>
    <row r="53" spans="1:11" ht="30.75" customHeight="1" x14ac:dyDescent="0.25">
      <c r="A53" s="30" t="s">
        <v>54</v>
      </c>
      <c r="B53" s="29">
        <v>2</v>
      </c>
      <c r="C53" s="27">
        <v>1</v>
      </c>
      <c r="D53" s="27">
        <v>4</v>
      </c>
      <c r="E53" s="28" t="s">
        <v>61</v>
      </c>
      <c r="F53" s="29">
        <v>244</v>
      </c>
      <c r="G53" s="48">
        <f>'6'!F45</f>
        <v>1727.3</v>
      </c>
      <c r="H53" s="48"/>
      <c r="I53" s="48">
        <f>G53+H53</f>
        <v>1727.3</v>
      </c>
      <c r="J53" s="185">
        <f t="shared" si="1"/>
        <v>1727.3</v>
      </c>
      <c r="K53" s="185">
        <f t="shared" si="2"/>
        <v>0</v>
      </c>
    </row>
    <row r="54" spans="1:11" ht="15" customHeight="1" x14ac:dyDescent="0.25">
      <c r="A54" s="109" t="s">
        <v>62</v>
      </c>
      <c r="B54" s="26">
        <v>2</v>
      </c>
      <c r="C54" s="24">
        <v>1</v>
      </c>
      <c r="D54" s="24">
        <v>5</v>
      </c>
      <c r="E54" s="25"/>
      <c r="F54" s="26"/>
      <c r="G54" s="47">
        <f t="shared" ref="G54:I55" si="8">+G55</f>
        <v>491.23899999999998</v>
      </c>
      <c r="H54" s="47">
        <f t="shared" si="8"/>
        <v>0</v>
      </c>
      <c r="I54" s="47">
        <f t="shared" si="8"/>
        <v>491.23899999999998</v>
      </c>
      <c r="J54" s="185">
        <f t="shared" si="1"/>
        <v>491.23899999999998</v>
      </c>
      <c r="K54" s="185">
        <f t="shared" si="2"/>
        <v>0</v>
      </c>
    </row>
    <row r="55" spans="1:11" ht="15" customHeight="1" x14ac:dyDescent="0.25">
      <c r="A55" s="109" t="s">
        <v>63</v>
      </c>
      <c r="B55" s="26">
        <v>2</v>
      </c>
      <c r="C55" s="24">
        <v>1</v>
      </c>
      <c r="D55" s="24">
        <v>5</v>
      </c>
      <c r="E55" s="25" t="s">
        <v>64</v>
      </c>
      <c r="F55" s="26"/>
      <c r="G55" s="47">
        <f t="shared" si="8"/>
        <v>491.23899999999998</v>
      </c>
      <c r="H55" s="47">
        <f t="shared" si="8"/>
        <v>0</v>
      </c>
      <c r="I55" s="47">
        <f t="shared" si="8"/>
        <v>491.23899999999998</v>
      </c>
      <c r="J55" s="185">
        <f t="shared" si="1"/>
        <v>491.23899999999998</v>
      </c>
      <c r="K55" s="185">
        <f t="shared" si="2"/>
        <v>0</v>
      </c>
    </row>
    <row r="56" spans="1:11" ht="30.75" customHeight="1" x14ac:dyDescent="0.25">
      <c r="A56" s="30" t="s">
        <v>54</v>
      </c>
      <c r="B56" s="29">
        <v>2</v>
      </c>
      <c r="C56" s="27">
        <v>1</v>
      </c>
      <c r="D56" s="27">
        <v>5</v>
      </c>
      <c r="E56" s="28" t="s">
        <v>64</v>
      </c>
      <c r="F56" s="29">
        <v>244</v>
      </c>
      <c r="G56" s="48">
        <v>491.23899999999998</v>
      </c>
      <c r="H56" s="48"/>
      <c r="I56" s="48">
        <f>G56+H56</f>
        <v>491.23899999999998</v>
      </c>
      <c r="J56" s="185">
        <f t="shared" si="1"/>
        <v>491.23899999999998</v>
      </c>
      <c r="K56" s="185">
        <f t="shared" si="2"/>
        <v>0</v>
      </c>
    </row>
    <row r="57" spans="1:11" ht="16.5" customHeight="1" x14ac:dyDescent="0.25">
      <c r="A57" s="110" t="s">
        <v>426</v>
      </c>
      <c r="B57" s="29">
        <v>2</v>
      </c>
      <c r="C57" s="24">
        <v>1</v>
      </c>
      <c r="D57" s="24">
        <v>7</v>
      </c>
      <c r="E57" s="25" t="s">
        <v>425</v>
      </c>
      <c r="F57" s="26"/>
      <c r="G57" s="47">
        <f>G58</f>
        <v>200</v>
      </c>
      <c r="H57" s="47">
        <f>H58</f>
        <v>0</v>
      </c>
      <c r="I57" s="47">
        <f>I58</f>
        <v>200</v>
      </c>
      <c r="J57" s="185">
        <f t="shared" si="1"/>
        <v>200</v>
      </c>
      <c r="K57" s="185">
        <f t="shared" si="2"/>
        <v>0</v>
      </c>
    </row>
    <row r="58" spans="1:11" ht="29.25" customHeight="1" x14ac:dyDescent="0.25">
      <c r="A58" s="30" t="s">
        <v>54</v>
      </c>
      <c r="B58" s="29">
        <v>2</v>
      </c>
      <c r="C58" s="27">
        <v>1</v>
      </c>
      <c r="D58" s="27">
        <v>7</v>
      </c>
      <c r="E58" s="28" t="s">
        <v>424</v>
      </c>
      <c r="F58" s="29">
        <v>244</v>
      </c>
      <c r="G58" s="48">
        <v>200</v>
      </c>
      <c r="H58" s="48"/>
      <c r="I58" s="48">
        <f>G58+H58</f>
        <v>200</v>
      </c>
      <c r="J58" s="185">
        <f t="shared" si="1"/>
        <v>200</v>
      </c>
      <c r="K58" s="185">
        <f t="shared" si="2"/>
        <v>0</v>
      </c>
    </row>
    <row r="59" spans="1:11" ht="18" customHeight="1" x14ac:dyDescent="0.25">
      <c r="A59" s="109" t="s">
        <v>71</v>
      </c>
      <c r="B59" s="26">
        <v>2</v>
      </c>
      <c r="C59" s="33" t="s">
        <v>72</v>
      </c>
      <c r="D59" s="33">
        <v>11</v>
      </c>
      <c r="E59" s="25"/>
      <c r="F59" s="26"/>
      <c r="G59" s="47">
        <f>SUM(G60:G60)</f>
        <v>2500</v>
      </c>
      <c r="H59" s="47">
        <f>SUM(H60:H60)</f>
        <v>2000</v>
      </c>
      <c r="I59" s="47">
        <f>SUM(I60:I60)</f>
        <v>4500</v>
      </c>
      <c r="J59" s="185">
        <f t="shared" si="1"/>
        <v>4500</v>
      </c>
      <c r="K59" s="185">
        <f t="shared" si="2"/>
        <v>0</v>
      </c>
    </row>
    <row r="60" spans="1:11" ht="28.5" customHeight="1" x14ac:dyDescent="0.25">
      <c r="A60" s="111" t="s">
        <v>73</v>
      </c>
      <c r="B60" s="29">
        <v>2</v>
      </c>
      <c r="C60" s="34" t="s">
        <v>72</v>
      </c>
      <c r="D60" s="34">
        <v>11</v>
      </c>
      <c r="E60" s="35" t="s">
        <v>279</v>
      </c>
      <c r="F60" s="29">
        <v>870</v>
      </c>
      <c r="G60" s="48">
        <f>'6'!F66</f>
        <v>2500</v>
      </c>
      <c r="H60" s="48">
        <v>2000</v>
      </c>
      <c r="I60" s="48">
        <f>G60+H60</f>
        <v>4500</v>
      </c>
      <c r="J60" s="185">
        <f t="shared" si="1"/>
        <v>4500</v>
      </c>
      <c r="K60" s="185">
        <f t="shared" si="2"/>
        <v>0</v>
      </c>
    </row>
    <row r="61" spans="1:11" s="31" customFormat="1" ht="18" customHeight="1" x14ac:dyDescent="0.25">
      <c r="A61" s="110" t="s">
        <v>74</v>
      </c>
      <c r="B61" s="26">
        <v>2</v>
      </c>
      <c r="C61" s="24">
        <v>1</v>
      </c>
      <c r="D61" s="24">
        <v>13</v>
      </c>
      <c r="E61" s="35"/>
      <c r="F61" s="34"/>
      <c r="G61" s="47">
        <f>+G62+G72+G66+G64</f>
        <v>9362.8000000000011</v>
      </c>
      <c r="H61" s="47">
        <f>+H62+H72+H66+H64</f>
        <v>612.02499999999998</v>
      </c>
      <c r="I61" s="47">
        <f>+I62+I72+I66+I64</f>
        <v>9974.8250000000007</v>
      </c>
      <c r="J61" s="185">
        <f t="shared" si="1"/>
        <v>9974.8250000000007</v>
      </c>
      <c r="K61" s="185">
        <f t="shared" si="2"/>
        <v>0</v>
      </c>
    </row>
    <row r="62" spans="1:11" ht="44.25" customHeight="1" x14ac:dyDescent="0.25">
      <c r="A62" s="109" t="s">
        <v>75</v>
      </c>
      <c r="B62" s="26">
        <v>2</v>
      </c>
      <c r="C62" s="24">
        <v>1</v>
      </c>
      <c r="D62" s="24">
        <v>13</v>
      </c>
      <c r="E62" s="36" t="s">
        <v>76</v>
      </c>
      <c r="F62" s="26"/>
      <c r="G62" s="47">
        <f>SUM(G63:G63)</f>
        <v>160</v>
      </c>
      <c r="H62" s="47">
        <f>SUM(H63:H63)</f>
        <v>0</v>
      </c>
      <c r="I62" s="47">
        <f>SUM(I63:I63)</f>
        <v>160</v>
      </c>
      <c r="J62" s="185">
        <f t="shared" si="1"/>
        <v>160</v>
      </c>
      <c r="K62" s="185">
        <f t="shared" si="2"/>
        <v>0</v>
      </c>
    </row>
    <row r="63" spans="1:11" ht="27.75" customHeight="1" x14ac:dyDescent="0.25">
      <c r="A63" s="30" t="s">
        <v>54</v>
      </c>
      <c r="B63" s="29">
        <v>2</v>
      </c>
      <c r="C63" s="27">
        <v>1</v>
      </c>
      <c r="D63" s="27">
        <v>13</v>
      </c>
      <c r="E63" s="35" t="s">
        <v>76</v>
      </c>
      <c r="F63" s="29">
        <v>244</v>
      </c>
      <c r="G63" s="48">
        <f>'6'!F69</f>
        <v>160</v>
      </c>
      <c r="H63" s="48"/>
      <c r="I63" s="48">
        <f>G63+H63</f>
        <v>160</v>
      </c>
      <c r="J63" s="185">
        <f t="shared" si="1"/>
        <v>160</v>
      </c>
      <c r="K63" s="185">
        <f t="shared" si="2"/>
        <v>0</v>
      </c>
    </row>
    <row r="64" spans="1:11" ht="67.5" customHeight="1" x14ac:dyDescent="0.25">
      <c r="A64" s="109" t="s">
        <v>77</v>
      </c>
      <c r="B64" s="29">
        <v>2</v>
      </c>
      <c r="C64" s="24">
        <v>1</v>
      </c>
      <c r="D64" s="24">
        <v>13</v>
      </c>
      <c r="E64" s="36" t="s">
        <v>78</v>
      </c>
      <c r="F64" s="26"/>
      <c r="G64" s="47">
        <f>+G65</f>
        <v>0</v>
      </c>
      <c r="H64" s="47">
        <f>+H65</f>
        <v>0</v>
      </c>
      <c r="I64" s="47">
        <f>+I65</f>
        <v>0</v>
      </c>
      <c r="J64" s="185">
        <f t="shared" si="1"/>
        <v>0</v>
      </c>
      <c r="K64" s="185">
        <f t="shared" si="2"/>
        <v>0</v>
      </c>
    </row>
    <row r="65" spans="1:11" ht="29.25" customHeight="1" x14ac:dyDescent="0.25">
      <c r="A65" s="30" t="s">
        <v>54</v>
      </c>
      <c r="B65" s="29">
        <v>2</v>
      </c>
      <c r="C65" s="27">
        <v>1</v>
      </c>
      <c r="D65" s="27">
        <v>13</v>
      </c>
      <c r="E65" s="35" t="s">
        <v>78</v>
      </c>
      <c r="F65" s="29">
        <v>244</v>
      </c>
      <c r="G65" s="48"/>
      <c r="H65" s="48"/>
      <c r="I65" s="48"/>
      <c r="J65" s="185">
        <f t="shared" si="1"/>
        <v>0</v>
      </c>
      <c r="K65" s="185">
        <f t="shared" si="2"/>
        <v>0</v>
      </c>
    </row>
    <row r="66" spans="1:11" ht="29.25" customHeight="1" x14ac:dyDescent="0.25">
      <c r="A66" s="110" t="s">
        <v>280</v>
      </c>
      <c r="B66" s="26">
        <v>2</v>
      </c>
      <c r="C66" s="24">
        <v>1</v>
      </c>
      <c r="D66" s="24">
        <v>13</v>
      </c>
      <c r="E66" s="36" t="s">
        <v>281</v>
      </c>
      <c r="F66" s="26"/>
      <c r="G66" s="47">
        <f>+G67+G68+G69+G70+G71</f>
        <v>8373.7000000000007</v>
      </c>
      <c r="H66" s="47">
        <f>+H67+H68+H69+H70+H71</f>
        <v>612.02499999999998</v>
      </c>
      <c r="I66" s="47">
        <f>+I67+I68+I69+I70+I71</f>
        <v>8985.7250000000004</v>
      </c>
      <c r="J66" s="185">
        <f t="shared" si="1"/>
        <v>8985.7250000000004</v>
      </c>
      <c r="K66" s="185">
        <f t="shared" si="2"/>
        <v>0</v>
      </c>
    </row>
    <row r="67" spans="1:11" ht="29.25" customHeight="1" x14ac:dyDescent="0.25">
      <c r="A67" s="30" t="s">
        <v>53</v>
      </c>
      <c r="B67" s="29">
        <v>2</v>
      </c>
      <c r="C67" s="27">
        <v>1</v>
      </c>
      <c r="D67" s="27">
        <v>13</v>
      </c>
      <c r="E67" s="35" t="s">
        <v>281</v>
      </c>
      <c r="F67" s="29">
        <v>242</v>
      </c>
      <c r="G67" s="48">
        <f>'6'!F73</f>
        <v>505.6</v>
      </c>
      <c r="H67" s="48"/>
      <c r="I67" s="48">
        <f t="shared" ref="I67:I75" si="9">G67+H67</f>
        <v>505.6</v>
      </c>
      <c r="J67" s="185">
        <f t="shared" si="1"/>
        <v>505.6</v>
      </c>
      <c r="K67" s="185">
        <f t="shared" si="2"/>
        <v>0</v>
      </c>
    </row>
    <row r="68" spans="1:11" ht="29.25" customHeight="1" x14ac:dyDescent="0.25">
      <c r="A68" s="30" t="s">
        <v>54</v>
      </c>
      <c r="B68" s="29">
        <v>2</v>
      </c>
      <c r="C68" s="27">
        <v>1</v>
      </c>
      <c r="D68" s="27">
        <v>13</v>
      </c>
      <c r="E68" s="35" t="s">
        <v>281</v>
      </c>
      <c r="F68" s="29">
        <v>244</v>
      </c>
      <c r="G68" s="48">
        <f>'6'!F74</f>
        <v>7290.6</v>
      </c>
      <c r="H68" s="88">
        <f>125.63+323.945+162.35+0.1</f>
        <v>612.02499999999998</v>
      </c>
      <c r="I68" s="48">
        <f t="shared" si="9"/>
        <v>7902.625</v>
      </c>
      <c r="J68" s="185">
        <f t="shared" si="1"/>
        <v>7902.625</v>
      </c>
      <c r="K68" s="185">
        <f t="shared" si="2"/>
        <v>0</v>
      </c>
    </row>
    <row r="69" spans="1:11" ht="29.25" customHeight="1" x14ac:dyDescent="0.25">
      <c r="A69" s="111" t="s">
        <v>56</v>
      </c>
      <c r="B69" s="29">
        <v>2</v>
      </c>
      <c r="C69" s="27">
        <v>1</v>
      </c>
      <c r="D69" s="27">
        <v>13</v>
      </c>
      <c r="E69" s="35" t="s">
        <v>281</v>
      </c>
      <c r="F69" s="29">
        <v>851</v>
      </c>
      <c r="G69" s="48">
        <f>'6'!F75</f>
        <v>517.5</v>
      </c>
      <c r="H69" s="48"/>
      <c r="I69" s="48">
        <f t="shared" si="9"/>
        <v>517.5</v>
      </c>
      <c r="J69" s="185">
        <f t="shared" si="1"/>
        <v>517.5</v>
      </c>
      <c r="K69" s="185">
        <f t="shared" si="2"/>
        <v>0</v>
      </c>
    </row>
    <row r="70" spans="1:11" ht="18" customHeight="1" x14ac:dyDescent="0.25">
      <c r="A70" s="111" t="s">
        <v>57</v>
      </c>
      <c r="B70" s="29">
        <v>2</v>
      </c>
      <c r="C70" s="27">
        <v>1</v>
      </c>
      <c r="D70" s="27">
        <v>13</v>
      </c>
      <c r="E70" s="35" t="s">
        <v>281</v>
      </c>
      <c r="F70" s="29">
        <v>852</v>
      </c>
      <c r="G70" s="48">
        <f>'6'!F76</f>
        <v>40</v>
      </c>
      <c r="H70" s="48"/>
      <c r="I70" s="48">
        <f t="shared" si="9"/>
        <v>40</v>
      </c>
      <c r="J70" s="185">
        <f t="shared" si="1"/>
        <v>40</v>
      </c>
      <c r="K70" s="185">
        <f t="shared" si="2"/>
        <v>0</v>
      </c>
    </row>
    <row r="71" spans="1:11" ht="18" customHeight="1" x14ac:dyDescent="0.25">
      <c r="A71" s="160" t="s">
        <v>59</v>
      </c>
      <c r="B71" s="29">
        <v>2</v>
      </c>
      <c r="C71" s="27">
        <v>1</v>
      </c>
      <c r="D71" s="27">
        <v>13</v>
      </c>
      <c r="E71" s="35" t="s">
        <v>281</v>
      </c>
      <c r="F71" s="29">
        <v>853</v>
      </c>
      <c r="G71" s="48">
        <f>'6'!F77</f>
        <v>20</v>
      </c>
      <c r="H71" s="48"/>
      <c r="I71" s="48">
        <f t="shared" si="9"/>
        <v>20</v>
      </c>
      <c r="J71" s="185">
        <f t="shared" si="1"/>
        <v>20</v>
      </c>
      <c r="K71" s="185">
        <f t="shared" si="2"/>
        <v>0</v>
      </c>
    </row>
    <row r="72" spans="1:11" ht="18" customHeight="1" x14ac:dyDescent="0.25">
      <c r="A72" s="110" t="s">
        <v>79</v>
      </c>
      <c r="B72" s="26">
        <v>2</v>
      </c>
      <c r="C72" s="24">
        <v>1</v>
      </c>
      <c r="D72" s="24">
        <v>13</v>
      </c>
      <c r="E72" s="37" t="s">
        <v>80</v>
      </c>
      <c r="F72" s="26"/>
      <c r="G72" s="47">
        <f>SUM(G73:G75)</f>
        <v>829.1</v>
      </c>
      <c r="H72" s="47">
        <f>SUM(H73:H75)</f>
        <v>0</v>
      </c>
      <c r="I72" s="47">
        <f>SUM(I73:I75)</f>
        <v>829.1</v>
      </c>
      <c r="J72" s="185">
        <f t="shared" si="1"/>
        <v>829.1</v>
      </c>
      <c r="K72" s="185">
        <f t="shared" si="2"/>
        <v>0</v>
      </c>
    </row>
    <row r="73" spans="1:11" ht="29.25" customHeight="1" x14ac:dyDescent="0.25">
      <c r="A73" s="111" t="s">
        <v>40</v>
      </c>
      <c r="B73" s="29">
        <v>2</v>
      </c>
      <c r="C73" s="27">
        <v>1</v>
      </c>
      <c r="D73" s="27">
        <v>13</v>
      </c>
      <c r="E73" s="32" t="s">
        <v>80</v>
      </c>
      <c r="F73" s="29">
        <v>121</v>
      </c>
      <c r="G73" s="48">
        <f>'6'!F79</f>
        <v>560</v>
      </c>
      <c r="H73" s="48"/>
      <c r="I73" s="48">
        <f t="shared" si="9"/>
        <v>560</v>
      </c>
      <c r="J73" s="185">
        <f t="shared" si="1"/>
        <v>560</v>
      </c>
      <c r="K73" s="185">
        <f t="shared" si="2"/>
        <v>0</v>
      </c>
    </row>
    <row r="74" spans="1:11" ht="41.25" customHeight="1" x14ac:dyDescent="0.25">
      <c r="A74" s="112" t="s">
        <v>43</v>
      </c>
      <c r="B74" s="29">
        <v>2</v>
      </c>
      <c r="C74" s="27">
        <v>1</v>
      </c>
      <c r="D74" s="27">
        <v>13</v>
      </c>
      <c r="E74" s="32" t="s">
        <v>80</v>
      </c>
      <c r="F74" s="29">
        <v>129</v>
      </c>
      <c r="G74" s="48">
        <f>'6'!F80</f>
        <v>169.1</v>
      </c>
      <c r="H74" s="48"/>
      <c r="I74" s="48">
        <f t="shared" si="9"/>
        <v>169.1</v>
      </c>
      <c r="J74" s="185">
        <f t="shared" si="1"/>
        <v>169.1</v>
      </c>
      <c r="K74" s="185">
        <f t="shared" si="2"/>
        <v>0</v>
      </c>
    </row>
    <row r="75" spans="1:11" ht="27.75" customHeight="1" x14ac:dyDescent="0.25">
      <c r="A75" s="30" t="s">
        <v>54</v>
      </c>
      <c r="B75" s="29">
        <v>2</v>
      </c>
      <c r="C75" s="27">
        <v>1</v>
      </c>
      <c r="D75" s="27">
        <v>13</v>
      </c>
      <c r="E75" s="32" t="s">
        <v>80</v>
      </c>
      <c r="F75" s="29">
        <v>244</v>
      </c>
      <c r="G75" s="48">
        <f>'6'!F81</f>
        <v>100</v>
      </c>
      <c r="H75" s="48"/>
      <c r="I75" s="48">
        <f t="shared" si="9"/>
        <v>100</v>
      </c>
      <c r="J75" s="185">
        <f t="shared" si="1"/>
        <v>100</v>
      </c>
      <c r="K75" s="185">
        <f t="shared" si="2"/>
        <v>0</v>
      </c>
    </row>
    <row r="76" spans="1:11" ht="27.75" customHeight="1" x14ac:dyDescent="0.25">
      <c r="A76" s="109" t="s">
        <v>85</v>
      </c>
      <c r="B76" s="26">
        <v>2</v>
      </c>
      <c r="C76" s="24">
        <v>3</v>
      </c>
      <c r="D76" s="24"/>
      <c r="E76" s="37"/>
      <c r="F76" s="26"/>
      <c r="G76" s="47">
        <f>+G77+G81</f>
        <v>2151.6999999999998</v>
      </c>
      <c r="H76" s="47">
        <f>+H77+H81</f>
        <v>0</v>
      </c>
      <c r="I76" s="47">
        <f>+I77+I81</f>
        <v>2151.6999999999998</v>
      </c>
      <c r="J76" s="185">
        <f t="shared" si="1"/>
        <v>2151.6999999999998</v>
      </c>
      <c r="K76" s="185">
        <f t="shared" si="2"/>
        <v>0</v>
      </c>
    </row>
    <row r="77" spans="1:11" ht="40.5" customHeight="1" x14ac:dyDescent="0.25">
      <c r="A77" s="110" t="s">
        <v>86</v>
      </c>
      <c r="B77" s="26">
        <v>2</v>
      </c>
      <c r="C77" s="24">
        <v>3</v>
      </c>
      <c r="D77" s="24">
        <v>9</v>
      </c>
      <c r="E77" s="37"/>
      <c r="F77" s="26"/>
      <c r="G77" s="47">
        <f>SUM(G78:G80)</f>
        <v>1551.7</v>
      </c>
      <c r="H77" s="47">
        <f>SUM(H78:H80)</f>
        <v>0</v>
      </c>
      <c r="I77" s="47">
        <f>SUM(I78:I80)</f>
        <v>1551.7</v>
      </c>
      <c r="J77" s="185">
        <f t="shared" si="1"/>
        <v>1551.7</v>
      </c>
      <c r="K77" s="185">
        <f t="shared" si="2"/>
        <v>0</v>
      </c>
    </row>
    <row r="78" spans="1:11" ht="15.75" customHeight="1" x14ac:dyDescent="0.25">
      <c r="A78" s="30" t="s">
        <v>87</v>
      </c>
      <c r="B78" s="29">
        <v>2</v>
      </c>
      <c r="C78" s="27">
        <v>3</v>
      </c>
      <c r="D78" s="27">
        <v>9</v>
      </c>
      <c r="E78" s="32" t="s">
        <v>88</v>
      </c>
      <c r="F78" s="29">
        <v>111</v>
      </c>
      <c r="G78" s="48">
        <f>'6'!F87</f>
        <v>1144.8</v>
      </c>
      <c r="H78" s="48"/>
      <c r="I78" s="48">
        <f t="shared" ref="I78:I80" si="10">G78+H78</f>
        <v>1144.8</v>
      </c>
      <c r="J78" s="185">
        <f t="shared" si="1"/>
        <v>1144.8</v>
      </c>
      <c r="K78" s="185">
        <f t="shared" si="2"/>
        <v>0</v>
      </c>
    </row>
    <row r="79" spans="1:11" ht="42" customHeight="1" x14ac:dyDescent="0.25">
      <c r="A79" s="112" t="s">
        <v>89</v>
      </c>
      <c r="B79" s="29">
        <v>2</v>
      </c>
      <c r="C79" s="27">
        <v>3</v>
      </c>
      <c r="D79" s="27">
        <v>9</v>
      </c>
      <c r="E79" s="32" t="s">
        <v>88</v>
      </c>
      <c r="F79" s="29">
        <v>119</v>
      </c>
      <c r="G79" s="48">
        <f>'6'!F88</f>
        <v>345.7</v>
      </c>
      <c r="H79" s="48"/>
      <c r="I79" s="48">
        <f t="shared" si="10"/>
        <v>345.7</v>
      </c>
      <c r="J79" s="185">
        <f t="shared" si="1"/>
        <v>345.7</v>
      </c>
      <c r="K79" s="185">
        <f t="shared" si="2"/>
        <v>0</v>
      </c>
    </row>
    <row r="80" spans="1:11" ht="27.75" customHeight="1" x14ac:dyDescent="0.25">
      <c r="A80" s="112" t="s">
        <v>53</v>
      </c>
      <c r="B80" s="29">
        <v>2</v>
      </c>
      <c r="C80" s="27">
        <v>3</v>
      </c>
      <c r="D80" s="27">
        <v>9</v>
      </c>
      <c r="E80" s="32" t="s">
        <v>88</v>
      </c>
      <c r="F80" s="29">
        <v>242</v>
      </c>
      <c r="G80" s="48">
        <f>'6'!F89</f>
        <v>61.2</v>
      </c>
      <c r="H80" s="48"/>
      <c r="I80" s="48">
        <f t="shared" si="10"/>
        <v>61.2</v>
      </c>
      <c r="J80" s="185">
        <f t="shared" si="1"/>
        <v>61.2</v>
      </c>
      <c r="K80" s="185">
        <f t="shared" si="2"/>
        <v>0</v>
      </c>
    </row>
    <row r="81" spans="1:11" ht="27.75" customHeight="1" x14ac:dyDescent="0.25">
      <c r="A81" s="110" t="s">
        <v>90</v>
      </c>
      <c r="B81" s="26">
        <v>2</v>
      </c>
      <c r="C81" s="24">
        <v>3</v>
      </c>
      <c r="D81" s="24">
        <v>14</v>
      </c>
      <c r="E81" s="32"/>
      <c r="F81" s="29"/>
      <c r="G81" s="47">
        <f>G82</f>
        <v>600</v>
      </c>
      <c r="H81" s="47">
        <f>H82</f>
        <v>0</v>
      </c>
      <c r="I81" s="47">
        <f>I82</f>
        <v>600</v>
      </c>
      <c r="J81" s="185">
        <f t="shared" ref="J81:J144" si="11">G81+H81</f>
        <v>600</v>
      </c>
      <c r="K81" s="185">
        <f t="shared" ref="K81:K144" si="12">J81-I81</f>
        <v>0</v>
      </c>
    </row>
    <row r="82" spans="1:11" ht="40.5" customHeight="1" x14ac:dyDescent="0.25">
      <c r="A82" s="115" t="s">
        <v>444</v>
      </c>
      <c r="B82" s="26">
        <v>2</v>
      </c>
      <c r="C82" s="24">
        <v>3</v>
      </c>
      <c r="D82" s="24">
        <v>14</v>
      </c>
      <c r="E82" s="36" t="s">
        <v>282</v>
      </c>
      <c r="F82" s="26"/>
      <c r="G82" s="47">
        <f>SUM(G83:G83)</f>
        <v>600</v>
      </c>
      <c r="H82" s="47">
        <f>SUM(H83:H83)</f>
        <v>0</v>
      </c>
      <c r="I82" s="47">
        <f>SUM(I83:I83)</f>
        <v>600</v>
      </c>
      <c r="J82" s="185">
        <f t="shared" si="11"/>
        <v>600</v>
      </c>
      <c r="K82" s="185">
        <f t="shared" si="12"/>
        <v>0</v>
      </c>
    </row>
    <row r="83" spans="1:11" ht="27.75" customHeight="1" x14ac:dyDescent="0.25">
      <c r="A83" s="30" t="s">
        <v>54</v>
      </c>
      <c r="B83" s="29">
        <v>2</v>
      </c>
      <c r="C83" s="27">
        <v>3</v>
      </c>
      <c r="D83" s="27">
        <v>14</v>
      </c>
      <c r="E83" s="35" t="s">
        <v>282</v>
      </c>
      <c r="F83" s="29">
        <v>244</v>
      </c>
      <c r="G83" s="48">
        <f>'6'!F92</f>
        <v>600</v>
      </c>
      <c r="H83" s="48"/>
      <c r="I83" s="48">
        <f t="shared" ref="I83" si="13">G83+H83</f>
        <v>600</v>
      </c>
      <c r="J83" s="185">
        <f t="shared" si="11"/>
        <v>600</v>
      </c>
      <c r="K83" s="185">
        <f t="shared" si="12"/>
        <v>0</v>
      </c>
    </row>
    <row r="84" spans="1:11" s="31" customFormat="1" ht="16.5" customHeight="1" x14ac:dyDescent="0.25">
      <c r="A84" s="110" t="s">
        <v>92</v>
      </c>
      <c r="B84" s="26">
        <v>2</v>
      </c>
      <c r="C84" s="24">
        <v>4</v>
      </c>
      <c r="D84" s="24"/>
      <c r="E84" s="35"/>
      <c r="F84" s="29"/>
      <c r="G84" s="47">
        <f>G85+G93+G98</f>
        <v>28796.79</v>
      </c>
      <c r="H84" s="47">
        <f>H85+H93+H98</f>
        <v>33174.162969999998</v>
      </c>
      <c r="I84" s="47">
        <f>I85+I93+I98</f>
        <v>61970.952969999998</v>
      </c>
      <c r="J84" s="185">
        <f t="shared" si="11"/>
        <v>61970.952969999998</v>
      </c>
      <c r="K84" s="185">
        <f t="shared" si="12"/>
        <v>0</v>
      </c>
    </row>
    <row r="85" spans="1:11" ht="16.5" customHeight="1" x14ac:dyDescent="0.25">
      <c r="A85" s="110" t="s">
        <v>93</v>
      </c>
      <c r="B85" s="26">
        <v>2</v>
      </c>
      <c r="C85" s="24">
        <v>4</v>
      </c>
      <c r="D85" s="24">
        <v>5</v>
      </c>
      <c r="E85" s="38"/>
      <c r="F85" s="38"/>
      <c r="G85" s="50">
        <f>SUM(G86:G90)+G91</f>
        <v>5774.3</v>
      </c>
      <c r="H85" s="50">
        <f>SUM(H86:H90)+H91</f>
        <v>-2870</v>
      </c>
      <c r="I85" s="50">
        <f>SUM(I86:I90)+I91</f>
        <v>2904.3</v>
      </c>
      <c r="J85" s="185">
        <f t="shared" si="11"/>
        <v>2904.3</v>
      </c>
      <c r="K85" s="185">
        <f t="shared" si="12"/>
        <v>0</v>
      </c>
    </row>
    <row r="86" spans="1:11" ht="25.5" x14ac:dyDescent="0.25">
      <c r="A86" s="111" t="s">
        <v>40</v>
      </c>
      <c r="B86" s="29">
        <v>2</v>
      </c>
      <c r="C86" s="27">
        <v>4</v>
      </c>
      <c r="D86" s="27">
        <v>5</v>
      </c>
      <c r="E86" s="28" t="s">
        <v>94</v>
      </c>
      <c r="F86" s="29">
        <v>121</v>
      </c>
      <c r="G86" s="48">
        <f>'6'!F97</f>
        <v>1462.6</v>
      </c>
      <c r="H86" s="48"/>
      <c r="I86" s="48">
        <f t="shared" ref="I86:I90" si="14">G86+H86</f>
        <v>1462.6</v>
      </c>
      <c r="J86" s="185">
        <f t="shared" si="11"/>
        <v>1462.6</v>
      </c>
      <c r="K86" s="185">
        <f t="shared" si="12"/>
        <v>0</v>
      </c>
    </row>
    <row r="87" spans="1:11" ht="41.25" customHeight="1" x14ac:dyDescent="0.25">
      <c r="A87" s="112" t="s">
        <v>43</v>
      </c>
      <c r="B87" s="29">
        <v>2</v>
      </c>
      <c r="C87" s="27">
        <v>4</v>
      </c>
      <c r="D87" s="27">
        <v>5</v>
      </c>
      <c r="E87" s="28" t="s">
        <v>94</v>
      </c>
      <c r="F87" s="29">
        <v>129</v>
      </c>
      <c r="G87" s="48">
        <f>'6'!F98</f>
        <v>441.7</v>
      </c>
      <c r="H87" s="48"/>
      <c r="I87" s="48">
        <f t="shared" si="14"/>
        <v>441.7</v>
      </c>
      <c r="J87" s="185">
        <f t="shared" si="11"/>
        <v>441.7</v>
      </c>
      <c r="K87" s="185">
        <f t="shared" si="12"/>
        <v>0</v>
      </c>
    </row>
    <row r="88" spans="1:11" ht="28.5" customHeight="1" x14ac:dyDescent="0.25">
      <c r="A88" s="30" t="s">
        <v>51</v>
      </c>
      <c r="B88" s="29">
        <v>2</v>
      </c>
      <c r="C88" s="27">
        <v>4</v>
      </c>
      <c r="D88" s="27">
        <v>5</v>
      </c>
      <c r="E88" s="28" t="s">
        <v>94</v>
      </c>
      <c r="F88" s="29">
        <v>122</v>
      </c>
      <c r="G88" s="48">
        <f>'6'!F99</f>
        <v>10</v>
      </c>
      <c r="H88" s="48"/>
      <c r="I88" s="48">
        <f t="shared" si="14"/>
        <v>10</v>
      </c>
      <c r="J88" s="185">
        <f t="shared" si="11"/>
        <v>10</v>
      </c>
      <c r="K88" s="185">
        <f t="shared" si="12"/>
        <v>0</v>
      </c>
    </row>
    <row r="89" spans="1:11" ht="28.5" customHeight="1" x14ac:dyDescent="0.25">
      <c r="A89" s="30" t="s">
        <v>54</v>
      </c>
      <c r="B89" s="29">
        <v>2</v>
      </c>
      <c r="C89" s="27">
        <v>4</v>
      </c>
      <c r="D89" s="27">
        <v>5</v>
      </c>
      <c r="E89" s="28" t="s">
        <v>94</v>
      </c>
      <c r="F89" s="29" t="s">
        <v>55</v>
      </c>
      <c r="G89" s="48">
        <f>'6'!F100</f>
        <v>38</v>
      </c>
      <c r="H89" s="48"/>
      <c r="I89" s="48">
        <f t="shared" si="14"/>
        <v>38</v>
      </c>
      <c r="J89" s="185">
        <f t="shared" si="11"/>
        <v>38</v>
      </c>
      <c r="K89" s="185">
        <f t="shared" si="12"/>
        <v>0</v>
      </c>
    </row>
    <row r="90" spans="1:11" ht="28.5" customHeight="1" x14ac:dyDescent="0.25">
      <c r="A90" s="30" t="s">
        <v>54</v>
      </c>
      <c r="B90" s="29">
        <v>2</v>
      </c>
      <c r="C90" s="27">
        <v>4</v>
      </c>
      <c r="D90" s="27">
        <v>5</v>
      </c>
      <c r="E90" s="28" t="s">
        <v>283</v>
      </c>
      <c r="F90" s="29">
        <v>244</v>
      </c>
      <c r="G90" s="48">
        <f>'6'!F101</f>
        <v>952</v>
      </c>
      <c r="H90" s="48"/>
      <c r="I90" s="48">
        <f t="shared" si="14"/>
        <v>952</v>
      </c>
      <c r="J90" s="185">
        <f t="shared" si="11"/>
        <v>952</v>
      </c>
      <c r="K90" s="185">
        <f t="shared" si="12"/>
        <v>0</v>
      </c>
    </row>
    <row r="91" spans="1:11" ht="28.5" customHeight="1" x14ac:dyDescent="0.25">
      <c r="A91" s="110" t="s">
        <v>461</v>
      </c>
      <c r="B91" s="29">
        <v>2</v>
      </c>
      <c r="C91" s="24">
        <v>4</v>
      </c>
      <c r="D91" s="24">
        <v>5</v>
      </c>
      <c r="E91" s="28"/>
      <c r="F91" s="29"/>
      <c r="G91" s="47">
        <f>G92</f>
        <v>2870</v>
      </c>
      <c r="H91" s="47">
        <f>H92</f>
        <v>-2870</v>
      </c>
      <c r="I91" s="47">
        <f>I92</f>
        <v>0</v>
      </c>
      <c r="J91" s="185">
        <f t="shared" si="11"/>
        <v>0</v>
      </c>
      <c r="K91" s="185">
        <f t="shared" si="12"/>
        <v>0</v>
      </c>
    </row>
    <row r="92" spans="1:11" ht="28.5" customHeight="1" x14ac:dyDescent="0.25">
      <c r="A92" s="30" t="s">
        <v>54</v>
      </c>
      <c r="B92" s="29">
        <v>2</v>
      </c>
      <c r="C92" s="27">
        <v>4</v>
      </c>
      <c r="D92" s="27">
        <v>5</v>
      </c>
      <c r="E92" s="28" t="s">
        <v>462</v>
      </c>
      <c r="F92" s="29" t="s">
        <v>55</v>
      </c>
      <c r="G92" s="48">
        <v>2870</v>
      </c>
      <c r="H92" s="48">
        <v>-2870</v>
      </c>
      <c r="I92" s="48">
        <f t="shared" ref="I92" si="15">G92+H92</f>
        <v>0</v>
      </c>
      <c r="J92" s="185">
        <f t="shared" si="11"/>
        <v>0</v>
      </c>
      <c r="K92" s="185">
        <f t="shared" si="12"/>
        <v>0</v>
      </c>
    </row>
    <row r="93" spans="1:11" s="31" customFormat="1" ht="16.5" customHeight="1" x14ac:dyDescent="0.25">
      <c r="A93" s="110" t="s">
        <v>95</v>
      </c>
      <c r="B93" s="26">
        <v>2</v>
      </c>
      <c r="C93" s="24">
        <v>4</v>
      </c>
      <c r="D93" s="24">
        <v>9</v>
      </c>
      <c r="E93" s="25"/>
      <c r="F93" s="26"/>
      <c r="G93" s="47">
        <f t="shared" ref="G93:H93" si="16">SUM(G94:G97)</f>
        <v>5576</v>
      </c>
      <c r="H93" s="47">
        <f t="shared" si="16"/>
        <v>4340.7876699999997</v>
      </c>
      <c r="I93" s="47">
        <f>SUM(I94:I97)</f>
        <v>9916.7876699999997</v>
      </c>
      <c r="J93" s="185">
        <f t="shared" si="11"/>
        <v>9916.7876699999997</v>
      </c>
      <c r="K93" s="185">
        <f t="shared" si="12"/>
        <v>0</v>
      </c>
    </row>
    <row r="94" spans="1:11" s="31" customFormat="1" ht="29.25" customHeight="1" x14ac:dyDescent="0.25">
      <c r="A94" s="30" t="s">
        <v>54</v>
      </c>
      <c r="B94" s="29">
        <v>2</v>
      </c>
      <c r="C94" s="27">
        <v>4</v>
      </c>
      <c r="D94" s="27">
        <v>9</v>
      </c>
      <c r="E94" s="39" t="s">
        <v>284</v>
      </c>
      <c r="F94" s="29">
        <v>244</v>
      </c>
      <c r="G94" s="48">
        <f>'6'!F106</f>
        <v>5576</v>
      </c>
      <c r="H94" s="88">
        <f>-3200+657.99639</f>
        <v>-2542.0036099999998</v>
      </c>
      <c r="I94" s="48">
        <f t="shared" ref="I94:I97" si="17">G94+H94</f>
        <v>3033.9963900000002</v>
      </c>
      <c r="J94" s="185">
        <f t="shared" si="11"/>
        <v>3033.9963900000002</v>
      </c>
      <c r="K94" s="185">
        <f t="shared" si="12"/>
        <v>0</v>
      </c>
    </row>
    <row r="95" spans="1:11" s="31" customFormat="1" ht="29.25" customHeight="1" x14ac:dyDescent="0.25">
      <c r="A95" s="30" t="s">
        <v>54</v>
      </c>
      <c r="B95" s="29">
        <v>2</v>
      </c>
      <c r="C95" s="27">
        <v>4</v>
      </c>
      <c r="D95" s="27">
        <v>9</v>
      </c>
      <c r="E95" s="39" t="s">
        <v>427</v>
      </c>
      <c r="F95" s="29">
        <v>244</v>
      </c>
      <c r="G95" s="48">
        <f>'6'!F107</f>
        <v>0</v>
      </c>
      <c r="H95" s="88">
        <v>1791.00494</v>
      </c>
      <c r="I95" s="48">
        <f t="shared" si="17"/>
        <v>1791.00494</v>
      </c>
      <c r="J95" s="185">
        <f t="shared" si="11"/>
        <v>1791.00494</v>
      </c>
      <c r="K95" s="185">
        <f t="shared" si="12"/>
        <v>0</v>
      </c>
    </row>
    <row r="96" spans="1:11" s="31" customFormat="1" ht="29.25" customHeight="1" x14ac:dyDescent="0.25">
      <c r="A96" s="30" t="s">
        <v>54</v>
      </c>
      <c r="B96" s="29">
        <v>2</v>
      </c>
      <c r="C96" s="27">
        <v>4</v>
      </c>
      <c r="D96" s="27">
        <v>9</v>
      </c>
      <c r="E96" s="39" t="s">
        <v>284</v>
      </c>
      <c r="F96" s="29">
        <v>540</v>
      </c>
      <c r="G96" s="48">
        <f>'6'!F109</f>
        <v>0</v>
      </c>
      <c r="H96" s="88">
        <v>3200</v>
      </c>
      <c r="I96" s="48">
        <f t="shared" si="17"/>
        <v>3200</v>
      </c>
      <c r="J96" s="185">
        <f t="shared" si="11"/>
        <v>3200</v>
      </c>
      <c r="K96" s="185">
        <f t="shared" si="12"/>
        <v>0</v>
      </c>
    </row>
    <row r="97" spans="1:11" s="31" customFormat="1" ht="29.25" customHeight="1" x14ac:dyDescent="0.25">
      <c r="A97" s="30" t="s">
        <v>336</v>
      </c>
      <c r="B97" s="29">
        <v>2</v>
      </c>
      <c r="C97" s="27">
        <v>4</v>
      </c>
      <c r="D97" s="27">
        <v>9</v>
      </c>
      <c r="E97" s="39" t="s">
        <v>427</v>
      </c>
      <c r="F97" s="29">
        <v>540</v>
      </c>
      <c r="G97" s="48">
        <v>0</v>
      </c>
      <c r="H97" s="88">
        <v>1891.7863400000001</v>
      </c>
      <c r="I97" s="48">
        <f t="shared" si="17"/>
        <v>1891.7863400000001</v>
      </c>
      <c r="J97" s="185">
        <f t="shared" si="11"/>
        <v>1891.7863400000001</v>
      </c>
      <c r="K97" s="185">
        <f t="shared" si="12"/>
        <v>0</v>
      </c>
    </row>
    <row r="98" spans="1:11" s="31" customFormat="1" ht="18.75" customHeight="1" x14ac:dyDescent="0.25">
      <c r="A98" s="110" t="s">
        <v>96</v>
      </c>
      <c r="B98" s="29">
        <v>2</v>
      </c>
      <c r="C98" s="24">
        <v>4</v>
      </c>
      <c r="D98" s="24">
        <v>12</v>
      </c>
      <c r="E98" s="39"/>
      <c r="F98" s="29"/>
      <c r="G98" s="47">
        <f>G99+G101+G103+G107+G109+G113+G105+G111</f>
        <v>17446.490000000002</v>
      </c>
      <c r="H98" s="47">
        <f t="shared" ref="H98:I98" si="18">H99+H101+H103+H107+H109+H113+H105+H111</f>
        <v>31703.3753</v>
      </c>
      <c r="I98" s="47">
        <f t="shared" si="18"/>
        <v>49149.865299999998</v>
      </c>
      <c r="J98" s="185">
        <f t="shared" si="11"/>
        <v>49149.865300000005</v>
      </c>
      <c r="K98" s="185">
        <f t="shared" si="12"/>
        <v>0</v>
      </c>
    </row>
    <row r="99" spans="1:11" s="31" customFormat="1" ht="44.25" customHeight="1" x14ac:dyDescent="0.25">
      <c r="A99" s="117" t="s">
        <v>445</v>
      </c>
      <c r="B99" s="29">
        <v>2</v>
      </c>
      <c r="C99" s="24">
        <v>4</v>
      </c>
      <c r="D99" s="24">
        <v>12</v>
      </c>
      <c r="E99" s="37" t="s">
        <v>446</v>
      </c>
      <c r="F99" s="26"/>
      <c r="G99" s="47">
        <f>+G100</f>
        <v>1940</v>
      </c>
      <c r="H99" s="47">
        <f>+H100</f>
        <v>0</v>
      </c>
      <c r="I99" s="47">
        <f>+I100</f>
        <v>1940</v>
      </c>
      <c r="J99" s="185">
        <f t="shared" si="11"/>
        <v>1940</v>
      </c>
      <c r="K99" s="185">
        <f t="shared" si="12"/>
        <v>0</v>
      </c>
    </row>
    <row r="100" spans="1:11" ht="41.25" customHeight="1" x14ac:dyDescent="0.25">
      <c r="A100" s="111" t="s">
        <v>101</v>
      </c>
      <c r="B100" s="29">
        <v>2</v>
      </c>
      <c r="C100" s="27">
        <v>4</v>
      </c>
      <c r="D100" s="27">
        <v>12</v>
      </c>
      <c r="E100" s="32" t="s">
        <v>91</v>
      </c>
      <c r="F100" s="29">
        <v>811</v>
      </c>
      <c r="G100" s="48">
        <f>'6'!F112</f>
        <v>1940</v>
      </c>
      <c r="H100" s="48"/>
      <c r="I100" s="48">
        <f t="shared" ref="I100" si="19">G100+H100</f>
        <v>1940</v>
      </c>
      <c r="J100" s="185">
        <f t="shared" si="11"/>
        <v>1940</v>
      </c>
      <c r="K100" s="185">
        <f t="shared" si="12"/>
        <v>0</v>
      </c>
    </row>
    <row r="101" spans="1:11" ht="16.5" customHeight="1" x14ac:dyDescent="0.25">
      <c r="A101" s="117" t="s">
        <v>437</v>
      </c>
      <c r="B101" s="29">
        <v>2</v>
      </c>
      <c r="C101" s="24">
        <v>4</v>
      </c>
      <c r="D101" s="24">
        <v>12</v>
      </c>
      <c r="E101" s="37"/>
      <c r="F101" s="26"/>
      <c r="G101" s="49">
        <f>G102</f>
        <v>100</v>
      </c>
      <c r="H101" s="49">
        <f>H102</f>
        <v>0</v>
      </c>
      <c r="I101" s="49">
        <f>I102</f>
        <v>100</v>
      </c>
      <c r="J101" s="185">
        <f t="shared" si="11"/>
        <v>100</v>
      </c>
      <c r="K101" s="185">
        <f t="shared" si="12"/>
        <v>0</v>
      </c>
    </row>
    <row r="102" spans="1:11" ht="27.75" customHeight="1" x14ac:dyDescent="0.25">
      <c r="A102" s="30" t="s">
        <v>54</v>
      </c>
      <c r="B102" s="29">
        <v>2</v>
      </c>
      <c r="C102" s="24">
        <v>4</v>
      </c>
      <c r="D102" s="24">
        <v>12</v>
      </c>
      <c r="E102" s="32" t="s">
        <v>438</v>
      </c>
      <c r="F102" s="29">
        <v>244</v>
      </c>
      <c r="G102" s="88">
        <v>100</v>
      </c>
      <c r="H102" s="88"/>
      <c r="I102" s="48">
        <f t="shared" ref="I102" si="20">G102+H102</f>
        <v>100</v>
      </c>
      <c r="J102" s="185">
        <f t="shared" si="11"/>
        <v>100</v>
      </c>
      <c r="K102" s="185">
        <f t="shared" si="12"/>
        <v>0</v>
      </c>
    </row>
    <row r="103" spans="1:11" ht="28.5" customHeight="1" x14ac:dyDescent="0.25">
      <c r="A103" s="117" t="s">
        <v>439</v>
      </c>
      <c r="B103" s="29">
        <v>2</v>
      </c>
      <c r="C103" s="24">
        <v>4</v>
      </c>
      <c r="D103" s="24">
        <v>12</v>
      </c>
      <c r="E103" s="35"/>
      <c r="F103" s="29"/>
      <c r="G103" s="49">
        <f>G104</f>
        <v>50</v>
      </c>
      <c r="H103" s="49">
        <f>H104</f>
        <v>0</v>
      </c>
      <c r="I103" s="49">
        <f>I104</f>
        <v>50</v>
      </c>
      <c r="J103" s="185">
        <f t="shared" si="11"/>
        <v>50</v>
      </c>
      <c r="K103" s="185">
        <f t="shared" si="12"/>
        <v>0</v>
      </c>
    </row>
    <row r="104" spans="1:11" ht="28.5" customHeight="1" x14ac:dyDescent="0.25">
      <c r="A104" s="30" t="s">
        <v>54</v>
      </c>
      <c r="B104" s="29">
        <v>2</v>
      </c>
      <c r="C104" s="24">
        <v>4</v>
      </c>
      <c r="D104" s="24">
        <v>12</v>
      </c>
      <c r="E104" s="32" t="s">
        <v>440</v>
      </c>
      <c r="F104" s="29">
        <v>244</v>
      </c>
      <c r="G104" s="88">
        <v>50</v>
      </c>
      <c r="H104" s="88"/>
      <c r="I104" s="48">
        <f t="shared" ref="I104" si="21">G104+H104</f>
        <v>50</v>
      </c>
      <c r="J104" s="185">
        <f t="shared" si="11"/>
        <v>50</v>
      </c>
      <c r="K104" s="185">
        <f t="shared" si="12"/>
        <v>0</v>
      </c>
    </row>
    <row r="105" spans="1:11" ht="41.25" customHeight="1" x14ac:dyDescent="0.25">
      <c r="A105" s="117" t="s">
        <v>441</v>
      </c>
      <c r="B105" s="29">
        <v>2</v>
      </c>
      <c r="C105" s="24">
        <v>4</v>
      </c>
      <c r="D105" s="24">
        <v>12</v>
      </c>
      <c r="E105" s="35"/>
      <c r="F105" s="29"/>
      <c r="G105" s="49">
        <f>G106</f>
        <v>134.80000000000001</v>
      </c>
      <c r="H105" s="49">
        <f>H106</f>
        <v>0</v>
      </c>
      <c r="I105" s="49">
        <f>I106</f>
        <v>134.80000000000001</v>
      </c>
      <c r="J105" s="185">
        <f t="shared" si="11"/>
        <v>134.80000000000001</v>
      </c>
      <c r="K105" s="185">
        <f t="shared" si="12"/>
        <v>0</v>
      </c>
    </row>
    <row r="106" spans="1:11" ht="27.75" customHeight="1" x14ac:dyDescent="0.25">
      <c r="A106" s="30" t="s">
        <v>54</v>
      </c>
      <c r="B106" s="29">
        <v>2</v>
      </c>
      <c r="C106" s="24">
        <v>4</v>
      </c>
      <c r="D106" s="24">
        <v>12</v>
      </c>
      <c r="E106" s="32" t="s">
        <v>442</v>
      </c>
      <c r="F106" s="29">
        <v>244</v>
      </c>
      <c r="G106" s="88">
        <v>134.80000000000001</v>
      </c>
      <c r="H106" s="88"/>
      <c r="I106" s="48">
        <f t="shared" ref="I106" si="22">G106+H106</f>
        <v>134.80000000000001</v>
      </c>
      <c r="J106" s="185">
        <f t="shared" si="11"/>
        <v>134.80000000000001</v>
      </c>
      <c r="K106" s="185">
        <f t="shared" si="12"/>
        <v>0</v>
      </c>
    </row>
    <row r="107" spans="1:11" ht="19.5" customHeight="1" x14ac:dyDescent="0.25">
      <c r="A107" s="110" t="s">
        <v>436</v>
      </c>
      <c r="B107" s="26">
        <v>2</v>
      </c>
      <c r="C107" s="24">
        <v>4</v>
      </c>
      <c r="D107" s="24">
        <v>12</v>
      </c>
      <c r="E107" s="36" t="s">
        <v>356</v>
      </c>
      <c r="F107" s="26"/>
      <c r="G107" s="47">
        <f>G108</f>
        <v>1250</v>
      </c>
      <c r="H107" s="47">
        <f>H108</f>
        <v>949.35699999999997</v>
      </c>
      <c r="I107" s="47">
        <f>I108</f>
        <v>2199.357</v>
      </c>
      <c r="J107" s="185">
        <f t="shared" si="11"/>
        <v>2199.357</v>
      </c>
      <c r="K107" s="185">
        <f t="shared" si="12"/>
        <v>0</v>
      </c>
    </row>
    <row r="108" spans="1:11" ht="29.25" customHeight="1" x14ac:dyDescent="0.25">
      <c r="A108" s="30" t="s">
        <v>54</v>
      </c>
      <c r="B108" s="29">
        <v>2</v>
      </c>
      <c r="C108" s="27">
        <v>4</v>
      </c>
      <c r="D108" s="27">
        <v>12</v>
      </c>
      <c r="E108" s="35" t="s">
        <v>356</v>
      </c>
      <c r="F108" s="29">
        <v>244</v>
      </c>
      <c r="G108" s="48">
        <f>'6'!F120</f>
        <v>1250</v>
      </c>
      <c r="H108" s="237">
        <v>949.35699999999997</v>
      </c>
      <c r="I108" s="48">
        <f t="shared" ref="I108" si="23">G108+H108</f>
        <v>2199.357</v>
      </c>
      <c r="J108" s="185">
        <f t="shared" si="11"/>
        <v>2199.357</v>
      </c>
      <c r="K108" s="185">
        <f t="shared" si="12"/>
        <v>0</v>
      </c>
    </row>
    <row r="109" spans="1:11" ht="55.5" customHeight="1" x14ac:dyDescent="0.25">
      <c r="A109" s="110" t="s">
        <v>389</v>
      </c>
      <c r="B109" s="26">
        <v>2</v>
      </c>
      <c r="C109" s="24">
        <v>4</v>
      </c>
      <c r="D109" s="24">
        <v>12</v>
      </c>
      <c r="E109" s="36" t="s">
        <v>390</v>
      </c>
      <c r="F109" s="29"/>
      <c r="G109" s="47">
        <f>+G110</f>
        <v>951.99</v>
      </c>
      <c r="H109" s="47">
        <f>+H110</f>
        <v>0</v>
      </c>
      <c r="I109" s="47">
        <f>+I110</f>
        <v>951.99</v>
      </c>
      <c r="J109" s="185">
        <f t="shared" si="11"/>
        <v>951.99</v>
      </c>
      <c r="K109" s="185">
        <f t="shared" si="12"/>
        <v>0</v>
      </c>
    </row>
    <row r="110" spans="1:11" ht="28.5" customHeight="1" x14ac:dyDescent="0.25">
      <c r="A110" s="30" t="s">
        <v>54</v>
      </c>
      <c r="B110" s="29">
        <v>2</v>
      </c>
      <c r="C110" s="27">
        <v>4</v>
      </c>
      <c r="D110" s="27">
        <v>12</v>
      </c>
      <c r="E110" s="35" t="s">
        <v>390</v>
      </c>
      <c r="F110" s="29">
        <v>244</v>
      </c>
      <c r="G110" s="48">
        <f>'6'!F122</f>
        <v>951.99</v>
      </c>
      <c r="H110" s="48"/>
      <c r="I110" s="48">
        <f t="shared" ref="I110" si="24">G110+H110</f>
        <v>951.99</v>
      </c>
      <c r="J110" s="185">
        <f t="shared" si="11"/>
        <v>951.99</v>
      </c>
      <c r="K110" s="185">
        <f t="shared" si="12"/>
        <v>0</v>
      </c>
    </row>
    <row r="111" spans="1:11" ht="28.5" customHeight="1" x14ac:dyDescent="0.25">
      <c r="A111" s="110" t="s">
        <v>555</v>
      </c>
      <c r="B111" s="26">
        <v>2</v>
      </c>
      <c r="C111" s="24">
        <v>4</v>
      </c>
      <c r="D111" s="24">
        <v>12</v>
      </c>
      <c r="E111" s="35"/>
      <c r="F111" s="29"/>
      <c r="G111" s="49">
        <f>G112</f>
        <v>0</v>
      </c>
      <c r="H111" s="49">
        <f>H112</f>
        <v>30754.0183</v>
      </c>
      <c r="I111" s="49">
        <f t="shared" ref="I111" si="25">I112</f>
        <v>30754.0183</v>
      </c>
      <c r="J111" s="185">
        <f t="shared" si="11"/>
        <v>30754.0183</v>
      </c>
      <c r="K111" s="185">
        <f t="shared" si="12"/>
        <v>0</v>
      </c>
    </row>
    <row r="112" spans="1:11" ht="28.5" customHeight="1" x14ac:dyDescent="0.25">
      <c r="A112" s="30" t="s">
        <v>54</v>
      </c>
      <c r="B112" s="29">
        <v>2</v>
      </c>
      <c r="C112" s="24">
        <v>4</v>
      </c>
      <c r="D112" s="24">
        <v>12</v>
      </c>
      <c r="E112" s="32" t="s">
        <v>556</v>
      </c>
      <c r="F112" s="29">
        <v>244</v>
      </c>
      <c r="G112" s="88">
        <v>0</v>
      </c>
      <c r="H112" s="88">
        <v>30754.0183</v>
      </c>
      <c r="I112" s="48">
        <f t="shared" ref="I112" si="26">G112+H112</f>
        <v>30754.0183</v>
      </c>
      <c r="J112" s="185">
        <f t="shared" si="11"/>
        <v>30754.0183</v>
      </c>
      <c r="K112" s="185">
        <f t="shared" si="12"/>
        <v>0</v>
      </c>
    </row>
    <row r="113" spans="1:11" ht="28.5" customHeight="1" x14ac:dyDescent="0.25">
      <c r="A113" s="110" t="s">
        <v>351</v>
      </c>
      <c r="B113" s="26">
        <v>2</v>
      </c>
      <c r="C113" s="36" t="s">
        <v>145</v>
      </c>
      <c r="D113" s="36" t="s">
        <v>353</v>
      </c>
      <c r="E113" s="36" t="s">
        <v>146</v>
      </c>
      <c r="F113" s="26"/>
      <c r="G113" s="47">
        <f>G114+G115+G116</f>
        <v>13019.7</v>
      </c>
      <c r="H113" s="47">
        <f>H114+H115+H116</f>
        <v>0</v>
      </c>
      <c r="I113" s="47">
        <f>I114+I115+I116</f>
        <v>13019.7</v>
      </c>
      <c r="J113" s="185">
        <f t="shared" si="11"/>
        <v>13019.7</v>
      </c>
      <c r="K113" s="185">
        <f t="shared" si="12"/>
        <v>0</v>
      </c>
    </row>
    <row r="114" spans="1:11" ht="18" customHeight="1" x14ac:dyDescent="0.25">
      <c r="A114" s="30" t="s">
        <v>87</v>
      </c>
      <c r="B114" s="29">
        <v>2</v>
      </c>
      <c r="C114" s="35" t="s">
        <v>145</v>
      </c>
      <c r="D114" s="35" t="s">
        <v>353</v>
      </c>
      <c r="E114" s="35" t="s">
        <v>146</v>
      </c>
      <c r="F114" s="35" t="s">
        <v>147</v>
      </c>
      <c r="G114" s="48">
        <f>'6'!F124</f>
        <v>4154.6000000000004</v>
      </c>
      <c r="H114" s="48"/>
      <c r="I114" s="48">
        <f t="shared" ref="I114:I116" si="27">G114+H114</f>
        <v>4154.6000000000004</v>
      </c>
      <c r="J114" s="185">
        <f t="shared" si="11"/>
        <v>4154.6000000000004</v>
      </c>
      <c r="K114" s="185">
        <f t="shared" si="12"/>
        <v>0</v>
      </c>
    </row>
    <row r="115" spans="1:11" ht="45" customHeight="1" x14ac:dyDescent="0.25">
      <c r="A115" s="112" t="s">
        <v>89</v>
      </c>
      <c r="B115" s="29">
        <v>2</v>
      </c>
      <c r="C115" s="35" t="s">
        <v>145</v>
      </c>
      <c r="D115" s="35" t="s">
        <v>353</v>
      </c>
      <c r="E115" s="35" t="s">
        <v>146</v>
      </c>
      <c r="F115" s="35" t="s">
        <v>148</v>
      </c>
      <c r="G115" s="48">
        <f>'6'!F125</f>
        <v>1254.7</v>
      </c>
      <c r="H115" s="48"/>
      <c r="I115" s="48">
        <f t="shared" si="27"/>
        <v>1254.7</v>
      </c>
      <c r="J115" s="185">
        <f t="shared" si="11"/>
        <v>1254.7</v>
      </c>
      <c r="K115" s="185">
        <f t="shared" si="12"/>
        <v>0</v>
      </c>
    </row>
    <row r="116" spans="1:11" ht="27.75" customHeight="1" x14ac:dyDescent="0.25">
      <c r="A116" s="30" t="s">
        <v>54</v>
      </c>
      <c r="B116" s="29">
        <v>2</v>
      </c>
      <c r="C116" s="35" t="s">
        <v>145</v>
      </c>
      <c r="D116" s="35" t="s">
        <v>353</v>
      </c>
      <c r="E116" s="35" t="s">
        <v>146</v>
      </c>
      <c r="F116" s="29">
        <v>244</v>
      </c>
      <c r="G116" s="48">
        <f>'6'!F126</f>
        <v>7610.4</v>
      </c>
      <c r="H116" s="48"/>
      <c r="I116" s="48">
        <f t="shared" si="27"/>
        <v>7610.4</v>
      </c>
      <c r="J116" s="185">
        <f t="shared" si="11"/>
        <v>7610.4</v>
      </c>
      <c r="K116" s="185">
        <f t="shared" si="12"/>
        <v>0</v>
      </c>
    </row>
    <row r="117" spans="1:11" s="31" customFormat="1" ht="18" customHeight="1" x14ac:dyDescent="0.25">
      <c r="A117" s="110" t="s">
        <v>102</v>
      </c>
      <c r="B117" s="26">
        <v>2</v>
      </c>
      <c r="C117" s="24">
        <v>5</v>
      </c>
      <c r="D117" s="24"/>
      <c r="E117" s="36"/>
      <c r="F117" s="26"/>
      <c r="G117" s="47">
        <f>G118+G120+G122</f>
        <v>8750.6</v>
      </c>
      <c r="H117" s="47">
        <f>H118+H120+H122</f>
        <v>3883.4700000000003</v>
      </c>
      <c r="I117" s="47">
        <f>I118+I120+I122</f>
        <v>12634.07</v>
      </c>
      <c r="J117" s="185">
        <f t="shared" si="11"/>
        <v>12634.07</v>
      </c>
      <c r="K117" s="185">
        <f t="shared" si="12"/>
        <v>0</v>
      </c>
    </row>
    <row r="118" spans="1:11" s="31" customFormat="1" ht="42" customHeight="1" x14ac:dyDescent="0.25">
      <c r="A118" s="110" t="s">
        <v>449</v>
      </c>
      <c r="B118" s="29">
        <v>2</v>
      </c>
      <c r="C118" s="24">
        <v>5</v>
      </c>
      <c r="D118" s="24">
        <v>1</v>
      </c>
      <c r="E118" s="36" t="s">
        <v>391</v>
      </c>
      <c r="F118" s="26"/>
      <c r="G118" s="47">
        <f>G119</f>
        <v>963.9</v>
      </c>
      <c r="H118" s="47">
        <f>H119</f>
        <v>0</v>
      </c>
      <c r="I118" s="47">
        <f>I119</f>
        <v>963.9</v>
      </c>
      <c r="J118" s="185">
        <f t="shared" si="11"/>
        <v>963.9</v>
      </c>
      <c r="K118" s="185">
        <f t="shared" si="12"/>
        <v>0</v>
      </c>
    </row>
    <row r="119" spans="1:11" s="31" customFormat="1" ht="29.25" customHeight="1" x14ac:dyDescent="0.25">
      <c r="A119" s="30" t="s">
        <v>54</v>
      </c>
      <c r="B119" s="29">
        <v>2</v>
      </c>
      <c r="C119" s="27">
        <v>5</v>
      </c>
      <c r="D119" s="27">
        <v>1</v>
      </c>
      <c r="E119" s="35" t="s">
        <v>391</v>
      </c>
      <c r="F119" s="29">
        <v>244</v>
      </c>
      <c r="G119" s="48">
        <f>'6'!F136</f>
        <v>963.9</v>
      </c>
      <c r="H119" s="48"/>
      <c r="I119" s="48">
        <f t="shared" ref="I119" si="28">G119+H119</f>
        <v>963.9</v>
      </c>
      <c r="J119" s="185">
        <f t="shared" si="11"/>
        <v>963.9</v>
      </c>
      <c r="K119" s="185">
        <f t="shared" si="12"/>
        <v>0</v>
      </c>
    </row>
    <row r="120" spans="1:11" s="31" customFormat="1" ht="29.25" customHeight="1" x14ac:dyDescent="0.25">
      <c r="A120" s="116" t="s">
        <v>450</v>
      </c>
      <c r="B120" s="26">
        <v>2</v>
      </c>
      <c r="C120" s="24">
        <v>5</v>
      </c>
      <c r="D120" s="24">
        <v>2</v>
      </c>
      <c r="E120" s="36" t="s">
        <v>97</v>
      </c>
      <c r="F120" s="26"/>
      <c r="G120" s="47">
        <f>+G121</f>
        <v>500</v>
      </c>
      <c r="H120" s="47">
        <f>+H121</f>
        <v>0</v>
      </c>
      <c r="I120" s="47">
        <f>+I121</f>
        <v>500</v>
      </c>
      <c r="J120" s="185">
        <f t="shared" si="11"/>
        <v>500</v>
      </c>
      <c r="K120" s="185">
        <f t="shared" si="12"/>
        <v>0</v>
      </c>
    </row>
    <row r="121" spans="1:11" ht="29.25" customHeight="1" x14ac:dyDescent="0.25">
      <c r="A121" s="30" t="s">
        <v>54</v>
      </c>
      <c r="B121" s="29">
        <v>2</v>
      </c>
      <c r="C121" s="27">
        <v>5</v>
      </c>
      <c r="D121" s="27">
        <v>2</v>
      </c>
      <c r="E121" s="35" t="s">
        <v>97</v>
      </c>
      <c r="F121" s="29">
        <v>244</v>
      </c>
      <c r="G121" s="48">
        <f>'6'!F138</f>
        <v>500</v>
      </c>
      <c r="H121" s="48"/>
      <c r="I121" s="48">
        <f t="shared" ref="I121" si="29">G121+H121</f>
        <v>500</v>
      </c>
      <c r="J121" s="185">
        <f t="shared" si="11"/>
        <v>500</v>
      </c>
      <c r="K121" s="185">
        <f t="shared" si="12"/>
        <v>0</v>
      </c>
    </row>
    <row r="122" spans="1:11" ht="18" customHeight="1" x14ac:dyDescent="0.25">
      <c r="A122" s="110" t="s">
        <v>435</v>
      </c>
      <c r="B122" s="26">
        <v>2</v>
      </c>
      <c r="C122" s="24">
        <v>5</v>
      </c>
      <c r="D122" s="24">
        <v>3</v>
      </c>
      <c r="E122" s="36"/>
      <c r="F122" s="26"/>
      <c r="G122" s="47">
        <f>G123+G125+G127+G129+G131</f>
        <v>7286.7000000000007</v>
      </c>
      <c r="H122" s="47">
        <f t="shared" ref="H122:I122" si="30">H123+H125+H127+H129+H131</f>
        <v>3883.4700000000003</v>
      </c>
      <c r="I122" s="47">
        <f t="shared" si="30"/>
        <v>11170.17</v>
      </c>
      <c r="J122" s="185">
        <f t="shared" si="11"/>
        <v>11170.170000000002</v>
      </c>
      <c r="K122" s="185">
        <f t="shared" si="12"/>
        <v>0</v>
      </c>
    </row>
    <row r="123" spans="1:11" ht="28.5" customHeight="1" x14ac:dyDescent="0.25">
      <c r="A123" s="116" t="s">
        <v>451</v>
      </c>
      <c r="B123" s="26">
        <v>2</v>
      </c>
      <c r="C123" s="24">
        <v>5</v>
      </c>
      <c r="D123" s="24">
        <v>3</v>
      </c>
      <c r="E123" s="36" t="s">
        <v>99</v>
      </c>
      <c r="F123" s="29"/>
      <c r="G123" s="47">
        <f>+G124</f>
        <v>500</v>
      </c>
      <c r="H123" s="47">
        <f>+H124</f>
        <v>0</v>
      </c>
      <c r="I123" s="47">
        <f>+I124</f>
        <v>500</v>
      </c>
      <c r="J123" s="185">
        <f t="shared" si="11"/>
        <v>500</v>
      </c>
      <c r="K123" s="185">
        <f t="shared" si="12"/>
        <v>0</v>
      </c>
    </row>
    <row r="124" spans="1:11" ht="30" customHeight="1" x14ac:dyDescent="0.25">
      <c r="A124" s="30" t="s">
        <v>54</v>
      </c>
      <c r="B124" s="29">
        <v>2</v>
      </c>
      <c r="C124" s="27">
        <v>5</v>
      </c>
      <c r="D124" s="27">
        <v>3</v>
      </c>
      <c r="E124" s="35" t="s">
        <v>99</v>
      </c>
      <c r="F124" s="29">
        <v>244</v>
      </c>
      <c r="G124" s="48">
        <f>'6'!F141</f>
        <v>500</v>
      </c>
      <c r="H124" s="48"/>
      <c r="I124" s="48">
        <f t="shared" ref="I124" si="31">G124+H124</f>
        <v>500</v>
      </c>
      <c r="J124" s="185">
        <f t="shared" si="11"/>
        <v>500</v>
      </c>
      <c r="K124" s="185">
        <f t="shared" si="12"/>
        <v>0</v>
      </c>
    </row>
    <row r="125" spans="1:11" ht="43.5" customHeight="1" x14ac:dyDescent="0.25">
      <c r="A125" s="118" t="s">
        <v>287</v>
      </c>
      <c r="B125" s="26">
        <v>2</v>
      </c>
      <c r="C125" s="24">
        <v>5</v>
      </c>
      <c r="D125" s="24">
        <v>3</v>
      </c>
      <c r="E125" s="36" t="s">
        <v>288</v>
      </c>
      <c r="F125" s="29"/>
      <c r="G125" s="47">
        <f>+G126</f>
        <v>5100.6000000000004</v>
      </c>
      <c r="H125" s="47">
        <f>+H126</f>
        <v>-0.1</v>
      </c>
      <c r="I125" s="47">
        <f>+I126</f>
        <v>5100.5</v>
      </c>
      <c r="J125" s="185">
        <f t="shared" si="11"/>
        <v>5100.5</v>
      </c>
      <c r="K125" s="185">
        <f t="shared" si="12"/>
        <v>0</v>
      </c>
    </row>
    <row r="126" spans="1:11" ht="31.5" customHeight="1" x14ac:dyDescent="0.25">
      <c r="A126" s="30" t="s">
        <v>54</v>
      </c>
      <c r="B126" s="29">
        <v>2</v>
      </c>
      <c r="C126" s="27">
        <v>5</v>
      </c>
      <c r="D126" s="27">
        <v>3</v>
      </c>
      <c r="E126" s="35" t="s">
        <v>288</v>
      </c>
      <c r="F126" s="29">
        <v>244</v>
      </c>
      <c r="G126" s="48">
        <f>'6'!F143</f>
        <v>5100.6000000000004</v>
      </c>
      <c r="H126" s="48">
        <v>-0.1</v>
      </c>
      <c r="I126" s="48">
        <f t="shared" ref="I126" si="32">G126+H126</f>
        <v>5100.5</v>
      </c>
      <c r="J126" s="185">
        <f t="shared" si="11"/>
        <v>5100.5</v>
      </c>
      <c r="K126" s="185">
        <f t="shared" si="12"/>
        <v>0</v>
      </c>
    </row>
    <row r="127" spans="1:11" ht="43.5" customHeight="1" x14ac:dyDescent="0.25">
      <c r="A127" s="110" t="s">
        <v>457</v>
      </c>
      <c r="B127" s="29">
        <v>2</v>
      </c>
      <c r="C127" s="24">
        <v>5</v>
      </c>
      <c r="D127" s="24">
        <v>3</v>
      </c>
      <c r="E127" s="36" t="s">
        <v>392</v>
      </c>
      <c r="F127" s="26"/>
      <c r="G127" s="49">
        <f>G128</f>
        <v>286.10000000000002</v>
      </c>
      <c r="H127" s="49">
        <f>H128</f>
        <v>0</v>
      </c>
      <c r="I127" s="49">
        <f>I128</f>
        <v>286.10000000000002</v>
      </c>
      <c r="J127" s="185">
        <f t="shared" si="11"/>
        <v>286.10000000000002</v>
      </c>
      <c r="K127" s="185">
        <f t="shared" si="12"/>
        <v>0</v>
      </c>
    </row>
    <row r="128" spans="1:11" ht="32.25" customHeight="1" x14ac:dyDescent="0.25">
      <c r="A128" s="30" t="s">
        <v>54</v>
      </c>
      <c r="B128" s="29">
        <v>2</v>
      </c>
      <c r="C128" s="27">
        <v>5</v>
      </c>
      <c r="D128" s="27">
        <v>3</v>
      </c>
      <c r="E128" s="35" t="s">
        <v>392</v>
      </c>
      <c r="F128" s="29">
        <v>244</v>
      </c>
      <c r="G128" s="88">
        <v>286.10000000000002</v>
      </c>
      <c r="H128" s="88"/>
      <c r="I128" s="48">
        <f t="shared" ref="I128" si="33">G128+H128</f>
        <v>286.10000000000002</v>
      </c>
      <c r="J128" s="185">
        <f t="shared" si="11"/>
        <v>286.10000000000002</v>
      </c>
      <c r="K128" s="185">
        <f t="shared" si="12"/>
        <v>0</v>
      </c>
    </row>
    <row r="129" spans="1:11" ht="20.25" customHeight="1" x14ac:dyDescent="0.25">
      <c r="A129" s="117" t="s">
        <v>393</v>
      </c>
      <c r="B129" s="29">
        <v>2</v>
      </c>
      <c r="C129" s="27">
        <v>5</v>
      </c>
      <c r="D129" s="27">
        <v>3</v>
      </c>
      <c r="E129" s="36" t="s">
        <v>281</v>
      </c>
      <c r="F129" s="26"/>
      <c r="G129" s="49">
        <f>G130</f>
        <v>1400</v>
      </c>
      <c r="H129" s="49">
        <f>H130</f>
        <v>0</v>
      </c>
      <c r="I129" s="49">
        <f>I130</f>
        <v>1400</v>
      </c>
      <c r="J129" s="185">
        <f t="shared" si="11"/>
        <v>1400</v>
      </c>
      <c r="K129" s="185">
        <f t="shared" si="12"/>
        <v>0</v>
      </c>
    </row>
    <row r="130" spans="1:11" ht="29.25" customHeight="1" x14ac:dyDescent="0.25">
      <c r="A130" s="30" t="s">
        <v>54</v>
      </c>
      <c r="B130" s="29">
        <v>2</v>
      </c>
      <c r="C130" s="27">
        <v>5</v>
      </c>
      <c r="D130" s="27">
        <v>3</v>
      </c>
      <c r="E130" s="35" t="s">
        <v>281</v>
      </c>
      <c r="F130" s="29">
        <v>244</v>
      </c>
      <c r="G130" s="88">
        <v>1400</v>
      </c>
      <c r="H130" s="88"/>
      <c r="I130" s="48">
        <f t="shared" ref="I130" si="34">G130+H130</f>
        <v>1400</v>
      </c>
      <c r="J130" s="185">
        <f t="shared" si="11"/>
        <v>1400</v>
      </c>
      <c r="K130" s="185">
        <f t="shared" si="12"/>
        <v>0</v>
      </c>
    </row>
    <row r="131" spans="1:11" ht="29.25" customHeight="1" x14ac:dyDescent="0.25">
      <c r="A131" s="110" t="s">
        <v>553</v>
      </c>
      <c r="B131" s="26">
        <v>2</v>
      </c>
      <c r="C131" s="24">
        <v>5</v>
      </c>
      <c r="D131" s="24">
        <v>3</v>
      </c>
      <c r="E131" s="36" t="s">
        <v>554</v>
      </c>
      <c r="F131" s="26"/>
      <c r="G131" s="49">
        <f>G132</f>
        <v>0</v>
      </c>
      <c r="H131" s="49">
        <f>H132</f>
        <v>3883.57</v>
      </c>
      <c r="I131" s="49">
        <f>I132</f>
        <v>3883.57</v>
      </c>
      <c r="J131" s="185">
        <f t="shared" si="11"/>
        <v>3883.57</v>
      </c>
      <c r="K131" s="185">
        <f t="shared" si="12"/>
        <v>0</v>
      </c>
    </row>
    <row r="132" spans="1:11" ht="29.25" customHeight="1" x14ac:dyDescent="0.25">
      <c r="A132" s="30" t="s">
        <v>54</v>
      </c>
      <c r="B132" s="29">
        <v>2</v>
      </c>
      <c r="C132" s="27">
        <v>5</v>
      </c>
      <c r="D132" s="27">
        <v>3</v>
      </c>
      <c r="E132" s="35" t="s">
        <v>554</v>
      </c>
      <c r="F132" s="29">
        <v>244</v>
      </c>
      <c r="G132" s="88">
        <v>0</v>
      </c>
      <c r="H132" s="88">
        <v>3883.57</v>
      </c>
      <c r="I132" s="48">
        <f t="shared" ref="I132" si="35">G132+H132</f>
        <v>3883.57</v>
      </c>
      <c r="J132" s="185">
        <f t="shared" si="11"/>
        <v>3883.57</v>
      </c>
      <c r="K132" s="185">
        <f t="shared" si="12"/>
        <v>0</v>
      </c>
    </row>
    <row r="133" spans="1:11" ht="29.25" customHeight="1" x14ac:dyDescent="0.25">
      <c r="A133" s="110" t="s">
        <v>296</v>
      </c>
      <c r="B133" s="36" t="s">
        <v>197</v>
      </c>
      <c r="C133" s="24">
        <v>7</v>
      </c>
      <c r="D133" s="24">
        <v>7</v>
      </c>
      <c r="E133" s="36"/>
      <c r="F133" s="26"/>
      <c r="G133" s="47">
        <f>SUM(G134:G134)</f>
        <v>70</v>
      </c>
      <c r="H133" s="47">
        <f>SUM(H134:H134)</f>
        <v>0</v>
      </c>
      <c r="I133" s="47">
        <f>SUM(I134:I134)</f>
        <v>70</v>
      </c>
      <c r="J133" s="185">
        <f t="shared" si="11"/>
        <v>70</v>
      </c>
      <c r="K133" s="185">
        <f t="shared" si="12"/>
        <v>0</v>
      </c>
    </row>
    <row r="134" spans="1:11" s="31" customFormat="1" ht="29.25" customHeight="1" x14ac:dyDescent="0.25">
      <c r="A134" s="30" t="s">
        <v>54</v>
      </c>
      <c r="B134" s="35" t="s">
        <v>197</v>
      </c>
      <c r="C134" s="27">
        <v>7</v>
      </c>
      <c r="D134" s="27">
        <v>7</v>
      </c>
      <c r="E134" s="35" t="s">
        <v>174</v>
      </c>
      <c r="F134" s="29">
        <v>244</v>
      </c>
      <c r="G134" s="48">
        <f>'6'!F178</f>
        <v>70</v>
      </c>
      <c r="H134" s="48"/>
      <c r="I134" s="48">
        <f>'6'!H178</f>
        <v>70</v>
      </c>
      <c r="J134" s="185">
        <f t="shared" si="11"/>
        <v>70</v>
      </c>
      <c r="K134" s="185">
        <f t="shared" si="12"/>
        <v>0</v>
      </c>
    </row>
    <row r="135" spans="1:11" ht="16.5" customHeight="1" x14ac:dyDescent="0.25">
      <c r="A135" s="110" t="s">
        <v>121</v>
      </c>
      <c r="B135" s="26">
        <v>2</v>
      </c>
      <c r="C135" s="24">
        <v>7</v>
      </c>
      <c r="D135" s="24">
        <v>9</v>
      </c>
      <c r="E135" s="36"/>
      <c r="F135" s="26"/>
      <c r="G135" s="47">
        <f>G136+G140</f>
        <v>991.40000000000009</v>
      </c>
      <c r="H135" s="47">
        <f>H136+H140</f>
        <v>0</v>
      </c>
      <c r="I135" s="47">
        <f>I136+I140</f>
        <v>991.40000000000009</v>
      </c>
      <c r="J135" s="185">
        <f t="shared" si="11"/>
        <v>991.40000000000009</v>
      </c>
      <c r="K135" s="185">
        <f t="shared" si="12"/>
        <v>0</v>
      </c>
    </row>
    <row r="136" spans="1:11" ht="16.5" customHeight="1" x14ac:dyDescent="0.25">
      <c r="A136" s="110" t="s">
        <v>127</v>
      </c>
      <c r="B136" s="26">
        <v>2</v>
      </c>
      <c r="C136" s="24">
        <v>7</v>
      </c>
      <c r="D136" s="24">
        <v>9</v>
      </c>
      <c r="E136" s="25" t="s">
        <v>128</v>
      </c>
      <c r="F136" s="26"/>
      <c r="G136" s="47">
        <f>SUM(G137:G139)</f>
        <v>503</v>
      </c>
      <c r="H136" s="47">
        <f>SUM(H137:H139)</f>
        <v>0</v>
      </c>
      <c r="I136" s="47">
        <f>SUM(I137:I139)</f>
        <v>503</v>
      </c>
      <c r="J136" s="185">
        <f t="shared" si="11"/>
        <v>503</v>
      </c>
      <c r="K136" s="185">
        <f t="shared" si="12"/>
        <v>0</v>
      </c>
    </row>
    <row r="137" spans="1:11" ht="28.5" customHeight="1" x14ac:dyDescent="0.25">
      <c r="A137" s="111" t="s">
        <v>40</v>
      </c>
      <c r="B137" s="29">
        <v>2</v>
      </c>
      <c r="C137" s="27">
        <v>7</v>
      </c>
      <c r="D137" s="27">
        <v>9</v>
      </c>
      <c r="E137" s="28" t="s">
        <v>128</v>
      </c>
      <c r="F137" s="29">
        <v>121</v>
      </c>
      <c r="G137" s="48">
        <f>'6'!F203</f>
        <v>380.9</v>
      </c>
      <c r="H137" s="48"/>
      <c r="I137" s="48">
        <f t="shared" ref="I137:I139" si="36">G137+H137</f>
        <v>380.9</v>
      </c>
      <c r="J137" s="185">
        <f t="shared" si="11"/>
        <v>380.9</v>
      </c>
      <c r="K137" s="185">
        <f t="shared" si="12"/>
        <v>0</v>
      </c>
    </row>
    <row r="138" spans="1:11" ht="44.25" customHeight="1" x14ac:dyDescent="0.25">
      <c r="A138" s="112" t="s">
        <v>43</v>
      </c>
      <c r="B138" s="29">
        <v>2</v>
      </c>
      <c r="C138" s="27">
        <v>7</v>
      </c>
      <c r="D138" s="27">
        <v>9</v>
      </c>
      <c r="E138" s="28" t="s">
        <v>128</v>
      </c>
      <c r="F138" s="29">
        <v>129</v>
      </c>
      <c r="G138" s="48">
        <f>'6'!F204</f>
        <v>115</v>
      </c>
      <c r="H138" s="48"/>
      <c r="I138" s="48">
        <f t="shared" si="36"/>
        <v>115</v>
      </c>
      <c r="J138" s="185">
        <f t="shared" si="11"/>
        <v>115</v>
      </c>
      <c r="K138" s="185">
        <f t="shared" si="12"/>
        <v>0</v>
      </c>
    </row>
    <row r="139" spans="1:11" ht="29.25" customHeight="1" x14ac:dyDescent="0.25">
      <c r="A139" s="30" t="s">
        <v>54</v>
      </c>
      <c r="B139" s="29">
        <v>2</v>
      </c>
      <c r="C139" s="27">
        <v>7</v>
      </c>
      <c r="D139" s="27">
        <v>9</v>
      </c>
      <c r="E139" s="28" t="s">
        <v>128</v>
      </c>
      <c r="F139" s="29">
        <v>244</v>
      </c>
      <c r="G139" s="48">
        <f>'6'!F206</f>
        <v>7.1</v>
      </c>
      <c r="H139" s="48"/>
      <c r="I139" s="48">
        <f t="shared" si="36"/>
        <v>7.1</v>
      </c>
      <c r="J139" s="185">
        <f t="shared" si="11"/>
        <v>7.1</v>
      </c>
      <c r="K139" s="185">
        <f t="shared" si="12"/>
        <v>0</v>
      </c>
    </row>
    <row r="140" spans="1:11" s="31" customFormat="1" ht="15.75" customHeight="1" x14ac:dyDescent="0.25">
      <c r="A140" s="110" t="s">
        <v>338</v>
      </c>
      <c r="B140" s="26">
        <v>2</v>
      </c>
      <c r="C140" s="24">
        <v>7</v>
      </c>
      <c r="D140" s="24">
        <v>9</v>
      </c>
      <c r="E140" s="36" t="s">
        <v>123</v>
      </c>
      <c r="F140" s="26"/>
      <c r="G140" s="47">
        <f>SUM(G141:G142)</f>
        <v>488.40000000000003</v>
      </c>
      <c r="H140" s="47">
        <f>SUM(H141:H142)</f>
        <v>0</v>
      </c>
      <c r="I140" s="47">
        <f>SUM(I141:I142)</f>
        <v>488.40000000000003</v>
      </c>
      <c r="J140" s="185">
        <f t="shared" si="11"/>
        <v>488.40000000000003</v>
      </c>
      <c r="K140" s="185">
        <f t="shared" si="12"/>
        <v>0</v>
      </c>
    </row>
    <row r="141" spans="1:11" ht="15.75" customHeight="1" x14ac:dyDescent="0.25">
      <c r="A141" s="30" t="s">
        <v>87</v>
      </c>
      <c r="B141" s="29">
        <v>2</v>
      </c>
      <c r="C141" s="27">
        <v>7</v>
      </c>
      <c r="D141" s="27">
        <v>9</v>
      </c>
      <c r="E141" s="35" t="s">
        <v>124</v>
      </c>
      <c r="F141" s="29">
        <v>111</v>
      </c>
      <c r="G141" s="48">
        <f>'6'!F192</f>
        <v>375.1</v>
      </c>
      <c r="H141" s="48"/>
      <c r="I141" s="48">
        <f t="shared" ref="I141:I142" si="37">G141+H141</f>
        <v>375.1</v>
      </c>
      <c r="J141" s="185">
        <f t="shared" si="11"/>
        <v>375.1</v>
      </c>
      <c r="K141" s="185">
        <f t="shared" si="12"/>
        <v>0</v>
      </c>
    </row>
    <row r="142" spans="1:11" ht="45" customHeight="1" x14ac:dyDescent="0.25">
      <c r="A142" s="112" t="s">
        <v>89</v>
      </c>
      <c r="B142" s="29">
        <v>2</v>
      </c>
      <c r="C142" s="27">
        <v>7</v>
      </c>
      <c r="D142" s="27">
        <v>9</v>
      </c>
      <c r="E142" s="35" t="s">
        <v>125</v>
      </c>
      <c r="F142" s="29">
        <v>119</v>
      </c>
      <c r="G142" s="48">
        <f>'6'!F193</f>
        <v>113.3</v>
      </c>
      <c r="H142" s="48"/>
      <c r="I142" s="48">
        <f t="shared" si="37"/>
        <v>113.3</v>
      </c>
      <c r="J142" s="185">
        <f t="shared" si="11"/>
        <v>113.3</v>
      </c>
      <c r="K142" s="185">
        <f t="shared" si="12"/>
        <v>0</v>
      </c>
    </row>
    <row r="143" spans="1:11" s="31" customFormat="1" ht="18.75" customHeight="1" x14ac:dyDescent="0.25">
      <c r="A143" s="109" t="s">
        <v>151</v>
      </c>
      <c r="B143" s="36" t="s">
        <v>197</v>
      </c>
      <c r="C143" s="24">
        <v>9</v>
      </c>
      <c r="D143" s="24"/>
      <c r="E143" s="37"/>
      <c r="F143" s="26"/>
      <c r="G143" s="45">
        <f t="shared" ref="G143:I145" si="38">+G144</f>
        <v>700</v>
      </c>
      <c r="H143" s="45">
        <f t="shared" si="38"/>
        <v>0</v>
      </c>
      <c r="I143" s="45">
        <f t="shared" si="38"/>
        <v>700</v>
      </c>
      <c r="J143" s="185">
        <f t="shared" si="11"/>
        <v>700</v>
      </c>
      <c r="K143" s="185">
        <f t="shared" si="12"/>
        <v>0</v>
      </c>
    </row>
    <row r="144" spans="1:11" s="31" customFormat="1" ht="45" customHeight="1" x14ac:dyDescent="0.25">
      <c r="A144" s="109" t="s">
        <v>324</v>
      </c>
      <c r="B144" s="36" t="s">
        <v>197</v>
      </c>
      <c r="C144" s="24">
        <v>9</v>
      </c>
      <c r="D144" s="24">
        <v>9</v>
      </c>
      <c r="E144" s="37"/>
      <c r="F144" s="26"/>
      <c r="G144" s="47">
        <f t="shared" si="38"/>
        <v>700</v>
      </c>
      <c r="H144" s="47">
        <f t="shared" si="38"/>
        <v>0</v>
      </c>
      <c r="I144" s="47">
        <f t="shared" si="38"/>
        <v>700</v>
      </c>
      <c r="J144" s="185">
        <f t="shared" si="11"/>
        <v>700</v>
      </c>
      <c r="K144" s="185">
        <f t="shared" si="12"/>
        <v>0</v>
      </c>
    </row>
    <row r="145" spans="1:11" s="31" customFormat="1" ht="21" customHeight="1" x14ac:dyDescent="0.25">
      <c r="A145" s="110" t="s">
        <v>325</v>
      </c>
      <c r="B145" s="35" t="s">
        <v>197</v>
      </c>
      <c r="C145" s="24">
        <v>9</v>
      </c>
      <c r="D145" s="24">
        <v>9</v>
      </c>
      <c r="E145" s="37" t="s">
        <v>326</v>
      </c>
      <c r="F145" s="26"/>
      <c r="G145" s="47">
        <f t="shared" si="38"/>
        <v>700</v>
      </c>
      <c r="H145" s="47">
        <f t="shared" si="38"/>
        <v>0</v>
      </c>
      <c r="I145" s="47">
        <f t="shared" si="38"/>
        <v>700</v>
      </c>
      <c r="J145" s="185">
        <f t="shared" ref="J145:J208" si="39">G145+H145</f>
        <v>700</v>
      </c>
      <c r="K145" s="185">
        <f t="shared" ref="K145:K208" si="40">J145-I145</f>
        <v>0</v>
      </c>
    </row>
    <row r="146" spans="1:11" s="31" customFormat="1" ht="28.5" customHeight="1" x14ac:dyDescent="0.25">
      <c r="A146" s="30" t="s">
        <v>54</v>
      </c>
      <c r="B146" s="35" t="s">
        <v>197</v>
      </c>
      <c r="C146" s="27">
        <v>9</v>
      </c>
      <c r="D146" s="27">
        <v>9</v>
      </c>
      <c r="E146" s="32" t="s">
        <v>326</v>
      </c>
      <c r="F146" s="29">
        <v>244</v>
      </c>
      <c r="G146" s="48">
        <f>'6'!F255</f>
        <v>700</v>
      </c>
      <c r="H146" s="48"/>
      <c r="I146" s="48">
        <f t="shared" ref="I146" si="41">G146+H146</f>
        <v>700</v>
      </c>
      <c r="J146" s="185">
        <f t="shared" si="39"/>
        <v>700</v>
      </c>
      <c r="K146" s="185">
        <f t="shared" si="40"/>
        <v>0</v>
      </c>
    </row>
    <row r="147" spans="1:11" s="31" customFormat="1" ht="18" customHeight="1" x14ac:dyDescent="0.25">
      <c r="A147" s="119" t="s">
        <v>153</v>
      </c>
      <c r="B147" s="24">
        <v>2</v>
      </c>
      <c r="C147" s="24">
        <v>10</v>
      </c>
      <c r="D147" s="36"/>
      <c r="E147" s="32"/>
      <c r="F147" s="29"/>
      <c r="G147" s="47">
        <f>G148+G155+G157</f>
        <v>15155.8</v>
      </c>
      <c r="H147" s="47">
        <f>H148+H155+H157</f>
        <v>386.6</v>
      </c>
      <c r="I147" s="47">
        <f>I148+I155+I157</f>
        <v>15542.4</v>
      </c>
      <c r="J147" s="185">
        <f t="shared" si="39"/>
        <v>15542.4</v>
      </c>
      <c r="K147" s="185">
        <f t="shared" si="40"/>
        <v>0</v>
      </c>
    </row>
    <row r="148" spans="1:11" s="31" customFormat="1" ht="18" customHeight="1" x14ac:dyDescent="0.25">
      <c r="A148" s="119" t="s">
        <v>157</v>
      </c>
      <c r="B148" s="24">
        <v>2</v>
      </c>
      <c r="C148" s="24">
        <v>10</v>
      </c>
      <c r="D148" s="24">
        <v>3</v>
      </c>
      <c r="E148" s="36"/>
      <c r="F148" s="26"/>
      <c r="G148" s="45">
        <f>G149+G151</f>
        <v>13132.4</v>
      </c>
      <c r="H148" s="45">
        <f>H149+H151</f>
        <v>386.6</v>
      </c>
      <c r="I148" s="45">
        <f>I149+I151</f>
        <v>13519</v>
      </c>
      <c r="J148" s="185">
        <f t="shared" si="39"/>
        <v>13519</v>
      </c>
      <c r="K148" s="185">
        <f t="shared" si="40"/>
        <v>0</v>
      </c>
    </row>
    <row r="149" spans="1:11" s="31" customFormat="1" ht="31.5" customHeight="1" x14ac:dyDescent="0.25">
      <c r="A149" s="110" t="s">
        <v>454</v>
      </c>
      <c r="B149" s="35" t="s">
        <v>197</v>
      </c>
      <c r="C149" s="24">
        <v>10</v>
      </c>
      <c r="D149" s="24">
        <v>3</v>
      </c>
      <c r="E149" s="37"/>
      <c r="F149" s="26"/>
      <c r="G149" s="89">
        <f>G150</f>
        <v>100</v>
      </c>
      <c r="H149" s="89">
        <f t="shared" ref="H149:I149" si="42">H150</f>
        <v>0</v>
      </c>
      <c r="I149" s="89">
        <f t="shared" si="42"/>
        <v>100</v>
      </c>
      <c r="J149" s="185">
        <f t="shared" si="39"/>
        <v>100</v>
      </c>
      <c r="K149" s="185">
        <f t="shared" si="40"/>
        <v>0</v>
      </c>
    </row>
    <row r="150" spans="1:11" s="31" customFormat="1" ht="31.5" customHeight="1" x14ac:dyDescent="0.25">
      <c r="A150" s="30" t="s">
        <v>54</v>
      </c>
      <c r="B150" s="35" t="s">
        <v>197</v>
      </c>
      <c r="C150" s="27">
        <v>10</v>
      </c>
      <c r="D150" s="27">
        <v>3</v>
      </c>
      <c r="E150" s="32" t="s">
        <v>455</v>
      </c>
      <c r="F150" s="29">
        <v>244</v>
      </c>
      <c r="G150" s="85">
        <v>100</v>
      </c>
      <c r="H150" s="85"/>
      <c r="I150" s="48">
        <f t="shared" ref="I150" si="43">G150+H150</f>
        <v>100</v>
      </c>
      <c r="J150" s="185">
        <f t="shared" si="39"/>
        <v>100</v>
      </c>
      <c r="K150" s="185">
        <f t="shared" si="40"/>
        <v>0</v>
      </c>
    </row>
    <row r="151" spans="1:11" s="31" customFormat="1" ht="31.5" customHeight="1" x14ac:dyDescent="0.2">
      <c r="A151" s="110" t="s">
        <v>158</v>
      </c>
      <c r="B151" s="36" t="s">
        <v>197</v>
      </c>
      <c r="C151" s="24">
        <v>10</v>
      </c>
      <c r="D151" s="24">
        <v>4</v>
      </c>
      <c r="E151" s="144" t="s">
        <v>533</v>
      </c>
      <c r="F151" s="26"/>
      <c r="G151" s="47">
        <f>G152</f>
        <v>13032.4</v>
      </c>
      <c r="H151" s="47">
        <f>H152</f>
        <v>386.6</v>
      </c>
      <c r="I151" s="47">
        <f>I152</f>
        <v>13419</v>
      </c>
      <c r="J151" s="185">
        <f t="shared" si="39"/>
        <v>13419</v>
      </c>
      <c r="K151" s="185">
        <f t="shared" si="40"/>
        <v>0</v>
      </c>
    </row>
    <row r="152" spans="1:11" s="31" customFormat="1" ht="18.75" customHeight="1" x14ac:dyDescent="0.25">
      <c r="A152" s="120" t="s">
        <v>98</v>
      </c>
      <c r="B152" s="35" t="s">
        <v>197</v>
      </c>
      <c r="C152" s="27">
        <v>10</v>
      </c>
      <c r="D152" s="27">
        <v>4</v>
      </c>
      <c r="E152" s="28" t="s">
        <v>533</v>
      </c>
      <c r="F152" s="29">
        <v>322</v>
      </c>
      <c r="G152" s="48">
        <f>'6'!F288</f>
        <v>13032.4</v>
      </c>
      <c r="H152" s="88">
        <f>548.95-162.35</f>
        <v>386.6</v>
      </c>
      <c r="I152" s="48">
        <f t="shared" ref="I152" si="44">G152+H152</f>
        <v>13419</v>
      </c>
      <c r="J152" s="185">
        <f t="shared" si="39"/>
        <v>13419</v>
      </c>
      <c r="K152" s="185">
        <f t="shared" si="40"/>
        <v>0</v>
      </c>
    </row>
    <row r="153" spans="1:11" s="31" customFormat="1" ht="18.75" customHeight="1" x14ac:dyDescent="0.25">
      <c r="A153" s="109" t="s">
        <v>172</v>
      </c>
      <c r="B153" s="36" t="s">
        <v>197</v>
      </c>
      <c r="C153" s="24">
        <v>11</v>
      </c>
      <c r="D153" s="24"/>
      <c r="E153" s="37"/>
      <c r="F153" s="26"/>
      <c r="G153" s="45">
        <f t="shared" ref="G153:I154" si="45">+G154</f>
        <v>650</v>
      </c>
      <c r="H153" s="45">
        <f t="shared" si="45"/>
        <v>0</v>
      </c>
      <c r="I153" s="45">
        <f t="shared" si="45"/>
        <v>650</v>
      </c>
      <c r="J153" s="185">
        <f t="shared" si="39"/>
        <v>650</v>
      </c>
      <c r="K153" s="185">
        <f t="shared" si="40"/>
        <v>0</v>
      </c>
    </row>
    <row r="154" spans="1:11" s="31" customFormat="1" ht="29.25" customHeight="1" x14ac:dyDescent="0.25">
      <c r="A154" s="109" t="s">
        <v>173</v>
      </c>
      <c r="B154" s="36" t="s">
        <v>197</v>
      </c>
      <c r="C154" s="24">
        <v>11</v>
      </c>
      <c r="D154" s="24">
        <v>5</v>
      </c>
      <c r="E154" s="37"/>
      <c r="F154" s="26"/>
      <c r="G154" s="45">
        <f t="shared" si="45"/>
        <v>650</v>
      </c>
      <c r="H154" s="45">
        <f t="shared" si="45"/>
        <v>0</v>
      </c>
      <c r="I154" s="45">
        <f t="shared" si="45"/>
        <v>650</v>
      </c>
      <c r="J154" s="185">
        <f t="shared" si="39"/>
        <v>650</v>
      </c>
      <c r="K154" s="185">
        <f t="shared" si="40"/>
        <v>0</v>
      </c>
    </row>
    <row r="155" spans="1:11" s="31" customFormat="1" ht="29.25" customHeight="1" x14ac:dyDescent="0.25">
      <c r="A155" s="109" t="s">
        <v>334</v>
      </c>
      <c r="B155" s="36" t="s">
        <v>197</v>
      </c>
      <c r="C155" s="24">
        <v>11</v>
      </c>
      <c r="D155" s="24">
        <v>5</v>
      </c>
      <c r="E155" s="37" t="s">
        <v>333</v>
      </c>
      <c r="F155" s="26"/>
      <c r="G155" s="47">
        <f>SUM(G156:G156)</f>
        <v>650</v>
      </c>
      <c r="H155" s="47">
        <f>SUM(H156:H156)</f>
        <v>0</v>
      </c>
      <c r="I155" s="47">
        <f>SUM(I156:I156)</f>
        <v>650</v>
      </c>
      <c r="J155" s="185">
        <f t="shared" si="39"/>
        <v>650</v>
      </c>
      <c r="K155" s="185">
        <f t="shared" si="40"/>
        <v>0</v>
      </c>
    </row>
    <row r="156" spans="1:11" s="31" customFormat="1" ht="29.25" customHeight="1" x14ac:dyDescent="0.25">
      <c r="A156" s="30" t="s">
        <v>54</v>
      </c>
      <c r="B156" s="35" t="s">
        <v>197</v>
      </c>
      <c r="C156" s="27">
        <v>11</v>
      </c>
      <c r="D156" s="27">
        <v>5</v>
      </c>
      <c r="E156" s="32" t="s">
        <v>333</v>
      </c>
      <c r="F156" s="29">
        <v>244</v>
      </c>
      <c r="G156" s="48">
        <f>'6'!F301</f>
        <v>650</v>
      </c>
      <c r="H156" s="48"/>
      <c r="I156" s="48">
        <f>'6'!H301</f>
        <v>650</v>
      </c>
      <c r="J156" s="185">
        <f t="shared" si="39"/>
        <v>650</v>
      </c>
      <c r="K156" s="185">
        <f t="shared" si="40"/>
        <v>0</v>
      </c>
    </row>
    <row r="157" spans="1:11" s="31" customFormat="1" ht="19.5" customHeight="1" x14ac:dyDescent="0.25">
      <c r="A157" s="110" t="s">
        <v>175</v>
      </c>
      <c r="B157" s="36" t="s">
        <v>197</v>
      </c>
      <c r="C157" s="24">
        <v>12</v>
      </c>
      <c r="D157" s="24"/>
      <c r="E157" s="37"/>
      <c r="F157" s="26"/>
      <c r="G157" s="47">
        <f t="shared" ref="G157:I158" si="46">+G158</f>
        <v>1373.4</v>
      </c>
      <c r="H157" s="47">
        <f t="shared" si="46"/>
        <v>0</v>
      </c>
      <c r="I157" s="47">
        <f t="shared" si="46"/>
        <v>1373.4</v>
      </c>
      <c r="J157" s="185">
        <f t="shared" si="39"/>
        <v>1373.4</v>
      </c>
      <c r="K157" s="185">
        <f t="shared" si="40"/>
        <v>0</v>
      </c>
    </row>
    <row r="158" spans="1:11" s="31" customFormat="1" ht="19.5" customHeight="1" x14ac:dyDescent="0.25">
      <c r="A158" s="110" t="s">
        <v>176</v>
      </c>
      <c r="B158" s="36" t="s">
        <v>197</v>
      </c>
      <c r="C158" s="24">
        <v>12</v>
      </c>
      <c r="D158" s="24">
        <v>2</v>
      </c>
      <c r="E158" s="37"/>
      <c r="F158" s="26"/>
      <c r="G158" s="47">
        <f t="shared" si="46"/>
        <v>1373.4</v>
      </c>
      <c r="H158" s="47">
        <f t="shared" si="46"/>
        <v>0</v>
      </c>
      <c r="I158" s="47">
        <f t="shared" si="46"/>
        <v>1373.4</v>
      </c>
      <c r="J158" s="185">
        <f t="shared" si="39"/>
        <v>1373.4</v>
      </c>
      <c r="K158" s="185">
        <f t="shared" si="40"/>
        <v>0</v>
      </c>
    </row>
    <row r="159" spans="1:11" ht="57" customHeight="1" x14ac:dyDescent="0.25">
      <c r="A159" s="112" t="s">
        <v>107</v>
      </c>
      <c r="B159" s="35" t="s">
        <v>197</v>
      </c>
      <c r="C159" s="27">
        <v>12</v>
      </c>
      <c r="D159" s="27">
        <v>2</v>
      </c>
      <c r="E159" s="32" t="s">
        <v>335</v>
      </c>
      <c r="F159" s="29">
        <v>621</v>
      </c>
      <c r="G159" s="48">
        <f>'6'!F304</f>
        <v>1373.4</v>
      </c>
      <c r="H159" s="48"/>
      <c r="I159" s="48">
        <f t="shared" ref="I159" si="47">G159+H159</f>
        <v>1373.4</v>
      </c>
      <c r="J159" s="185">
        <f t="shared" si="39"/>
        <v>1373.4</v>
      </c>
      <c r="K159" s="185">
        <f t="shared" si="40"/>
        <v>0</v>
      </c>
    </row>
    <row r="160" spans="1:11" ht="18.75" customHeight="1" x14ac:dyDescent="0.25">
      <c r="A160" s="109" t="s">
        <v>198</v>
      </c>
      <c r="B160" s="26">
        <v>3</v>
      </c>
      <c r="C160" s="24"/>
      <c r="D160" s="24"/>
      <c r="E160" s="25"/>
      <c r="F160" s="26"/>
      <c r="G160" s="47">
        <f>G161+G168+G171+G174</f>
        <v>45900.5</v>
      </c>
      <c r="H160" s="47">
        <f>H161+H168+H171+H174</f>
        <v>2271.4</v>
      </c>
      <c r="I160" s="47">
        <f>I161+I168+I171+I174</f>
        <v>48171.9</v>
      </c>
      <c r="J160" s="185">
        <f t="shared" si="39"/>
        <v>48171.9</v>
      </c>
      <c r="K160" s="185">
        <f t="shared" si="40"/>
        <v>0</v>
      </c>
    </row>
    <row r="161" spans="1:11" ht="43.5" customHeight="1" x14ac:dyDescent="0.25">
      <c r="A161" s="110" t="s">
        <v>65</v>
      </c>
      <c r="B161" s="26">
        <v>3</v>
      </c>
      <c r="C161" s="24">
        <v>1</v>
      </c>
      <c r="D161" s="24">
        <v>6</v>
      </c>
      <c r="E161" s="25"/>
      <c r="F161" s="26"/>
      <c r="G161" s="47">
        <f>SUM(G162:G167)</f>
        <v>6811.9</v>
      </c>
      <c r="H161" s="47">
        <f>SUM(H162:H167)</f>
        <v>0</v>
      </c>
      <c r="I161" s="47">
        <f>SUM(I162:I167)</f>
        <v>6811.9</v>
      </c>
      <c r="J161" s="185">
        <f t="shared" si="39"/>
        <v>6811.9</v>
      </c>
      <c r="K161" s="185">
        <f t="shared" si="40"/>
        <v>0</v>
      </c>
    </row>
    <row r="162" spans="1:11" ht="25.5" x14ac:dyDescent="0.25">
      <c r="A162" s="111" t="s">
        <v>40</v>
      </c>
      <c r="B162" s="29">
        <v>3</v>
      </c>
      <c r="C162" s="27">
        <v>1</v>
      </c>
      <c r="D162" s="27">
        <v>6</v>
      </c>
      <c r="E162" s="32" t="s">
        <v>67</v>
      </c>
      <c r="F162" s="29">
        <v>121</v>
      </c>
      <c r="G162" s="48">
        <f>'6'!F51</f>
        <v>4402.8</v>
      </c>
      <c r="H162" s="48"/>
      <c r="I162" s="48">
        <f t="shared" ref="I162:I167" si="48">G162+H162</f>
        <v>4402.8</v>
      </c>
      <c r="J162" s="185">
        <f t="shared" si="39"/>
        <v>4402.8</v>
      </c>
      <c r="K162" s="185">
        <f t="shared" si="40"/>
        <v>0</v>
      </c>
    </row>
    <row r="163" spans="1:11" ht="45.75" customHeight="1" x14ac:dyDescent="0.25">
      <c r="A163" s="112" t="s">
        <v>43</v>
      </c>
      <c r="B163" s="29">
        <v>3</v>
      </c>
      <c r="C163" s="27">
        <v>1</v>
      </c>
      <c r="D163" s="27">
        <v>6</v>
      </c>
      <c r="E163" s="32" t="s">
        <v>67</v>
      </c>
      <c r="F163" s="29">
        <v>129</v>
      </c>
      <c r="G163" s="48">
        <f>'6'!F52</f>
        <v>1329.6</v>
      </c>
      <c r="H163" s="48"/>
      <c r="I163" s="48">
        <f t="shared" si="48"/>
        <v>1329.6</v>
      </c>
      <c r="J163" s="185">
        <f t="shared" si="39"/>
        <v>1329.6</v>
      </c>
      <c r="K163" s="185">
        <f t="shared" si="40"/>
        <v>0</v>
      </c>
    </row>
    <row r="164" spans="1:11" ht="28.5" customHeight="1" x14ac:dyDescent="0.25">
      <c r="A164" s="30" t="s">
        <v>51</v>
      </c>
      <c r="B164" s="29">
        <v>3</v>
      </c>
      <c r="C164" s="27">
        <v>1</v>
      </c>
      <c r="D164" s="27">
        <v>6</v>
      </c>
      <c r="E164" s="32" t="s">
        <v>67</v>
      </c>
      <c r="F164" s="29">
        <v>122</v>
      </c>
      <c r="G164" s="48">
        <f>'6'!F53</f>
        <v>30</v>
      </c>
      <c r="H164" s="48"/>
      <c r="I164" s="48">
        <f t="shared" si="48"/>
        <v>30</v>
      </c>
      <c r="J164" s="185">
        <f t="shared" si="39"/>
        <v>30</v>
      </c>
      <c r="K164" s="185">
        <f t="shared" si="40"/>
        <v>0</v>
      </c>
    </row>
    <row r="165" spans="1:11" ht="28.5" customHeight="1" x14ac:dyDescent="0.25">
      <c r="A165" s="112" t="s">
        <v>53</v>
      </c>
      <c r="B165" s="29">
        <v>3</v>
      </c>
      <c r="C165" s="27">
        <v>1</v>
      </c>
      <c r="D165" s="27">
        <v>6</v>
      </c>
      <c r="E165" s="32" t="s">
        <v>67</v>
      </c>
      <c r="F165" s="29">
        <v>242</v>
      </c>
      <c r="G165" s="48">
        <f>'6'!F54</f>
        <v>159</v>
      </c>
      <c r="H165" s="48"/>
      <c r="I165" s="48">
        <f t="shared" si="48"/>
        <v>159</v>
      </c>
      <c r="J165" s="185">
        <f t="shared" si="39"/>
        <v>159</v>
      </c>
      <c r="K165" s="185">
        <f t="shared" si="40"/>
        <v>0</v>
      </c>
    </row>
    <row r="166" spans="1:11" ht="28.5" customHeight="1" x14ac:dyDescent="0.25">
      <c r="A166" s="30" t="s">
        <v>54</v>
      </c>
      <c r="B166" s="29">
        <v>3</v>
      </c>
      <c r="C166" s="27">
        <v>1</v>
      </c>
      <c r="D166" s="27">
        <v>6</v>
      </c>
      <c r="E166" s="32" t="s">
        <v>67</v>
      </c>
      <c r="F166" s="29">
        <v>244</v>
      </c>
      <c r="G166" s="48">
        <f>'6'!F55</f>
        <v>887.4</v>
      </c>
      <c r="H166" s="48"/>
      <c r="I166" s="48">
        <f t="shared" si="48"/>
        <v>887.4</v>
      </c>
      <c r="J166" s="185">
        <f t="shared" si="39"/>
        <v>887.4</v>
      </c>
      <c r="K166" s="185">
        <f t="shared" si="40"/>
        <v>0</v>
      </c>
    </row>
    <row r="167" spans="1:11" ht="16.5" customHeight="1" x14ac:dyDescent="0.25">
      <c r="A167" s="111" t="s">
        <v>68</v>
      </c>
      <c r="B167" s="29">
        <v>3</v>
      </c>
      <c r="C167" s="27">
        <v>1</v>
      </c>
      <c r="D167" s="27">
        <v>6</v>
      </c>
      <c r="E167" s="28" t="s">
        <v>67</v>
      </c>
      <c r="F167" s="29">
        <v>851</v>
      </c>
      <c r="G167" s="88">
        <v>3.1</v>
      </c>
      <c r="H167" s="88"/>
      <c r="I167" s="48">
        <f t="shared" si="48"/>
        <v>3.1</v>
      </c>
      <c r="J167" s="185">
        <f t="shared" si="39"/>
        <v>3.1</v>
      </c>
      <c r="K167" s="185">
        <f t="shared" si="40"/>
        <v>0</v>
      </c>
    </row>
    <row r="168" spans="1:11" ht="18" customHeight="1" x14ac:dyDescent="0.25">
      <c r="A168" s="110" t="s">
        <v>81</v>
      </c>
      <c r="B168" s="26">
        <v>3</v>
      </c>
      <c r="C168" s="24">
        <v>2</v>
      </c>
      <c r="D168" s="24"/>
      <c r="E168" s="37"/>
      <c r="F168" s="26"/>
      <c r="G168" s="47">
        <f t="shared" ref="G168:I169" si="49">+G169</f>
        <v>1781.3</v>
      </c>
      <c r="H168" s="47">
        <f t="shared" si="49"/>
        <v>0</v>
      </c>
      <c r="I168" s="47">
        <f t="shared" si="49"/>
        <v>1781.3</v>
      </c>
      <c r="J168" s="185">
        <f t="shared" si="39"/>
        <v>1781.3</v>
      </c>
      <c r="K168" s="185">
        <f t="shared" si="40"/>
        <v>0</v>
      </c>
    </row>
    <row r="169" spans="1:11" ht="18" customHeight="1" x14ac:dyDescent="0.25">
      <c r="A169" s="110" t="s">
        <v>82</v>
      </c>
      <c r="B169" s="26">
        <v>3</v>
      </c>
      <c r="C169" s="24">
        <v>2</v>
      </c>
      <c r="D169" s="24">
        <v>3</v>
      </c>
      <c r="E169" s="37"/>
      <c r="F169" s="26"/>
      <c r="G169" s="47">
        <f t="shared" si="49"/>
        <v>1781.3</v>
      </c>
      <c r="H169" s="47">
        <f t="shared" si="49"/>
        <v>0</v>
      </c>
      <c r="I169" s="47">
        <f t="shared" si="49"/>
        <v>1781.3</v>
      </c>
      <c r="J169" s="185">
        <f t="shared" si="39"/>
        <v>1781.3</v>
      </c>
      <c r="K169" s="185">
        <f t="shared" si="40"/>
        <v>0</v>
      </c>
    </row>
    <row r="170" spans="1:11" ht="18" customHeight="1" x14ac:dyDescent="0.25">
      <c r="A170" s="111" t="s">
        <v>83</v>
      </c>
      <c r="B170" s="29">
        <v>3</v>
      </c>
      <c r="C170" s="27">
        <v>2</v>
      </c>
      <c r="D170" s="27">
        <v>3</v>
      </c>
      <c r="E170" s="32" t="s">
        <v>84</v>
      </c>
      <c r="F170" s="29">
        <v>530</v>
      </c>
      <c r="G170" s="48">
        <f>'6'!F84</f>
        <v>1781.3</v>
      </c>
      <c r="H170" s="48"/>
      <c r="I170" s="48">
        <f t="shared" ref="I170" si="50">G170+H170</f>
        <v>1781.3</v>
      </c>
      <c r="J170" s="185">
        <f t="shared" si="39"/>
        <v>1781.3</v>
      </c>
      <c r="K170" s="185">
        <f t="shared" si="40"/>
        <v>0</v>
      </c>
    </row>
    <row r="171" spans="1:11" ht="34.5" customHeight="1" x14ac:dyDescent="0.25">
      <c r="A171" s="110" t="s">
        <v>352</v>
      </c>
      <c r="B171" s="26">
        <v>3</v>
      </c>
      <c r="C171" s="36" t="s">
        <v>145</v>
      </c>
      <c r="D171" s="36" t="s">
        <v>353</v>
      </c>
      <c r="E171" s="36" t="s">
        <v>146</v>
      </c>
      <c r="F171" s="26"/>
      <c r="G171" s="47">
        <f>G172+G173</f>
        <v>364.79999999999995</v>
      </c>
      <c r="H171" s="47">
        <f>H172+H173</f>
        <v>0</v>
      </c>
      <c r="I171" s="47">
        <f>I172+I173</f>
        <v>364.79999999999995</v>
      </c>
      <c r="J171" s="185">
        <f t="shared" si="39"/>
        <v>364.79999999999995</v>
      </c>
      <c r="K171" s="185">
        <f t="shared" si="40"/>
        <v>0</v>
      </c>
    </row>
    <row r="172" spans="1:11" ht="18.75" customHeight="1" x14ac:dyDescent="0.25">
      <c r="A172" s="30" t="s">
        <v>87</v>
      </c>
      <c r="B172" s="29">
        <v>3</v>
      </c>
      <c r="C172" s="35" t="s">
        <v>145</v>
      </c>
      <c r="D172" s="35" t="s">
        <v>353</v>
      </c>
      <c r="E172" s="35" t="s">
        <v>146</v>
      </c>
      <c r="F172" s="35" t="s">
        <v>147</v>
      </c>
      <c r="G172" s="48">
        <f>'6'!F128</f>
        <v>280.2</v>
      </c>
      <c r="H172" s="48"/>
      <c r="I172" s="48">
        <f t="shared" ref="I172:I173" si="51">G172+H172</f>
        <v>280.2</v>
      </c>
      <c r="J172" s="185">
        <f t="shared" si="39"/>
        <v>280.2</v>
      </c>
      <c r="K172" s="185">
        <f t="shared" si="40"/>
        <v>0</v>
      </c>
    </row>
    <row r="173" spans="1:11" ht="41.25" customHeight="1" x14ac:dyDescent="0.25">
      <c r="A173" s="112" t="s">
        <v>89</v>
      </c>
      <c r="B173" s="29">
        <v>3</v>
      </c>
      <c r="C173" s="35" t="s">
        <v>145</v>
      </c>
      <c r="D173" s="35" t="s">
        <v>353</v>
      </c>
      <c r="E173" s="35" t="s">
        <v>146</v>
      </c>
      <c r="F173" s="35" t="s">
        <v>148</v>
      </c>
      <c r="G173" s="48">
        <f>'6'!F129</f>
        <v>84.6</v>
      </c>
      <c r="H173" s="48"/>
      <c r="I173" s="48">
        <f t="shared" si="51"/>
        <v>84.6</v>
      </c>
      <c r="J173" s="185">
        <f t="shared" si="39"/>
        <v>84.6</v>
      </c>
      <c r="K173" s="185">
        <f t="shared" si="40"/>
        <v>0</v>
      </c>
    </row>
    <row r="174" spans="1:11" ht="29.25" customHeight="1" x14ac:dyDescent="0.25">
      <c r="A174" s="109" t="s">
        <v>177</v>
      </c>
      <c r="B174" s="26">
        <v>3</v>
      </c>
      <c r="C174" s="24">
        <v>14</v>
      </c>
      <c r="D174" s="24"/>
      <c r="E174" s="37"/>
      <c r="F174" s="26"/>
      <c r="G174" s="47">
        <f>+G175+G177+G179</f>
        <v>36942.5</v>
      </c>
      <c r="H174" s="47">
        <f>+H175+H177+H179</f>
        <v>2271.4</v>
      </c>
      <c r="I174" s="47">
        <f>+I175+I177+I179</f>
        <v>39213.9</v>
      </c>
      <c r="J174" s="185">
        <f t="shared" si="39"/>
        <v>39213.9</v>
      </c>
      <c r="K174" s="185">
        <f t="shared" si="40"/>
        <v>0</v>
      </c>
    </row>
    <row r="175" spans="1:11" ht="42" customHeight="1" x14ac:dyDescent="0.25">
      <c r="A175" s="110" t="s">
        <v>178</v>
      </c>
      <c r="B175" s="26">
        <v>3</v>
      </c>
      <c r="C175" s="24">
        <v>14</v>
      </c>
      <c r="D175" s="24">
        <v>1</v>
      </c>
      <c r="E175" s="37"/>
      <c r="F175" s="26"/>
      <c r="G175" s="47">
        <f>+G176</f>
        <v>27112.7</v>
      </c>
      <c r="H175" s="47">
        <f>+H176</f>
        <v>7540.6</v>
      </c>
      <c r="I175" s="47">
        <f>+I176</f>
        <v>34653.300000000003</v>
      </c>
      <c r="J175" s="185">
        <f t="shared" si="39"/>
        <v>34653.300000000003</v>
      </c>
      <c r="K175" s="185">
        <f t="shared" si="40"/>
        <v>0</v>
      </c>
    </row>
    <row r="176" spans="1:11" ht="22.5" customHeight="1" x14ac:dyDescent="0.25">
      <c r="A176" s="111" t="s">
        <v>179</v>
      </c>
      <c r="B176" s="29">
        <v>3</v>
      </c>
      <c r="C176" s="27">
        <v>14</v>
      </c>
      <c r="D176" s="27">
        <v>1</v>
      </c>
      <c r="E176" s="32" t="s">
        <v>180</v>
      </c>
      <c r="F176" s="29">
        <v>511</v>
      </c>
      <c r="G176" s="48">
        <f>'6'!F307</f>
        <v>27112.7</v>
      </c>
      <c r="H176" s="48">
        <v>7540.6</v>
      </c>
      <c r="I176" s="48">
        <f t="shared" ref="I176" si="52">G176+H176</f>
        <v>34653.300000000003</v>
      </c>
      <c r="J176" s="185">
        <f t="shared" si="39"/>
        <v>34653.300000000003</v>
      </c>
      <c r="K176" s="185">
        <f t="shared" si="40"/>
        <v>0</v>
      </c>
    </row>
    <row r="177" spans="1:11" ht="22.5" customHeight="1" x14ac:dyDescent="0.25">
      <c r="A177" s="110" t="s">
        <v>181</v>
      </c>
      <c r="B177" s="26">
        <v>3</v>
      </c>
      <c r="C177" s="24">
        <v>14</v>
      </c>
      <c r="D177" s="24">
        <v>2</v>
      </c>
      <c r="E177" s="25" t="s">
        <v>182</v>
      </c>
      <c r="F177" s="26"/>
      <c r="G177" s="47">
        <f>+G178</f>
        <v>8881.2000000000007</v>
      </c>
      <c r="H177" s="47">
        <f>+H178</f>
        <v>-5540.6</v>
      </c>
      <c r="I177" s="47">
        <f>+I178</f>
        <v>3340.6000000000004</v>
      </c>
      <c r="J177" s="185">
        <f t="shared" si="39"/>
        <v>3340.6000000000004</v>
      </c>
      <c r="K177" s="185">
        <f t="shared" si="40"/>
        <v>0</v>
      </c>
    </row>
    <row r="178" spans="1:11" ht="22.5" customHeight="1" x14ac:dyDescent="0.25">
      <c r="A178" s="111" t="s">
        <v>181</v>
      </c>
      <c r="B178" s="26">
        <v>3</v>
      </c>
      <c r="C178" s="27">
        <v>14</v>
      </c>
      <c r="D178" s="27">
        <v>2</v>
      </c>
      <c r="E178" s="28" t="s">
        <v>182</v>
      </c>
      <c r="F178" s="29">
        <v>512</v>
      </c>
      <c r="G178" s="48">
        <f>'6'!F309</f>
        <v>8881.2000000000007</v>
      </c>
      <c r="H178" s="48">
        <v>-5540.6</v>
      </c>
      <c r="I178" s="48">
        <f t="shared" ref="I178" si="53">G178+H178</f>
        <v>3340.6000000000004</v>
      </c>
      <c r="J178" s="185">
        <f t="shared" si="39"/>
        <v>3340.6000000000004</v>
      </c>
      <c r="K178" s="185">
        <f t="shared" si="40"/>
        <v>0</v>
      </c>
    </row>
    <row r="179" spans="1:11" ht="22.5" customHeight="1" x14ac:dyDescent="0.25">
      <c r="A179" s="109" t="s">
        <v>183</v>
      </c>
      <c r="B179" s="26">
        <v>3</v>
      </c>
      <c r="C179" s="24">
        <v>14</v>
      </c>
      <c r="D179" s="24">
        <v>3</v>
      </c>
      <c r="E179" s="25"/>
      <c r="F179" s="26"/>
      <c r="G179" s="47">
        <f>G180+G184+G182</f>
        <v>948.6</v>
      </c>
      <c r="H179" s="47">
        <f t="shared" ref="H179:I179" si="54">H180+H184+H182</f>
        <v>271.39999999999998</v>
      </c>
      <c r="I179" s="47">
        <f t="shared" si="54"/>
        <v>1220</v>
      </c>
      <c r="J179" s="185">
        <f t="shared" si="39"/>
        <v>1220</v>
      </c>
      <c r="K179" s="185">
        <f t="shared" si="40"/>
        <v>0</v>
      </c>
    </row>
    <row r="180" spans="1:11" ht="28.5" customHeight="1" x14ac:dyDescent="0.25">
      <c r="A180" s="110" t="s">
        <v>184</v>
      </c>
      <c r="B180" s="26">
        <v>3</v>
      </c>
      <c r="C180" s="24">
        <v>14</v>
      </c>
      <c r="D180" s="24">
        <v>3</v>
      </c>
      <c r="E180" s="36" t="s">
        <v>185</v>
      </c>
      <c r="F180" s="26"/>
      <c r="G180" s="47">
        <f>+G181</f>
        <v>938.6</v>
      </c>
      <c r="H180" s="47">
        <f>+H181</f>
        <v>-31</v>
      </c>
      <c r="I180" s="47">
        <f>+I181</f>
        <v>907.6</v>
      </c>
      <c r="J180" s="185">
        <f t="shared" si="39"/>
        <v>907.6</v>
      </c>
      <c r="K180" s="185">
        <f t="shared" si="40"/>
        <v>0</v>
      </c>
    </row>
    <row r="181" spans="1:11" ht="28.5" customHeight="1" x14ac:dyDescent="0.25">
      <c r="A181" s="111" t="s">
        <v>348</v>
      </c>
      <c r="B181" s="29">
        <v>3</v>
      </c>
      <c r="C181" s="27">
        <v>14</v>
      </c>
      <c r="D181" s="27">
        <v>3</v>
      </c>
      <c r="E181" s="35" t="s">
        <v>185</v>
      </c>
      <c r="F181" s="29">
        <v>540</v>
      </c>
      <c r="G181" s="48">
        <f>'6'!F312</f>
        <v>938.6</v>
      </c>
      <c r="H181" s="48">
        <v>-31</v>
      </c>
      <c r="I181" s="48">
        <f t="shared" ref="I181" si="55">G181+H181</f>
        <v>907.6</v>
      </c>
      <c r="J181" s="185">
        <f t="shared" si="39"/>
        <v>907.6</v>
      </c>
      <c r="K181" s="185">
        <f t="shared" si="40"/>
        <v>0</v>
      </c>
    </row>
    <row r="182" spans="1:11" ht="20.25" customHeight="1" x14ac:dyDescent="0.25">
      <c r="A182" s="110" t="s">
        <v>557</v>
      </c>
      <c r="B182" s="26">
        <v>3</v>
      </c>
      <c r="C182" s="24">
        <v>14</v>
      </c>
      <c r="D182" s="24">
        <v>3</v>
      </c>
      <c r="E182" s="36" t="s">
        <v>185</v>
      </c>
      <c r="F182" s="26"/>
      <c r="G182" s="49">
        <f>+G183</f>
        <v>0</v>
      </c>
      <c r="H182" s="49">
        <f t="shared" ref="H182:I182" si="56">+H183</f>
        <v>302.39999999999998</v>
      </c>
      <c r="I182" s="49">
        <f t="shared" si="56"/>
        <v>302.39999999999998</v>
      </c>
      <c r="J182" s="185">
        <f t="shared" si="39"/>
        <v>302.39999999999998</v>
      </c>
      <c r="K182" s="185">
        <f t="shared" si="40"/>
        <v>0</v>
      </c>
    </row>
    <row r="183" spans="1:11" ht="20.25" customHeight="1" x14ac:dyDescent="0.25">
      <c r="A183" s="111" t="s">
        <v>549</v>
      </c>
      <c r="B183" s="29">
        <v>3</v>
      </c>
      <c r="C183" s="27">
        <v>14</v>
      </c>
      <c r="D183" s="27">
        <v>3</v>
      </c>
      <c r="E183" s="35" t="s">
        <v>558</v>
      </c>
      <c r="F183" s="29">
        <v>540</v>
      </c>
      <c r="G183" s="88">
        <v>0</v>
      </c>
      <c r="H183" s="88">
        <v>302.39999999999998</v>
      </c>
      <c r="I183" s="48">
        <f t="shared" ref="I183" si="57">G183+H183</f>
        <v>302.39999999999998</v>
      </c>
      <c r="J183" s="185">
        <f t="shared" si="39"/>
        <v>302.39999999999998</v>
      </c>
      <c r="K183" s="185">
        <f t="shared" si="40"/>
        <v>0</v>
      </c>
    </row>
    <row r="184" spans="1:11" ht="28.5" customHeight="1" x14ac:dyDescent="0.25">
      <c r="A184" s="110" t="s">
        <v>186</v>
      </c>
      <c r="B184" s="26">
        <v>3</v>
      </c>
      <c r="C184" s="24">
        <v>14</v>
      </c>
      <c r="D184" s="24">
        <v>3</v>
      </c>
      <c r="E184" s="36" t="s">
        <v>187</v>
      </c>
      <c r="F184" s="26"/>
      <c r="G184" s="47">
        <f>+G185</f>
        <v>10</v>
      </c>
      <c r="H184" s="47">
        <f>+H185</f>
        <v>0</v>
      </c>
      <c r="I184" s="47">
        <f>+I185</f>
        <v>10</v>
      </c>
      <c r="J184" s="185">
        <f t="shared" si="39"/>
        <v>10</v>
      </c>
      <c r="K184" s="185">
        <f t="shared" si="40"/>
        <v>0</v>
      </c>
    </row>
    <row r="185" spans="1:11" ht="18" customHeight="1" x14ac:dyDescent="0.25">
      <c r="A185" s="111" t="s">
        <v>83</v>
      </c>
      <c r="B185" s="29">
        <v>3</v>
      </c>
      <c r="C185" s="27">
        <v>14</v>
      </c>
      <c r="D185" s="27">
        <v>3</v>
      </c>
      <c r="E185" s="35" t="s">
        <v>187</v>
      </c>
      <c r="F185" s="29">
        <v>530</v>
      </c>
      <c r="G185" s="48">
        <f>'6'!F316</f>
        <v>10</v>
      </c>
      <c r="H185" s="48"/>
      <c r="I185" s="48">
        <f>'6'!H316</f>
        <v>10</v>
      </c>
      <c r="J185" s="185">
        <f t="shared" si="39"/>
        <v>10</v>
      </c>
      <c r="K185" s="185">
        <f t="shared" si="40"/>
        <v>0</v>
      </c>
    </row>
    <row r="186" spans="1:11" ht="18" customHeight="1" x14ac:dyDescent="0.25">
      <c r="A186" s="109" t="s">
        <v>199</v>
      </c>
      <c r="B186" s="26">
        <v>4</v>
      </c>
      <c r="C186" s="24"/>
      <c r="D186" s="24"/>
      <c r="E186" s="25"/>
      <c r="F186" s="26"/>
      <c r="G186" s="47">
        <f>G187+G195+G203+G205+G209+G232</f>
        <v>1014164.7643999999</v>
      </c>
      <c r="H186" s="47">
        <f>H187+H195+H203+H205+H209+H232</f>
        <v>-5199.1514099999995</v>
      </c>
      <c r="I186" s="47">
        <f>I187+I195+I203+I205+I209+I232</f>
        <v>1008965.6129899999</v>
      </c>
      <c r="J186" s="185">
        <f t="shared" si="39"/>
        <v>1008965.6129899998</v>
      </c>
      <c r="K186" s="185">
        <f t="shared" si="40"/>
        <v>0</v>
      </c>
    </row>
    <row r="187" spans="1:11" ht="18" customHeight="1" x14ac:dyDescent="0.25">
      <c r="A187" s="110" t="s">
        <v>104</v>
      </c>
      <c r="B187" s="26">
        <v>4</v>
      </c>
      <c r="C187" s="24">
        <v>7</v>
      </c>
      <c r="D187" s="24">
        <v>1</v>
      </c>
      <c r="E187" s="25"/>
      <c r="F187" s="26"/>
      <c r="G187" s="47">
        <f>SUM(G188:G194)</f>
        <v>295056</v>
      </c>
      <c r="H187" s="47">
        <f>SUM(H188:H194)</f>
        <v>-1962.76</v>
      </c>
      <c r="I187" s="47">
        <f>SUM(I188:I194)</f>
        <v>293093.24</v>
      </c>
      <c r="J187" s="185">
        <f t="shared" si="39"/>
        <v>293093.24</v>
      </c>
      <c r="K187" s="185">
        <f t="shared" si="40"/>
        <v>0</v>
      </c>
    </row>
    <row r="188" spans="1:11" ht="53.25" customHeight="1" x14ac:dyDescent="0.25">
      <c r="A188" s="112" t="s">
        <v>105</v>
      </c>
      <c r="B188" s="29">
        <v>4</v>
      </c>
      <c r="C188" s="27">
        <v>7</v>
      </c>
      <c r="D188" s="27">
        <v>1</v>
      </c>
      <c r="E188" s="35" t="s">
        <v>106</v>
      </c>
      <c r="F188" s="29">
        <v>611</v>
      </c>
      <c r="G188" s="48">
        <f>'6'!F156</f>
        <v>13998</v>
      </c>
      <c r="H188" s="88">
        <v>345.24</v>
      </c>
      <c r="I188" s="48">
        <f t="shared" ref="I188:I194" si="58">G188+H188</f>
        <v>14343.24</v>
      </c>
      <c r="J188" s="185">
        <f t="shared" si="39"/>
        <v>14343.24</v>
      </c>
      <c r="K188" s="185">
        <f t="shared" si="40"/>
        <v>0</v>
      </c>
    </row>
    <row r="189" spans="1:11" ht="53.25" customHeight="1" x14ac:dyDescent="0.25">
      <c r="A189" s="112" t="s">
        <v>107</v>
      </c>
      <c r="B189" s="29">
        <v>4</v>
      </c>
      <c r="C189" s="27">
        <v>7</v>
      </c>
      <c r="D189" s="27">
        <v>1</v>
      </c>
      <c r="E189" s="35" t="s">
        <v>108</v>
      </c>
      <c r="F189" s="29">
        <v>621</v>
      </c>
      <c r="G189" s="48">
        <f>'6'!F157</f>
        <v>21534</v>
      </c>
      <c r="H189" s="48"/>
      <c r="I189" s="48">
        <f t="shared" si="58"/>
        <v>21534</v>
      </c>
      <c r="J189" s="185">
        <f t="shared" si="39"/>
        <v>21534</v>
      </c>
      <c r="K189" s="185">
        <f t="shared" si="40"/>
        <v>0</v>
      </c>
    </row>
    <row r="190" spans="1:11" ht="53.25" customHeight="1" x14ac:dyDescent="0.25">
      <c r="A190" s="112" t="s">
        <v>105</v>
      </c>
      <c r="B190" s="29">
        <v>4</v>
      </c>
      <c r="C190" s="27">
        <v>7</v>
      </c>
      <c r="D190" s="27">
        <v>1</v>
      </c>
      <c r="E190" s="35" t="s">
        <v>109</v>
      </c>
      <c r="F190" s="29">
        <v>611</v>
      </c>
      <c r="G190" s="48">
        <f>'6'!F158</f>
        <v>141033.20000000001</v>
      </c>
      <c r="H190" s="48"/>
      <c r="I190" s="48">
        <f t="shared" si="58"/>
        <v>141033.20000000001</v>
      </c>
      <c r="J190" s="185">
        <f t="shared" si="39"/>
        <v>141033.20000000001</v>
      </c>
      <c r="K190" s="185">
        <f t="shared" si="40"/>
        <v>0</v>
      </c>
    </row>
    <row r="191" spans="1:11" ht="53.25" customHeight="1" x14ac:dyDescent="0.25">
      <c r="A191" s="112" t="s">
        <v>107</v>
      </c>
      <c r="B191" s="29">
        <v>4</v>
      </c>
      <c r="C191" s="27">
        <v>7</v>
      </c>
      <c r="D191" s="27">
        <v>1</v>
      </c>
      <c r="E191" s="35" t="s">
        <v>109</v>
      </c>
      <c r="F191" s="29">
        <v>621</v>
      </c>
      <c r="G191" s="48">
        <f>'6'!F159</f>
        <v>115439.8</v>
      </c>
      <c r="H191" s="88">
        <v>-2308</v>
      </c>
      <c r="I191" s="48">
        <f t="shared" si="58"/>
        <v>113131.8</v>
      </c>
      <c r="J191" s="185">
        <f t="shared" si="39"/>
        <v>113131.8</v>
      </c>
      <c r="K191" s="185">
        <f t="shared" si="40"/>
        <v>0</v>
      </c>
    </row>
    <row r="192" spans="1:11" ht="53.25" customHeight="1" x14ac:dyDescent="0.25">
      <c r="A192" s="112" t="s">
        <v>105</v>
      </c>
      <c r="B192" s="29">
        <v>4</v>
      </c>
      <c r="C192" s="27">
        <v>7</v>
      </c>
      <c r="D192" s="27">
        <v>1</v>
      </c>
      <c r="E192" s="35" t="s">
        <v>292</v>
      </c>
      <c r="F192" s="29">
        <v>611</v>
      </c>
      <c r="G192" s="48">
        <f>'6'!F160</f>
        <v>1244</v>
      </c>
      <c r="H192" s="48"/>
      <c r="I192" s="48">
        <f t="shared" si="58"/>
        <v>1244</v>
      </c>
      <c r="J192" s="185">
        <f t="shared" si="39"/>
        <v>1244</v>
      </c>
      <c r="K192" s="185">
        <f t="shared" si="40"/>
        <v>0</v>
      </c>
    </row>
    <row r="193" spans="1:11" ht="53.25" customHeight="1" x14ac:dyDescent="0.25">
      <c r="A193" s="112" t="s">
        <v>107</v>
      </c>
      <c r="B193" s="29">
        <v>4</v>
      </c>
      <c r="C193" s="27">
        <v>7</v>
      </c>
      <c r="D193" s="27">
        <v>1</v>
      </c>
      <c r="E193" s="35" t="s">
        <v>292</v>
      </c>
      <c r="F193" s="29">
        <v>621</v>
      </c>
      <c r="G193" s="48">
        <f>'6'!F161</f>
        <v>969</v>
      </c>
      <c r="H193" s="48"/>
      <c r="I193" s="48">
        <f t="shared" si="58"/>
        <v>969</v>
      </c>
      <c r="J193" s="185">
        <f t="shared" si="39"/>
        <v>969</v>
      </c>
      <c r="K193" s="185">
        <f t="shared" si="40"/>
        <v>0</v>
      </c>
    </row>
    <row r="194" spans="1:11" ht="53.25" customHeight="1" x14ac:dyDescent="0.25">
      <c r="A194" s="112" t="s">
        <v>105</v>
      </c>
      <c r="B194" s="29">
        <v>4</v>
      </c>
      <c r="C194" s="27">
        <v>7</v>
      </c>
      <c r="D194" s="27">
        <v>1</v>
      </c>
      <c r="E194" s="35" t="s">
        <v>293</v>
      </c>
      <c r="F194" s="29">
        <v>611</v>
      </c>
      <c r="G194" s="48">
        <f>'6'!F162</f>
        <v>838</v>
      </c>
      <c r="H194" s="48"/>
      <c r="I194" s="48">
        <f t="shared" si="58"/>
        <v>838</v>
      </c>
      <c r="J194" s="185">
        <f t="shared" si="39"/>
        <v>838</v>
      </c>
      <c r="K194" s="185">
        <f t="shared" si="40"/>
        <v>0</v>
      </c>
    </row>
    <row r="195" spans="1:11" ht="21.75" customHeight="1" x14ac:dyDescent="0.25">
      <c r="A195" s="110" t="s">
        <v>110</v>
      </c>
      <c r="B195" s="26">
        <v>4</v>
      </c>
      <c r="C195" s="24">
        <v>7</v>
      </c>
      <c r="D195" s="24">
        <v>2</v>
      </c>
      <c r="E195" s="25"/>
      <c r="F195" s="26"/>
      <c r="G195" s="47">
        <f>SUM(G196:G202)</f>
        <v>659142.36439999996</v>
      </c>
      <c r="H195" s="47">
        <f>SUM(H196:H202)</f>
        <v>-3920.1179999999999</v>
      </c>
      <c r="I195" s="47">
        <f>SUM(I196:I202)</f>
        <v>655222.24640000006</v>
      </c>
      <c r="J195" s="185">
        <f t="shared" si="39"/>
        <v>655222.24639999995</v>
      </c>
      <c r="K195" s="185">
        <f t="shared" si="40"/>
        <v>0</v>
      </c>
    </row>
    <row r="196" spans="1:11" ht="56.25" customHeight="1" x14ac:dyDescent="0.25">
      <c r="A196" s="112" t="s">
        <v>105</v>
      </c>
      <c r="B196" s="29">
        <v>4</v>
      </c>
      <c r="C196" s="27">
        <v>7</v>
      </c>
      <c r="D196" s="27">
        <v>2</v>
      </c>
      <c r="E196" s="35" t="s">
        <v>111</v>
      </c>
      <c r="F196" s="29">
        <v>611</v>
      </c>
      <c r="G196" s="48">
        <f>'6'!F164</f>
        <v>58152.6</v>
      </c>
      <c r="H196" s="88">
        <v>489.815</v>
      </c>
      <c r="I196" s="48">
        <f t="shared" ref="I196:I202" si="59">G196+H196</f>
        <v>58642.415000000001</v>
      </c>
      <c r="J196" s="185">
        <f t="shared" si="39"/>
        <v>58642.415000000001</v>
      </c>
      <c r="K196" s="185">
        <f t="shared" si="40"/>
        <v>0</v>
      </c>
    </row>
    <row r="197" spans="1:11" ht="56.25" customHeight="1" x14ac:dyDescent="0.25">
      <c r="A197" s="112" t="s">
        <v>105</v>
      </c>
      <c r="B197" s="29">
        <v>4</v>
      </c>
      <c r="C197" s="27">
        <v>7</v>
      </c>
      <c r="D197" s="27">
        <v>2</v>
      </c>
      <c r="E197" s="35" t="s">
        <v>112</v>
      </c>
      <c r="F197" s="29">
        <v>611</v>
      </c>
      <c r="G197" s="48">
        <f>'6'!F165</f>
        <v>505657</v>
      </c>
      <c r="H197" s="88">
        <v>-4550</v>
      </c>
      <c r="I197" s="48">
        <f t="shared" si="59"/>
        <v>501107</v>
      </c>
      <c r="J197" s="185">
        <f t="shared" si="39"/>
        <v>501107</v>
      </c>
      <c r="K197" s="185">
        <f t="shared" si="40"/>
        <v>0</v>
      </c>
    </row>
    <row r="198" spans="1:11" ht="56.25" customHeight="1" x14ac:dyDescent="0.25">
      <c r="A198" s="112" t="s">
        <v>105</v>
      </c>
      <c r="B198" s="29">
        <v>4</v>
      </c>
      <c r="C198" s="27">
        <v>7</v>
      </c>
      <c r="D198" s="27">
        <v>2</v>
      </c>
      <c r="E198" s="35" t="s">
        <v>294</v>
      </c>
      <c r="F198" s="29">
        <v>611</v>
      </c>
      <c r="G198" s="48">
        <f>'6'!F166</f>
        <v>6928</v>
      </c>
      <c r="H198" s="48"/>
      <c r="I198" s="48">
        <f t="shared" si="59"/>
        <v>6928</v>
      </c>
      <c r="J198" s="185">
        <f t="shared" si="39"/>
        <v>6928</v>
      </c>
      <c r="K198" s="185">
        <f t="shared" si="40"/>
        <v>0</v>
      </c>
    </row>
    <row r="199" spans="1:11" ht="56.25" customHeight="1" x14ac:dyDescent="0.25">
      <c r="A199" s="112" t="s">
        <v>105</v>
      </c>
      <c r="B199" s="29">
        <v>4</v>
      </c>
      <c r="C199" s="27">
        <v>7</v>
      </c>
      <c r="D199" s="27">
        <v>2</v>
      </c>
      <c r="E199" s="35" t="s">
        <v>293</v>
      </c>
      <c r="F199" s="29">
        <v>611</v>
      </c>
      <c r="G199" s="48">
        <f>'6'!F167</f>
        <v>2321.5</v>
      </c>
      <c r="H199" s="48"/>
      <c r="I199" s="48">
        <f t="shared" si="59"/>
        <v>2321.5</v>
      </c>
      <c r="J199" s="185">
        <f t="shared" si="39"/>
        <v>2321.5</v>
      </c>
      <c r="K199" s="185">
        <f t="shared" si="40"/>
        <v>0</v>
      </c>
    </row>
    <row r="200" spans="1:11" ht="18" customHeight="1" x14ac:dyDescent="0.25">
      <c r="A200" s="112" t="s">
        <v>349</v>
      </c>
      <c r="B200" s="29">
        <v>4</v>
      </c>
      <c r="C200" s="27">
        <v>7</v>
      </c>
      <c r="D200" s="27">
        <v>2</v>
      </c>
      <c r="E200" s="84" t="s">
        <v>428</v>
      </c>
      <c r="F200" s="29">
        <v>612</v>
      </c>
      <c r="G200" s="88">
        <v>49034.3</v>
      </c>
      <c r="H200" s="88"/>
      <c r="I200" s="48">
        <f t="shared" si="59"/>
        <v>49034.3</v>
      </c>
      <c r="J200" s="185">
        <f t="shared" si="39"/>
        <v>49034.3</v>
      </c>
      <c r="K200" s="185">
        <f t="shared" si="40"/>
        <v>0</v>
      </c>
    </row>
    <row r="201" spans="1:11" ht="18" customHeight="1" x14ac:dyDescent="0.25">
      <c r="A201" s="112" t="s">
        <v>349</v>
      </c>
      <c r="B201" s="29">
        <v>4</v>
      </c>
      <c r="C201" s="27">
        <v>7</v>
      </c>
      <c r="D201" s="27">
        <v>2</v>
      </c>
      <c r="E201" s="84" t="s">
        <v>429</v>
      </c>
      <c r="F201" s="29">
        <v>612</v>
      </c>
      <c r="G201" s="88">
        <v>35989.0314</v>
      </c>
      <c r="H201" s="88"/>
      <c r="I201" s="48">
        <f t="shared" si="59"/>
        <v>35989.0314</v>
      </c>
      <c r="J201" s="185">
        <f t="shared" si="39"/>
        <v>35989.0314</v>
      </c>
      <c r="K201" s="185">
        <f t="shared" si="40"/>
        <v>0</v>
      </c>
    </row>
    <row r="202" spans="1:11" ht="54.75" customHeight="1" x14ac:dyDescent="0.25">
      <c r="A202" s="112" t="s">
        <v>105</v>
      </c>
      <c r="B202" s="29">
        <v>4</v>
      </c>
      <c r="C202" s="27">
        <v>7</v>
      </c>
      <c r="D202" s="27">
        <v>2</v>
      </c>
      <c r="E202" s="35" t="s">
        <v>295</v>
      </c>
      <c r="F202" s="29">
        <v>611</v>
      </c>
      <c r="G202" s="48">
        <f>'6'!F170</f>
        <v>1059.933</v>
      </c>
      <c r="H202" s="88">
        <v>140.06700000000001</v>
      </c>
      <c r="I202" s="48">
        <f t="shared" si="59"/>
        <v>1200</v>
      </c>
      <c r="J202" s="185">
        <f t="shared" si="39"/>
        <v>1200</v>
      </c>
      <c r="K202" s="185">
        <f t="shared" si="40"/>
        <v>0</v>
      </c>
    </row>
    <row r="203" spans="1:11" ht="21" customHeight="1" x14ac:dyDescent="0.25">
      <c r="A203" s="110" t="s">
        <v>113</v>
      </c>
      <c r="B203" s="29">
        <v>4</v>
      </c>
      <c r="C203" s="24">
        <v>7</v>
      </c>
      <c r="D203" s="24">
        <v>3</v>
      </c>
      <c r="E203" s="36"/>
      <c r="F203" s="26"/>
      <c r="G203" s="47">
        <f>SUM(G204:G204)</f>
        <v>12338.6</v>
      </c>
      <c r="H203" s="47">
        <f>SUM(H204:H204)</f>
        <v>0</v>
      </c>
      <c r="I203" s="47">
        <f>SUM(I204:I204)</f>
        <v>12338.6</v>
      </c>
      <c r="J203" s="185">
        <f t="shared" si="39"/>
        <v>12338.6</v>
      </c>
      <c r="K203" s="185">
        <f t="shared" si="40"/>
        <v>0</v>
      </c>
    </row>
    <row r="204" spans="1:11" ht="56.25" customHeight="1" x14ac:dyDescent="0.25">
      <c r="A204" s="112" t="s">
        <v>105</v>
      </c>
      <c r="B204" s="29">
        <v>4</v>
      </c>
      <c r="C204" s="27">
        <v>7</v>
      </c>
      <c r="D204" s="27">
        <v>3</v>
      </c>
      <c r="E204" s="35" t="s">
        <v>114</v>
      </c>
      <c r="F204" s="29">
        <v>611</v>
      </c>
      <c r="G204" s="48">
        <v>12338.6</v>
      </c>
      <c r="H204" s="48"/>
      <c r="I204" s="48">
        <f t="shared" ref="I204" si="60">G204+H204</f>
        <v>12338.6</v>
      </c>
      <c r="J204" s="185">
        <f t="shared" si="39"/>
        <v>12338.6</v>
      </c>
      <c r="K204" s="185">
        <f t="shared" si="40"/>
        <v>0</v>
      </c>
    </row>
    <row r="205" spans="1:11" ht="18.75" customHeight="1" x14ac:dyDescent="0.25">
      <c r="A205" s="117" t="s">
        <v>115</v>
      </c>
      <c r="B205" s="26">
        <v>4</v>
      </c>
      <c r="C205" s="24">
        <v>7</v>
      </c>
      <c r="D205" s="24">
        <v>7</v>
      </c>
      <c r="E205" s="36"/>
      <c r="F205" s="26"/>
      <c r="G205" s="47">
        <f>+G206</f>
        <v>7968</v>
      </c>
      <c r="H205" s="47">
        <f>+H206</f>
        <v>0</v>
      </c>
      <c r="I205" s="47">
        <f>+I206</f>
        <v>7968</v>
      </c>
      <c r="J205" s="185">
        <f t="shared" si="39"/>
        <v>7968</v>
      </c>
      <c r="K205" s="185">
        <f t="shared" si="40"/>
        <v>0</v>
      </c>
    </row>
    <row r="206" spans="1:11" ht="18.75" customHeight="1" x14ac:dyDescent="0.25">
      <c r="A206" s="110" t="s">
        <v>116</v>
      </c>
      <c r="B206" s="26">
        <v>4</v>
      </c>
      <c r="C206" s="24">
        <v>7</v>
      </c>
      <c r="D206" s="24">
        <v>7</v>
      </c>
      <c r="E206" s="36" t="s">
        <v>117</v>
      </c>
      <c r="F206" s="26"/>
      <c r="G206" s="47">
        <f>SUM(G207:G208)</f>
        <v>7968</v>
      </c>
      <c r="H206" s="47">
        <f>SUM(H207:H208)</f>
        <v>0</v>
      </c>
      <c r="I206" s="47">
        <f>SUM(I207:I208)</f>
        <v>7968</v>
      </c>
      <c r="J206" s="185">
        <f t="shared" si="39"/>
        <v>7968</v>
      </c>
      <c r="K206" s="185">
        <f t="shared" si="40"/>
        <v>0</v>
      </c>
    </row>
    <row r="207" spans="1:11" ht="56.25" customHeight="1" x14ac:dyDescent="0.25">
      <c r="A207" s="112" t="s">
        <v>105</v>
      </c>
      <c r="B207" s="29">
        <v>4</v>
      </c>
      <c r="C207" s="27">
        <v>7</v>
      </c>
      <c r="D207" s="27">
        <v>7</v>
      </c>
      <c r="E207" s="35" t="s">
        <v>118</v>
      </c>
      <c r="F207" s="29">
        <v>611</v>
      </c>
      <c r="G207" s="48">
        <f>'6'!F175</f>
        <v>5653</v>
      </c>
      <c r="H207" s="48"/>
      <c r="I207" s="48">
        <f t="shared" ref="I207:I208" si="61">G207+H207</f>
        <v>5653</v>
      </c>
      <c r="J207" s="185">
        <f t="shared" si="39"/>
        <v>5653</v>
      </c>
      <c r="K207" s="185">
        <f t="shared" si="40"/>
        <v>0</v>
      </c>
    </row>
    <row r="208" spans="1:11" ht="56.25" customHeight="1" x14ac:dyDescent="0.25">
      <c r="A208" s="112" t="s">
        <v>105</v>
      </c>
      <c r="B208" s="29">
        <v>4</v>
      </c>
      <c r="C208" s="27">
        <v>7</v>
      </c>
      <c r="D208" s="27">
        <v>7</v>
      </c>
      <c r="E208" s="35" t="s">
        <v>119</v>
      </c>
      <c r="F208" s="29">
        <v>611</v>
      </c>
      <c r="G208" s="48">
        <f>'6'!F176</f>
        <v>2315</v>
      </c>
      <c r="H208" s="48"/>
      <c r="I208" s="48">
        <f t="shared" si="61"/>
        <v>2315</v>
      </c>
      <c r="J208" s="185">
        <f t="shared" si="39"/>
        <v>2315</v>
      </c>
      <c r="K208" s="185">
        <f t="shared" si="40"/>
        <v>0</v>
      </c>
    </row>
    <row r="209" spans="1:11" ht="19.5" customHeight="1" x14ac:dyDescent="0.25">
      <c r="A209" s="110" t="s">
        <v>121</v>
      </c>
      <c r="B209" s="26">
        <v>4</v>
      </c>
      <c r="C209" s="24">
        <v>7</v>
      </c>
      <c r="D209" s="24">
        <v>9</v>
      </c>
      <c r="E209" s="36"/>
      <c r="F209" s="26"/>
      <c r="G209" s="47">
        <f>+G210+G220+G224+G227+G229</f>
        <v>24708.599999999995</v>
      </c>
      <c r="H209" s="47">
        <f>+H210+H220+H224+H227+H229</f>
        <v>683.72658999999999</v>
      </c>
      <c r="I209" s="47">
        <f>+I210+I220+I224+I227+I229</f>
        <v>25392.326589999997</v>
      </c>
      <c r="J209" s="185">
        <f t="shared" ref="J209:J272" si="62">G209+H209</f>
        <v>25392.326589999993</v>
      </c>
      <c r="K209" s="185">
        <f t="shared" ref="K209:K272" si="63">J209-I209</f>
        <v>0</v>
      </c>
    </row>
    <row r="210" spans="1:11" ht="29.25" customHeight="1" x14ac:dyDescent="0.25">
      <c r="A210" s="110" t="s">
        <v>122</v>
      </c>
      <c r="B210" s="26">
        <v>4</v>
      </c>
      <c r="C210" s="24">
        <v>7</v>
      </c>
      <c r="D210" s="24">
        <v>9</v>
      </c>
      <c r="E210" s="36" t="s">
        <v>123</v>
      </c>
      <c r="F210" s="26"/>
      <c r="G210" s="47">
        <f>SUM(G211:G219)</f>
        <v>15093.299999999997</v>
      </c>
      <c r="H210" s="47">
        <f>SUM(H211:H219)</f>
        <v>0</v>
      </c>
      <c r="I210" s="47">
        <f>SUM(I211:I219)</f>
        <v>15093.299999999997</v>
      </c>
      <c r="J210" s="185">
        <f t="shared" si="62"/>
        <v>15093.299999999997</v>
      </c>
      <c r="K210" s="185">
        <f t="shared" si="63"/>
        <v>0</v>
      </c>
    </row>
    <row r="211" spans="1:11" ht="18.75" customHeight="1" x14ac:dyDescent="0.25">
      <c r="A211" s="30" t="s">
        <v>87</v>
      </c>
      <c r="B211" s="29">
        <v>4</v>
      </c>
      <c r="C211" s="27">
        <v>7</v>
      </c>
      <c r="D211" s="27">
        <v>9</v>
      </c>
      <c r="E211" s="35" t="s">
        <v>124</v>
      </c>
      <c r="F211" s="29">
        <v>111</v>
      </c>
      <c r="G211" s="48">
        <f>'6'!F182</f>
        <v>8481</v>
      </c>
      <c r="H211" s="48"/>
      <c r="I211" s="48">
        <f t="shared" ref="I211:I219" si="64">G211+H211</f>
        <v>8481</v>
      </c>
      <c r="J211" s="185">
        <f t="shared" si="62"/>
        <v>8481</v>
      </c>
      <c r="K211" s="185">
        <f t="shared" si="63"/>
        <v>0</v>
      </c>
    </row>
    <row r="212" spans="1:11" ht="43.5" customHeight="1" x14ac:dyDescent="0.25">
      <c r="A212" s="112" t="s">
        <v>89</v>
      </c>
      <c r="B212" s="29">
        <v>4</v>
      </c>
      <c r="C212" s="27">
        <v>7</v>
      </c>
      <c r="D212" s="27">
        <v>9</v>
      </c>
      <c r="E212" s="35" t="s">
        <v>125</v>
      </c>
      <c r="F212" s="29">
        <v>119</v>
      </c>
      <c r="G212" s="48">
        <f>'6'!F183</f>
        <v>2561.4</v>
      </c>
      <c r="H212" s="48"/>
      <c r="I212" s="48">
        <f t="shared" si="64"/>
        <v>2561.4</v>
      </c>
      <c r="J212" s="185">
        <f t="shared" si="62"/>
        <v>2561.4</v>
      </c>
      <c r="K212" s="185">
        <f t="shared" si="63"/>
        <v>0</v>
      </c>
    </row>
    <row r="213" spans="1:11" ht="28.5" customHeight="1" x14ac:dyDescent="0.25">
      <c r="A213" s="30" t="s">
        <v>51</v>
      </c>
      <c r="B213" s="29">
        <v>4</v>
      </c>
      <c r="C213" s="27">
        <v>7</v>
      </c>
      <c r="D213" s="27">
        <v>9</v>
      </c>
      <c r="E213" s="35" t="s">
        <v>126</v>
      </c>
      <c r="F213" s="29">
        <v>112</v>
      </c>
      <c r="G213" s="48">
        <f>'6'!F184</f>
        <v>200</v>
      </c>
      <c r="H213" s="48"/>
      <c r="I213" s="48">
        <f t="shared" si="64"/>
        <v>200</v>
      </c>
      <c r="J213" s="185">
        <f t="shared" si="62"/>
        <v>200</v>
      </c>
      <c r="K213" s="185">
        <f t="shared" si="63"/>
        <v>0</v>
      </c>
    </row>
    <row r="214" spans="1:11" ht="28.5" customHeight="1" x14ac:dyDescent="0.25">
      <c r="A214" s="112" t="s">
        <v>53</v>
      </c>
      <c r="B214" s="29">
        <v>4</v>
      </c>
      <c r="C214" s="27">
        <v>7</v>
      </c>
      <c r="D214" s="27">
        <v>9</v>
      </c>
      <c r="E214" s="35" t="s">
        <v>123</v>
      </c>
      <c r="F214" s="29">
        <v>242</v>
      </c>
      <c r="G214" s="48">
        <f>'6'!F185</f>
        <v>2190.1999999999998</v>
      </c>
      <c r="H214" s="48"/>
      <c r="I214" s="48">
        <f t="shared" si="64"/>
        <v>2190.1999999999998</v>
      </c>
      <c r="J214" s="185">
        <f t="shared" si="62"/>
        <v>2190.1999999999998</v>
      </c>
      <c r="K214" s="185">
        <f t="shared" si="63"/>
        <v>0</v>
      </c>
    </row>
    <row r="215" spans="1:11" ht="28.5" customHeight="1" x14ac:dyDescent="0.25">
      <c r="A215" s="30" t="s">
        <v>54</v>
      </c>
      <c r="B215" s="29">
        <v>4</v>
      </c>
      <c r="C215" s="27">
        <v>7</v>
      </c>
      <c r="D215" s="27">
        <v>9</v>
      </c>
      <c r="E215" s="35" t="s">
        <v>123</v>
      </c>
      <c r="F215" s="29">
        <v>244</v>
      </c>
      <c r="G215" s="48">
        <f>'6'!F186</f>
        <v>1652.8000000000002</v>
      </c>
      <c r="H215" s="48"/>
      <c r="I215" s="48">
        <f t="shared" si="64"/>
        <v>1652.8000000000002</v>
      </c>
      <c r="J215" s="185">
        <f t="shared" si="62"/>
        <v>1652.8000000000002</v>
      </c>
      <c r="K215" s="185">
        <f t="shared" si="63"/>
        <v>0</v>
      </c>
    </row>
    <row r="216" spans="1:11" ht="28.5" customHeight="1" x14ac:dyDescent="0.25">
      <c r="A216" s="111" t="s">
        <v>56</v>
      </c>
      <c r="B216" s="29">
        <v>4</v>
      </c>
      <c r="C216" s="27">
        <v>7</v>
      </c>
      <c r="D216" s="27">
        <v>9</v>
      </c>
      <c r="E216" s="35" t="s">
        <v>123</v>
      </c>
      <c r="F216" s="29">
        <v>851</v>
      </c>
      <c r="G216" s="48">
        <f>'6'!F187</f>
        <v>5.5</v>
      </c>
      <c r="H216" s="48"/>
      <c r="I216" s="48">
        <f t="shared" si="64"/>
        <v>5.5</v>
      </c>
      <c r="J216" s="185">
        <f t="shared" si="62"/>
        <v>5.5</v>
      </c>
      <c r="K216" s="185">
        <f t="shared" si="63"/>
        <v>0</v>
      </c>
    </row>
    <row r="217" spans="1:11" ht="18" customHeight="1" x14ac:dyDescent="0.25">
      <c r="A217" s="111" t="s">
        <v>57</v>
      </c>
      <c r="B217" s="29">
        <v>4</v>
      </c>
      <c r="C217" s="27">
        <v>7</v>
      </c>
      <c r="D217" s="27">
        <v>9</v>
      </c>
      <c r="E217" s="35" t="s">
        <v>123</v>
      </c>
      <c r="F217" s="29">
        <v>852</v>
      </c>
      <c r="G217" s="48">
        <f>'6'!F188</f>
        <v>0</v>
      </c>
      <c r="H217" s="48"/>
      <c r="I217" s="48">
        <f t="shared" si="64"/>
        <v>0</v>
      </c>
      <c r="J217" s="185">
        <f t="shared" si="62"/>
        <v>0</v>
      </c>
      <c r="K217" s="185">
        <f t="shared" si="63"/>
        <v>0</v>
      </c>
    </row>
    <row r="218" spans="1:11" ht="18" customHeight="1" x14ac:dyDescent="0.25">
      <c r="A218" s="111" t="s">
        <v>59</v>
      </c>
      <c r="B218" s="29">
        <v>4</v>
      </c>
      <c r="C218" s="27">
        <v>7</v>
      </c>
      <c r="D218" s="27">
        <v>9</v>
      </c>
      <c r="E218" s="35" t="s">
        <v>123</v>
      </c>
      <c r="F218" s="29">
        <v>853</v>
      </c>
      <c r="G218" s="48">
        <f>'6'!F189</f>
        <v>0</v>
      </c>
      <c r="H218" s="48"/>
      <c r="I218" s="48">
        <f t="shared" si="64"/>
        <v>0</v>
      </c>
      <c r="J218" s="185">
        <f t="shared" si="62"/>
        <v>0</v>
      </c>
      <c r="K218" s="185">
        <f t="shared" si="63"/>
        <v>0</v>
      </c>
    </row>
    <row r="219" spans="1:11" ht="18" customHeight="1" x14ac:dyDescent="0.25">
      <c r="A219" s="160" t="s">
        <v>59</v>
      </c>
      <c r="B219" s="29">
        <v>4</v>
      </c>
      <c r="C219" s="27">
        <v>7</v>
      </c>
      <c r="D219" s="27">
        <v>9</v>
      </c>
      <c r="E219" s="35" t="s">
        <v>123</v>
      </c>
      <c r="F219" s="29">
        <v>853</v>
      </c>
      <c r="G219" s="48">
        <v>2.4</v>
      </c>
      <c r="H219" s="48"/>
      <c r="I219" s="48">
        <f t="shared" si="64"/>
        <v>2.4</v>
      </c>
      <c r="J219" s="185">
        <f t="shared" si="62"/>
        <v>2.4</v>
      </c>
      <c r="K219" s="185">
        <f t="shared" si="63"/>
        <v>0</v>
      </c>
    </row>
    <row r="220" spans="1:11" ht="18" customHeight="1" x14ac:dyDescent="0.25">
      <c r="A220" s="110" t="s">
        <v>298</v>
      </c>
      <c r="B220" s="26">
        <v>4</v>
      </c>
      <c r="C220" s="24">
        <v>7</v>
      </c>
      <c r="D220" s="24">
        <v>9</v>
      </c>
      <c r="E220" s="36" t="s">
        <v>301</v>
      </c>
      <c r="F220" s="26"/>
      <c r="G220" s="47">
        <f>SUM(G221:G223)</f>
        <v>3894.7000000000003</v>
      </c>
      <c r="H220" s="47">
        <f>SUM(H221:H223)</f>
        <v>0</v>
      </c>
      <c r="I220" s="47">
        <f>SUM(I221:I223)</f>
        <v>3894.7000000000003</v>
      </c>
      <c r="J220" s="185">
        <f t="shared" si="62"/>
        <v>3894.7000000000003</v>
      </c>
      <c r="K220" s="185">
        <f t="shared" si="63"/>
        <v>0</v>
      </c>
    </row>
    <row r="221" spans="1:11" ht="18" customHeight="1" x14ac:dyDescent="0.25">
      <c r="A221" s="30" t="s">
        <v>87</v>
      </c>
      <c r="B221" s="29">
        <v>4</v>
      </c>
      <c r="C221" s="27">
        <v>7</v>
      </c>
      <c r="D221" s="27">
        <v>9</v>
      </c>
      <c r="E221" s="35" t="s">
        <v>299</v>
      </c>
      <c r="F221" s="29">
        <v>111</v>
      </c>
      <c r="G221" s="48">
        <f>'6'!F195</f>
        <v>2991.3</v>
      </c>
      <c r="H221" s="48"/>
      <c r="I221" s="48">
        <f t="shared" ref="I221:I222" si="65">G221+H221</f>
        <v>2991.3</v>
      </c>
      <c r="J221" s="185">
        <f t="shared" si="62"/>
        <v>2991.3</v>
      </c>
      <c r="K221" s="185">
        <f t="shared" si="63"/>
        <v>0</v>
      </c>
    </row>
    <row r="222" spans="1:11" ht="44.25" customHeight="1" x14ac:dyDescent="0.25">
      <c r="A222" s="112" t="s">
        <v>89</v>
      </c>
      <c r="B222" s="29">
        <v>4</v>
      </c>
      <c r="C222" s="27">
        <v>7</v>
      </c>
      <c r="D222" s="27">
        <v>9</v>
      </c>
      <c r="E222" s="35" t="s">
        <v>300</v>
      </c>
      <c r="F222" s="29">
        <v>119</v>
      </c>
      <c r="G222" s="48">
        <f>'6'!F196</f>
        <v>903.4</v>
      </c>
      <c r="H222" s="48"/>
      <c r="I222" s="48">
        <f t="shared" si="65"/>
        <v>903.4</v>
      </c>
      <c r="J222" s="185">
        <f t="shared" si="62"/>
        <v>903.4</v>
      </c>
      <c r="K222" s="185">
        <f t="shared" si="63"/>
        <v>0</v>
      </c>
    </row>
    <row r="223" spans="1:11" ht="25.5" x14ac:dyDescent="0.25">
      <c r="A223" s="30" t="s">
        <v>51</v>
      </c>
      <c r="B223" s="29">
        <v>4</v>
      </c>
      <c r="C223" s="27">
        <v>7</v>
      </c>
      <c r="D223" s="27">
        <v>9</v>
      </c>
      <c r="E223" s="35" t="s">
        <v>302</v>
      </c>
      <c r="F223" s="29">
        <v>112</v>
      </c>
      <c r="G223" s="48"/>
      <c r="H223" s="48"/>
      <c r="I223" s="48"/>
      <c r="J223" s="185">
        <f t="shared" si="62"/>
        <v>0</v>
      </c>
      <c r="K223" s="185">
        <f t="shared" si="63"/>
        <v>0</v>
      </c>
    </row>
    <row r="224" spans="1:11" ht="19.5" customHeight="1" x14ac:dyDescent="0.25">
      <c r="A224" s="110" t="s">
        <v>303</v>
      </c>
      <c r="B224" s="26">
        <v>4</v>
      </c>
      <c r="C224" s="24">
        <v>7</v>
      </c>
      <c r="D224" s="24">
        <v>9</v>
      </c>
      <c r="E224" s="36" t="s">
        <v>306</v>
      </c>
      <c r="F224" s="26"/>
      <c r="G224" s="47">
        <f>+G225+G226</f>
        <v>4466.5</v>
      </c>
      <c r="H224" s="47">
        <f>+H225+H226</f>
        <v>683.72658999999999</v>
      </c>
      <c r="I224" s="47">
        <f>+I225+I226</f>
        <v>5150.2265900000002</v>
      </c>
      <c r="J224" s="185">
        <f t="shared" si="62"/>
        <v>5150.2265900000002</v>
      </c>
      <c r="K224" s="185">
        <f t="shared" si="63"/>
        <v>0</v>
      </c>
    </row>
    <row r="225" spans="1:11" ht="19.5" customHeight="1" x14ac:dyDescent="0.25">
      <c r="A225" s="30" t="s">
        <v>87</v>
      </c>
      <c r="B225" s="29">
        <v>4</v>
      </c>
      <c r="C225" s="27">
        <v>7</v>
      </c>
      <c r="D225" s="27">
        <v>9</v>
      </c>
      <c r="E225" s="35" t="s">
        <v>304</v>
      </c>
      <c r="F225" s="29">
        <v>111</v>
      </c>
      <c r="G225" s="48">
        <f>'6'!F198</f>
        <v>3430.5</v>
      </c>
      <c r="H225" s="48">
        <v>683.72658999999999</v>
      </c>
      <c r="I225" s="48">
        <f t="shared" ref="I225:I226" si="66">G225+H225</f>
        <v>4114.2265900000002</v>
      </c>
      <c r="J225" s="185">
        <f t="shared" si="62"/>
        <v>4114.2265900000002</v>
      </c>
      <c r="K225" s="185">
        <f t="shared" si="63"/>
        <v>0</v>
      </c>
    </row>
    <row r="226" spans="1:11" ht="44.25" customHeight="1" x14ac:dyDescent="0.25">
      <c r="A226" s="112" t="s">
        <v>89</v>
      </c>
      <c r="B226" s="29">
        <v>4</v>
      </c>
      <c r="C226" s="27">
        <v>7</v>
      </c>
      <c r="D226" s="27">
        <v>9</v>
      </c>
      <c r="E226" s="35" t="s">
        <v>305</v>
      </c>
      <c r="F226" s="29">
        <v>119</v>
      </c>
      <c r="G226" s="48">
        <f>'6'!F199</f>
        <v>1036</v>
      </c>
      <c r="H226" s="48"/>
      <c r="I226" s="48">
        <f t="shared" si="66"/>
        <v>1036</v>
      </c>
      <c r="J226" s="185">
        <f t="shared" si="62"/>
        <v>1036</v>
      </c>
      <c r="K226" s="185">
        <f t="shared" si="63"/>
        <v>0</v>
      </c>
    </row>
    <row r="227" spans="1:11" ht="18.75" customHeight="1" x14ac:dyDescent="0.25">
      <c r="A227" s="110" t="s">
        <v>307</v>
      </c>
      <c r="B227" s="26">
        <v>4</v>
      </c>
      <c r="C227" s="24">
        <v>7</v>
      </c>
      <c r="D227" s="24">
        <v>9</v>
      </c>
      <c r="E227" s="36" t="s">
        <v>308</v>
      </c>
      <c r="F227" s="26"/>
      <c r="G227" s="47">
        <f>SUM(G228:G228)</f>
        <v>500</v>
      </c>
      <c r="H227" s="47">
        <f>SUM(H228:H228)</f>
        <v>0</v>
      </c>
      <c r="I227" s="47">
        <f>SUM(I228:I228)</f>
        <v>500</v>
      </c>
      <c r="J227" s="185">
        <f t="shared" si="62"/>
        <v>500</v>
      </c>
      <c r="K227" s="185">
        <f t="shared" si="63"/>
        <v>0</v>
      </c>
    </row>
    <row r="228" spans="1:11" ht="29.25" customHeight="1" x14ac:dyDescent="0.25">
      <c r="A228" s="30" t="s">
        <v>54</v>
      </c>
      <c r="B228" s="29">
        <v>4</v>
      </c>
      <c r="C228" s="27">
        <v>7</v>
      </c>
      <c r="D228" s="27">
        <v>9</v>
      </c>
      <c r="E228" s="35" t="s">
        <v>309</v>
      </c>
      <c r="F228" s="29">
        <v>244</v>
      </c>
      <c r="G228" s="48">
        <f>'6'!F201</f>
        <v>500</v>
      </c>
      <c r="H228" s="48"/>
      <c r="I228" s="48">
        <f t="shared" ref="I228" si="67">G228+H228</f>
        <v>500</v>
      </c>
      <c r="J228" s="185">
        <f t="shared" si="62"/>
        <v>500</v>
      </c>
      <c r="K228" s="185">
        <f t="shared" si="63"/>
        <v>0</v>
      </c>
    </row>
    <row r="229" spans="1:11" ht="18.75" customHeight="1" x14ac:dyDescent="0.25">
      <c r="A229" s="110" t="s">
        <v>129</v>
      </c>
      <c r="B229" s="29">
        <v>4</v>
      </c>
      <c r="C229" s="24">
        <v>7</v>
      </c>
      <c r="D229" s="24">
        <v>9</v>
      </c>
      <c r="E229" s="36"/>
      <c r="F229" s="26"/>
      <c r="G229" s="47">
        <f>SUM(G230:G231)</f>
        <v>754.1</v>
      </c>
      <c r="H229" s="47">
        <f>SUM(H230:H231)</f>
        <v>0</v>
      </c>
      <c r="I229" s="47">
        <f>SUM(I230:I231)</f>
        <v>754.1</v>
      </c>
      <c r="J229" s="185">
        <f t="shared" si="62"/>
        <v>754.1</v>
      </c>
      <c r="K229" s="185">
        <f t="shared" si="63"/>
        <v>0</v>
      </c>
    </row>
    <row r="230" spans="1:11" ht="31.5" customHeight="1" x14ac:dyDescent="0.25">
      <c r="A230" s="111" t="s">
        <v>40</v>
      </c>
      <c r="B230" s="29">
        <v>4</v>
      </c>
      <c r="C230" s="27">
        <v>7</v>
      </c>
      <c r="D230" s="27">
        <v>9</v>
      </c>
      <c r="E230" s="35" t="s">
        <v>130</v>
      </c>
      <c r="F230" s="29">
        <v>121</v>
      </c>
      <c r="G230" s="48">
        <f>'6'!F208</f>
        <v>579.20000000000005</v>
      </c>
      <c r="H230" s="48"/>
      <c r="I230" s="48">
        <f t="shared" ref="I230:I231" si="68">G230+H230</f>
        <v>579.20000000000005</v>
      </c>
      <c r="J230" s="185">
        <f t="shared" si="62"/>
        <v>579.20000000000005</v>
      </c>
      <c r="K230" s="185">
        <f t="shared" si="63"/>
        <v>0</v>
      </c>
    </row>
    <row r="231" spans="1:11" ht="42.75" customHeight="1" x14ac:dyDescent="0.25">
      <c r="A231" s="112" t="s">
        <v>43</v>
      </c>
      <c r="B231" s="29">
        <v>4</v>
      </c>
      <c r="C231" s="27">
        <v>7</v>
      </c>
      <c r="D231" s="27">
        <v>9</v>
      </c>
      <c r="E231" s="35" t="s">
        <v>131</v>
      </c>
      <c r="F231" s="29">
        <v>129</v>
      </c>
      <c r="G231" s="48">
        <f>'6'!F209</f>
        <v>174.9</v>
      </c>
      <c r="H231" s="48"/>
      <c r="I231" s="48">
        <f t="shared" si="68"/>
        <v>174.9</v>
      </c>
      <c r="J231" s="185">
        <f t="shared" si="62"/>
        <v>174.9</v>
      </c>
      <c r="K231" s="185">
        <f t="shared" si="63"/>
        <v>0</v>
      </c>
    </row>
    <row r="232" spans="1:11" ht="21" customHeight="1" x14ac:dyDescent="0.25">
      <c r="A232" s="110" t="s">
        <v>167</v>
      </c>
      <c r="B232" s="26">
        <v>4</v>
      </c>
      <c r="C232" s="24">
        <v>10</v>
      </c>
      <c r="D232" s="24">
        <v>4</v>
      </c>
      <c r="E232" s="36" t="s">
        <v>168</v>
      </c>
      <c r="F232" s="26"/>
      <c r="G232" s="47">
        <f>G233</f>
        <v>14951.2</v>
      </c>
      <c r="H232" s="47">
        <f>H233</f>
        <v>0</v>
      </c>
      <c r="I232" s="47">
        <f>I233</f>
        <v>14951.2</v>
      </c>
      <c r="J232" s="185">
        <f t="shared" si="62"/>
        <v>14951.2</v>
      </c>
      <c r="K232" s="185">
        <f t="shared" si="63"/>
        <v>0</v>
      </c>
    </row>
    <row r="233" spans="1:11" ht="30.75" customHeight="1" x14ac:dyDescent="0.25">
      <c r="A233" s="120" t="s">
        <v>120</v>
      </c>
      <c r="B233" s="29">
        <v>4</v>
      </c>
      <c r="C233" s="27">
        <v>10</v>
      </c>
      <c r="D233" s="27">
        <v>4</v>
      </c>
      <c r="E233" s="35" t="s">
        <v>168</v>
      </c>
      <c r="F233" s="29">
        <v>313</v>
      </c>
      <c r="G233" s="48">
        <v>14951.2</v>
      </c>
      <c r="H233" s="48"/>
      <c r="I233" s="48">
        <f t="shared" ref="I233" si="69">G233+H233</f>
        <v>14951.2</v>
      </c>
      <c r="J233" s="185">
        <f t="shared" si="62"/>
        <v>14951.2</v>
      </c>
      <c r="K233" s="185">
        <f t="shared" si="63"/>
        <v>0</v>
      </c>
    </row>
    <row r="234" spans="1:11" ht="16.5" customHeight="1" x14ac:dyDescent="0.25">
      <c r="A234" s="119" t="s">
        <v>200</v>
      </c>
      <c r="B234" s="26">
        <v>5</v>
      </c>
      <c r="C234" s="24"/>
      <c r="D234" s="24"/>
      <c r="E234" s="36"/>
      <c r="F234" s="26"/>
      <c r="G234" s="47">
        <f>G235+G237</f>
        <v>124026.6</v>
      </c>
      <c r="H234" s="47">
        <f>H235+H237</f>
        <v>4553.7133899999999</v>
      </c>
      <c r="I234" s="47">
        <f>I235+I237</f>
        <v>128580.31339000001</v>
      </c>
      <c r="J234" s="185">
        <f t="shared" si="62"/>
        <v>128580.31339000001</v>
      </c>
      <c r="K234" s="185">
        <f t="shared" si="63"/>
        <v>0</v>
      </c>
    </row>
    <row r="235" spans="1:11" ht="16.5" customHeight="1" x14ac:dyDescent="0.25">
      <c r="A235" s="110" t="s">
        <v>113</v>
      </c>
      <c r="B235" s="26">
        <v>5</v>
      </c>
      <c r="C235" s="24">
        <v>7</v>
      </c>
      <c r="D235" s="24">
        <v>3</v>
      </c>
      <c r="E235" s="36"/>
      <c r="F235" s="26"/>
      <c r="G235" s="47">
        <f>SUM(G236:G236)</f>
        <v>42877.8</v>
      </c>
      <c r="H235" s="47">
        <f>SUM(H236:H236)</f>
        <v>0</v>
      </c>
      <c r="I235" s="47">
        <f>SUM(I236:I236)</f>
        <v>42877.8</v>
      </c>
      <c r="J235" s="185">
        <f t="shared" si="62"/>
        <v>42877.8</v>
      </c>
      <c r="K235" s="185">
        <f t="shared" si="63"/>
        <v>0</v>
      </c>
    </row>
    <row r="236" spans="1:11" ht="54.75" customHeight="1" x14ac:dyDescent="0.25">
      <c r="A236" s="112" t="s">
        <v>105</v>
      </c>
      <c r="B236" s="29">
        <v>5</v>
      </c>
      <c r="C236" s="27">
        <v>7</v>
      </c>
      <c r="D236" s="27">
        <v>3</v>
      </c>
      <c r="E236" s="35" t="s">
        <v>114</v>
      </c>
      <c r="F236" s="29">
        <v>611</v>
      </c>
      <c r="G236" s="48">
        <v>42877.8</v>
      </c>
      <c r="H236" s="48"/>
      <c r="I236" s="48">
        <f t="shared" ref="I236" si="70">G236+H236</f>
        <v>42877.8</v>
      </c>
      <c r="J236" s="185">
        <f t="shared" si="62"/>
        <v>42877.8</v>
      </c>
      <c r="K236" s="185">
        <f t="shared" si="63"/>
        <v>0</v>
      </c>
    </row>
    <row r="237" spans="1:11" ht="18.75" customHeight="1" x14ac:dyDescent="0.25">
      <c r="A237" s="119" t="s">
        <v>132</v>
      </c>
      <c r="B237" s="26">
        <v>5</v>
      </c>
      <c r="C237" s="24">
        <v>8</v>
      </c>
      <c r="D237" s="24"/>
      <c r="E237" s="36"/>
      <c r="F237" s="26"/>
      <c r="G237" s="47">
        <f>+G238+G249</f>
        <v>81148.800000000003</v>
      </c>
      <c r="H237" s="47">
        <f>+H238+H249</f>
        <v>4553.7133899999999</v>
      </c>
      <c r="I237" s="47">
        <f>+I238+I249</f>
        <v>85702.513390000007</v>
      </c>
      <c r="J237" s="185">
        <f t="shared" si="62"/>
        <v>85702.513390000007</v>
      </c>
      <c r="K237" s="185">
        <f t="shared" si="63"/>
        <v>0</v>
      </c>
    </row>
    <row r="238" spans="1:11" ht="18.75" customHeight="1" x14ac:dyDescent="0.25">
      <c r="A238" s="119" t="s">
        <v>133</v>
      </c>
      <c r="B238" s="26">
        <v>5</v>
      </c>
      <c r="C238" s="24">
        <v>8</v>
      </c>
      <c r="D238" s="24">
        <v>1</v>
      </c>
      <c r="E238" s="36"/>
      <c r="F238" s="26"/>
      <c r="G238" s="47">
        <f>+G239+G243</f>
        <v>54894.5</v>
      </c>
      <c r="H238" s="47">
        <f>+H239+H243</f>
        <v>3869.9867999999997</v>
      </c>
      <c r="I238" s="47">
        <f>+I239+I243</f>
        <v>58764.486799999999</v>
      </c>
      <c r="J238" s="185">
        <f t="shared" si="62"/>
        <v>58764.486799999999</v>
      </c>
      <c r="K238" s="185">
        <f t="shared" si="63"/>
        <v>0</v>
      </c>
    </row>
    <row r="239" spans="1:11" ht="18.75" customHeight="1" x14ac:dyDescent="0.25">
      <c r="A239" s="110" t="s">
        <v>134</v>
      </c>
      <c r="B239" s="26">
        <v>5</v>
      </c>
      <c r="C239" s="24">
        <v>8</v>
      </c>
      <c r="D239" s="24">
        <v>1</v>
      </c>
      <c r="E239" s="37" t="s">
        <v>135</v>
      </c>
      <c r="F239" s="26"/>
      <c r="G239" s="47">
        <f>SUM(G240:G241)</f>
        <v>26085.1</v>
      </c>
      <c r="H239" s="47">
        <f>SUM(H240:H242)</f>
        <v>-500</v>
      </c>
      <c r="I239" s="47">
        <f>SUM(I240:I242)</f>
        <v>25585.1</v>
      </c>
      <c r="J239" s="185">
        <f t="shared" si="62"/>
        <v>25585.1</v>
      </c>
      <c r="K239" s="185">
        <f t="shared" si="63"/>
        <v>0</v>
      </c>
    </row>
    <row r="240" spans="1:11" ht="54" customHeight="1" x14ac:dyDescent="0.25">
      <c r="A240" s="112" t="s">
        <v>105</v>
      </c>
      <c r="B240" s="29">
        <v>5</v>
      </c>
      <c r="C240" s="27">
        <v>8</v>
      </c>
      <c r="D240" s="27">
        <v>1</v>
      </c>
      <c r="E240" s="32" t="s">
        <v>136</v>
      </c>
      <c r="F240" s="29">
        <v>611</v>
      </c>
      <c r="G240" s="48">
        <f>'6'!F218</f>
        <v>14585.1</v>
      </c>
      <c r="H240" s="48">
        <v>1000</v>
      </c>
      <c r="I240" s="48">
        <f t="shared" ref="I240:I242" si="71">G240+H240</f>
        <v>15585.1</v>
      </c>
      <c r="J240" s="185">
        <f t="shared" si="62"/>
        <v>15585.1</v>
      </c>
      <c r="K240" s="185">
        <f t="shared" si="63"/>
        <v>0</v>
      </c>
    </row>
    <row r="241" spans="1:11" ht="15.75" customHeight="1" x14ac:dyDescent="0.25">
      <c r="A241" s="112" t="s">
        <v>349</v>
      </c>
      <c r="B241" s="29">
        <v>5</v>
      </c>
      <c r="C241" s="27">
        <v>8</v>
      </c>
      <c r="D241" s="27">
        <v>1</v>
      </c>
      <c r="E241" s="32" t="s">
        <v>357</v>
      </c>
      <c r="F241" s="29">
        <v>612</v>
      </c>
      <c r="G241" s="48">
        <f>'6'!F219</f>
        <v>11500</v>
      </c>
      <c r="H241" s="48">
        <v>-11500</v>
      </c>
      <c r="I241" s="48">
        <f t="shared" si="71"/>
        <v>0</v>
      </c>
      <c r="J241" s="185">
        <f t="shared" si="62"/>
        <v>0</v>
      </c>
      <c r="K241" s="185">
        <f t="shared" si="63"/>
        <v>0</v>
      </c>
    </row>
    <row r="242" spans="1:11" ht="15.75" customHeight="1" x14ac:dyDescent="0.25">
      <c r="A242" s="112" t="s">
        <v>349</v>
      </c>
      <c r="B242" s="29">
        <v>5</v>
      </c>
      <c r="C242" s="27">
        <v>8</v>
      </c>
      <c r="D242" s="27">
        <v>1</v>
      </c>
      <c r="E242" s="32" t="s">
        <v>551</v>
      </c>
      <c r="F242" s="29">
        <v>612</v>
      </c>
      <c r="G242" s="48">
        <v>0</v>
      </c>
      <c r="H242" s="48">
        <v>10000</v>
      </c>
      <c r="I242" s="48">
        <f t="shared" si="71"/>
        <v>10000</v>
      </c>
      <c r="J242" s="185">
        <f t="shared" si="62"/>
        <v>10000</v>
      </c>
      <c r="K242" s="185">
        <f t="shared" si="63"/>
        <v>0</v>
      </c>
    </row>
    <row r="243" spans="1:11" ht="15.75" customHeight="1" x14ac:dyDescent="0.25">
      <c r="A243" s="110" t="s">
        <v>137</v>
      </c>
      <c r="B243" s="26">
        <v>5</v>
      </c>
      <c r="C243" s="24">
        <v>8</v>
      </c>
      <c r="D243" s="24">
        <v>1</v>
      </c>
      <c r="E243" s="37" t="s">
        <v>138</v>
      </c>
      <c r="F243" s="26"/>
      <c r="G243" s="47">
        <f>SUM(G244:G248)</f>
        <v>28809.4</v>
      </c>
      <c r="H243" s="47">
        <f>SUM(H244:H248)</f>
        <v>4369.9867999999997</v>
      </c>
      <c r="I243" s="47">
        <f>SUM(I244:I248)</f>
        <v>33179.3868</v>
      </c>
      <c r="J243" s="185">
        <f t="shared" si="62"/>
        <v>33179.3868</v>
      </c>
      <c r="K243" s="185">
        <f t="shared" si="63"/>
        <v>0</v>
      </c>
    </row>
    <row r="244" spans="1:11" ht="54" customHeight="1" x14ac:dyDescent="0.25">
      <c r="A244" s="112" t="s">
        <v>105</v>
      </c>
      <c r="B244" s="29">
        <v>5</v>
      </c>
      <c r="C244" s="27">
        <v>8</v>
      </c>
      <c r="D244" s="27">
        <v>1</v>
      </c>
      <c r="E244" s="32" t="s">
        <v>139</v>
      </c>
      <c r="F244" s="29">
        <v>611</v>
      </c>
      <c r="G244" s="48">
        <f>'6'!F222</f>
        <v>19843.5</v>
      </c>
      <c r="H244" s="48">
        <f>-404.1-0.0066</f>
        <v>-404.10660000000001</v>
      </c>
      <c r="I244" s="48">
        <f t="shared" ref="I244:I248" si="72">G244+H244</f>
        <v>19439.393400000001</v>
      </c>
      <c r="J244" s="185">
        <f t="shared" si="62"/>
        <v>19439.393400000001</v>
      </c>
      <c r="K244" s="185">
        <f t="shared" si="63"/>
        <v>0</v>
      </c>
    </row>
    <row r="245" spans="1:11" ht="18" customHeight="1" x14ac:dyDescent="0.25">
      <c r="A245" s="112" t="s">
        <v>349</v>
      </c>
      <c r="B245" s="29">
        <v>5</v>
      </c>
      <c r="C245" s="27">
        <v>8</v>
      </c>
      <c r="D245" s="27">
        <v>1</v>
      </c>
      <c r="E245" s="32" t="s">
        <v>550</v>
      </c>
      <c r="F245" s="29">
        <v>612</v>
      </c>
      <c r="G245" s="48">
        <v>0</v>
      </c>
      <c r="H245" s="48">
        <f>404.1-0.0066</f>
        <v>404.09340000000003</v>
      </c>
      <c r="I245" s="48">
        <f t="shared" si="72"/>
        <v>404.09340000000003</v>
      </c>
      <c r="J245" s="185">
        <f t="shared" si="62"/>
        <v>404.09340000000003</v>
      </c>
      <c r="K245" s="185">
        <f t="shared" si="63"/>
        <v>0</v>
      </c>
    </row>
    <row r="246" spans="1:11" ht="18" customHeight="1" x14ac:dyDescent="0.25">
      <c r="A246" s="112" t="s">
        <v>349</v>
      </c>
      <c r="B246" s="29">
        <v>5</v>
      </c>
      <c r="C246" s="27">
        <v>8</v>
      </c>
      <c r="D246" s="27">
        <v>1</v>
      </c>
      <c r="E246" s="32" t="s">
        <v>552</v>
      </c>
      <c r="F246" s="29">
        <v>612</v>
      </c>
      <c r="G246" s="48">
        <v>0</v>
      </c>
      <c r="H246" s="48">
        <v>4370</v>
      </c>
      <c r="I246" s="48">
        <f t="shared" si="72"/>
        <v>4370</v>
      </c>
      <c r="J246" s="185">
        <f t="shared" si="62"/>
        <v>4370</v>
      </c>
      <c r="K246" s="185">
        <f t="shared" si="63"/>
        <v>0</v>
      </c>
    </row>
    <row r="247" spans="1:11" ht="54" customHeight="1" x14ac:dyDescent="0.25">
      <c r="A247" s="112" t="s">
        <v>105</v>
      </c>
      <c r="B247" s="29">
        <v>5</v>
      </c>
      <c r="C247" s="27">
        <v>8</v>
      </c>
      <c r="D247" s="27">
        <v>1</v>
      </c>
      <c r="E247" s="32" t="s">
        <v>394</v>
      </c>
      <c r="F247" s="29">
        <v>611</v>
      </c>
      <c r="G247" s="48">
        <f>'6'!F223</f>
        <v>6284.4</v>
      </c>
      <c r="H247" s="48"/>
      <c r="I247" s="48">
        <f t="shared" si="72"/>
        <v>6284.4</v>
      </c>
      <c r="J247" s="185">
        <f t="shared" si="62"/>
        <v>6284.4</v>
      </c>
      <c r="K247" s="185">
        <f t="shared" si="63"/>
        <v>0</v>
      </c>
    </row>
    <row r="248" spans="1:11" ht="54" customHeight="1" x14ac:dyDescent="0.25">
      <c r="A248" s="112" t="s">
        <v>105</v>
      </c>
      <c r="B248" s="29">
        <v>5</v>
      </c>
      <c r="C248" s="27">
        <v>8</v>
      </c>
      <c r="D248" s="27">
        <v>1</v>
      </c>
      <c r="E248" s="32" t="s">
        <v>139</v>
      </c>
      <c r="F248" s="29">
        <v>611</v>
      </c>
      <c r="G248" s="48">
        <v>2681.5</v>
      </c>
      <c r="H248" s="48"/>
      <c r="I248" s="48">
        <f t="shared" si="72"/>
        <v>2681.5</v>
      </c>
      <c r="J248" s="185">
        <f t="shared" si="62"/>
        <v>2681.5</v>
      </c>
      <c r="K248" s="185">
        <f t="shared" si="63"/>
        <v>0</v>
      </c>
    </row>
    <row r="249" spans="1:11" ht="31.5" customHeight="1" x14ac:dyDescent="0.25">
      <c r="A249" s="110" t="s">
        <v>140</v>
      </c>
      <c r="B249" s="26">
        <v>5</v>
      </c>
      <c r="C249" s="24">
        <v>8</v>
      </c>
      <c r="D249" s="24">
        <v>4</v>
      </c>
      <c r="E249" s="32"/>
      <c r="F249" s="29"/>
      <c r="G249" s="47">
        <f>+G250+G253+G261+G264</f>
        <v>26254.300000000003</v>
      </c>
      <c r="H249" s="47">
        <f>+H250+H253+H261+H264</f>
        <v>683.72658999999999</v>
      </c>
      <c r="I249" s="47">
        <f>+I250+I253+I261+I264</f>
        <v>26938.026590000001</v>
      </c>
      <c r="J249" s="185">
        <f t="shared" si="62"/>
        <v>26938.026590000001</v>
      </c>
      <c r="K249" s="185">
        <f t="shared" si="63"/>
        <v>0</v>
      </c>
    </row>
    <row r="250" spans="1:11" ht="31.5" customHeight="1" x14ac:dyDescent="0.25">
      <c r="A250" s="110" t="s">
        <v>141</v>
      </c>
      <c r="B250" s="26">
        <v>5</v>
      </c>
      <c r="C250" s="24">
        <v>8</v>
      </c>
      <c r="D250" s="24">
        <v>4</v>
      </c>
      <c r="E250" s="37" t="s">
        <v>142</v>
      </c>
      <c r="F250" s="26"/>
      <c r="G250" s="47">
        <f>SUM(G251:G252)</f>
        <v>835</v>
      </c>
      <c r="H250" s="47">
        <f>SUM(H251:H252)</f>
        <v>0</v>
      </c>
      <c r="I250" s="47">
        <f>SUM(I251:I252)</f>
        <v>835</v>
      </c>
      <c r="J250" s="185">
        <f t="shared" si="62"/>
        <v>835</v>
      </c>
      <c r="K250" s="185">
        <f t="shared" si="63"/>
        <v>0</v>
      </c>
    </row>
    <row r="251" spans="1:11" ht="30.75" customHeight="1" x14ac:dyDescent="0.25">
      <c r="A251" s="111" t="s">
        <v>40</v>
      </c>
      <c r="B251" s="29">
        <v>5</v>
      </c>
      <c r="C251" s="27">
        <v>8</v>
      </c>
      <c r="D251" s="27">
        <v>4</v>
      </c>
      <c r="E251" s="32" t="s">
        <v>311</v>
      </c>
      <c r="F251" s="29">
        <v>121</v>
      </c>
      <c r="G251" s="48">
        <f>'6'!F233</f>
        <v>641.29999999999995</v>
      </c>
      <c r="H251" s="48"/>
      <c r="I251" s="48">
        <f t="shared" ref="I251:I252" si="73">G251+H251</f>
        <v>641.29999999999995</v>
      </c>
      <c r="J251" s="185">
        <f t="shared" si="62"/>
        <v>641.29999999999995</v>
      </c>
      <c r="K251" s="185">
        <f t="shared" si="63"/>
        <v>0</v>
      </c>
    </row>
    <row r="252" spans="1:11" ht="38.25" x14ac:dyDescent="0.25">
      <c r="A252" s="112" t="s">
        <v>43</v>
      </c>
      <c r="B252" s="29">
        <v>5</v>
      </c>
      <c r="C252" s="27">
        <v>8</v>
      </c>
      <c r="D252" s="27">
        <v>4</v>
      </c>
      <c r="E252" s="32" t="s">
        <v>312</v>
      </c>
      <c r="F252" s="29">
        <v>129</v>
      </c>
      <c r="G252" s="48">
        <f>'6'!F234</f>
        <v>193.7</v>
      </c>
      <c r="H252" s="48"/>
      <c r="I252" s="48">
        <f t="shared" si="73"/>
        <v>193.7</v>
      </c>
      <c r="J252" s="185">
        <f t="shared" si="62"/>
        <v>193.7</v>
      </c>
      <c r="K252" s="185">
        <f t="shared" si="63"/>
        <v>0</v>
      </c>
    </row>
    <row r="253" spans="1:11" ht="30.75" customHeight="1" x14ac:dyDescent="0.25">
      <c r="A253" s="110" t="s">
        <v>313</v>
      </c>
      <c r="B253" s="26">
        <v>5</v>
      </c>
      <c r="C253" s="36" t="s">
        <v>144</v>
      </c>
      <c r="D253" s="36" t="s">
        <v>145</v>
      </c>
      <c r="E253" s="36" t="s">
        <v>146</v>
      </c>
      <c r="F253" s="26"/>
      <c r="G253" s="47">
        <f>SUM(G254:G260)</f>
        <v>3871.6000000000004</v>
      </c>
      <c r="H253" s="47">
        <f>SUM(H254:H260)</f>
        <v>0</v>
      </c>
      <c r="I253" s="47">
        <f>SUM(I254:I260)</f>
        <v>3871.6000000000004</v>
      </c>
      <c r="J253" s="185">
        <f t="shared" si="62"/>
        <v>3871.6000000000004</v>
      </c>
      <c r="K253" s="185">
        <f t="shared" si="63"/>
        <v>0</v>
      </c>
    </row>
    <row r="254" spans="1:11" ht="19.5" customHeight="1" x14ac:dyDescent="0.25">
      <c r="A254" s="30" t="s">
        <v>87</v>
      </c>
      <c r="B254" s="29">
        <v>5</v>
      </c>
      <c r="C254" s="35" t="s">
        <v>144</v>
      </c>
      <c r="D254" s="35" t="s">
        <v>145</v>
      </c>
      <c r="E254" s="35" t="s">
        <v>149</v>
      </c>
      <c r="F254" s="35" t="s">
        <v>147</v>
      </c>
      <c r="G254" s="48">
        <f>'6'!F237</f>
        <v>2311.3000000000002</v>
      </c>
      <c r="H254" s="48"/>
      <c r="I254" s="48">
        <f t="shared" ref="I254:I260" si="74">G254+H254</f>
        <v>2311.3000000000002</v>
      </c>
      <c r="J254" s="185">
        <f t="shared" si="62"/>
        <v>2311.3000000000002</v>
      </c>
      <c r="K254" s="185">
        <f t="shared" si="63"/>
        <v>0</v>
      </c>
    </row>
    <row r="255" spans="1:11" ht="42" customHeight="1" x14ac:dyDescent="0.25">
      <c r="A255" s="112" t="s">
        <v>89</v>
      </c>
      <c r="B255" s="29">
        <v>5</v>
      </c>
      <c r="C255" s="35" t="s">
        <v>144</v>
      </c>
      <c r="D255" s="35" t="s">
        <v>145</v>
      </c>
      <c r="E255" s="35" t="s">
        <v>146</v>
      </c>
      <c r="F255" s="35" t="s">
        <v>148</v>
      </c>
      <c r="G255" s="48">
        <f>'6'!F238</f>
        <v>698</v>
      </c>
      <c r="H255" s="48"/>
      <c r="I255" s="48">
        <f t="shared" si="74"/>
        <v>698</v>
      </c>
      <c r="J255" s="185">
        <f t="shared" si="62"/>
        <v>698</v>
      </c>
      <c r="K255" s="185">
        <f t="shared" si="63"/>
        <v>0</v>
      </c>
    </row>
    <row r="256" spans="1:11" ht="30.75" customHeight="1" x14ac:dyDescent="0.25">
      <c r="A256" s="30" t="s">
        <v>51</v>
      </c>
      <c r="B256" s="29">
        <v>5</v>
      </c>
      <c r="C256" s="27">
        <v>8</v>
      </c>
      <c r="D256" s="27">
        <v>4</v>
      </c>
      <c r="E256" s="32" t="s">
        <v>149</v>
      </c>
      <c r="F256" s="29">
        <v>112</v>
      </c>
      <c r="G256" s="48">
        <f>'6'!F239</f>
        <v>50</v>
      </c>
      <c r="H256" s="48"/>
      <c r="I256" s="48">
        <f t="shared" si="74"/>
        <v>50</v>
      </c>
      <c r="J256" s="185">
        <f t="shared" si="62"/>
        <v>50</v>
      </c>
      <c r="K256" s="185">
        <f t="shared" si="63"/>
        <v>0</v>
      </c>
    </row>
    <row r="257" spans="1:11" ht="30.75" customHeight="1" x14ac:dyDescent="0.25">
      <c r="A257" s="112" t="s">
        <v>53</v>
      </c>
      <c r="B257" s="29">
        <v>5</v>
      </c>
      <c r="C257" s="27">
        <v>8</v>
      </c>
      <c r="D257" s="27">
        <v>4</v>
      </c>
      <c r="E257" s="32" t="s">
        <v>149</v>
      </c>
      <c r="F257" s="29">
        <v>242</v>
      </c>
      <c r="G257" s="48">
        <f>'6'!F240</f>
        <v>214</v>
      </c>
      <c r="H257" s="48"/>
      <c r="I257" s="48">
        <f t="shared" si="74"/>
        <v>214</v>
      </c>
      <c r="J257" s="185">
        <f t="shared" si="62"/>
        <v>214</v>
      </c>
      <c r="K257" s="185">
        <f t="shared" si="63"/>
        <v>0</v>
      </c>
    </row>
    <row r="258" spans="1:11" ht="30.75" customHeight="1" x14ac:dyDescent="0.25">
      <c r="A258" s="30" t="s">
        <v>54</v>
      </c>
      <c r="B258" s="29">
        <v>5</v>
      </c>
      <c r="C258" s="27">
        <v>8</v>
      </c>
      <c r="D258" s="27">
        <v>4</v>
      </c>
      <c r="E258" s="32" t="s">
        <v>149</v>
      </c>
      <c r="F258" s="29">
        <v>244</v>
      </c>
      <c r="G258" s="48">
        <f>'6'!F241</f>
        <v>565.29999999999995</v>
      </c>
      <c r="H258" s="48"/>
      <c r="I258" s="48">
        <f t="shared" si="74"/>
        <v>565.29999999999995</v>
      </c>
      <c r="J258" s="185">
        <f t="shared" si="62"/>
        <v>565.29999999999995</v>
      </c>
      <c r="K258" s="185">
        <f t="shared" si="63"/>
        <v>0</v>
      </c>
    </row>
    <row r="259" spans="1:11" ht="28.5" customHeight="1" x14ac:dyDescent="0.25">
      <c r="A259" s="111" t="s">
        <v>68</v>
      </c>
      <c r="B259" s="29">
        <v>5</v>
      </c>
      <c r="C259" s="27">
        <v>8</v>
      </c>
      <c r="D259" s="27">
        <v>4</v>
      </c>
      <c r="E259" s="32" t="s">
        <v>149</v>
      </c>
      <c r="F259" s="29">
        <v>851</v>
      </c>
      <c r="G259" s="48">
        <f>'6'!F242</f>
        <v>30</v>
      </c>
      <c r="H259" s="48"/>
      <c r="I259" s="48">
        <f t="shared" si="74"/>
        <v>30</v>
      </c>
      <c r="J259" s="185">
        <f t="shared" si="62"/>
        <v>30</v>
      </c>
      <c r="K259" s="185">
        <f t="shared" si="63"/>
        <v>0</v>
      </c>
    </row>
    <row r="260" spans="1:11" ht="18" customHeight="1" x14ac:dyDescent="0.25">
      <c r="A260" s="111" t="s">
        <v>57</v>
      </c>
      <c r="B260" s="29">
        <v>5</v>
      </c>
      <c r="C260" s="27">
        <v>8</v>
      </c>
      <c r="D260" s="27">
        <v>4</v>
      </c>
      <c r="E260" s="32" t="s">
        <v>150</v>
      </c>
      <c r="F260" s="29">
        <v>852</v>
      </c>
      <c r="G260" s="48">
        <f>'6'!F243</f>
        <v>3</v>
      </c>
      <c r="H260" s="48"/>
      <c r="I260" s="48">
        <f t="shared" si="74"/>
        <v>3</v>
      </c>
      <c r="J260" s="185">
        <f t="shared" si="62"/>
        <v>3</v>
      </c>
      <c r="K260" s="185">
        <f t="shared" si="63"/>
        <v>0</v>
      </c>
    </row>
    <row r="261" spans="1:11" ht="27.75" customHeight="1" x14ac:dyDescent="0.25">
      <c r="A261" s="110" t="s">
        <v>339</v>
      </c>
      <c r="B261" s="26">
        <v>5</v>
      </c>
      <c r="C261" s="36" t="s">
        <v>144</v>
      </c>
      <c r="D261" s="36" t="s">
        <v>145</v>
      </c>
      <c r="E261" s="36" t="s">
        <v>314</v>
      </c>
      <c r="F261" s="26"/>
      <c r="G261" s="47">
        <f>SUM(G262:G263)</f>
        <v>21047.7</v>
      </c>
      <c r="H261" s="47">
        <f>SUM(H262:H263)</f>
        <v>683.72658999999999</v>
      </c>
      <c r="I261" s="47">
        <f>SUM(I262:I263)</f>
        <v>21731.426589999999</v>
      </c>
      <c r="J261" s="185">
        <f t="shared" si="62"/>
        <v>21731.426589999999</v>
      </c>
      <c r="K261" s="185">
        <f t="shared" si="63"/>
        <v>0</v>
      </c>
    </row>
    <row r="262" spans="1:11" ht="18.75" customHeight="1" x14ac:dyDescent="0.25">
      <c r="A262" s="30" t="s">
        <v>87</v>
      </c>
      <c r="B262" s="29">
        <v>5</v>
      </c>
      <c r="C262" s="35" t="s">
        <v>144</v>
      </c>
      <c r="D262" s="35" t="s">
        <v>145</v>
      </c>
      <c r="E262" s="35" t="s">
        <v>314</v>
      </c>
      <c r="F262" s="35" t="s">
        <v>147</v>
      </c>
      <c r="G262" s="48">
        <f>'6'!F245</f>
        <v>16165.7</v>
      </c>
      <c r="H262" s="48">
        <v>683.72658999999999</v>
      </c>
      <c r="I262" s="48">
        <f t="shared" ref="I262:I263" si="75">G262+H262</f>
        <v>16849.426589999999</v>
      </c>
      <c r="J262" s="185">
        <f t="shared" si="62"/>
        <v>16849.426589999999</v>
      </c>
      <c r="K262" s="185">
        <f t="shared" si="63"/>
        <v>0</v>
      </c>
    </row>
    <row r="263" spans="1:11" ht="43.5" customHeight="1" x14ac:dyDescent="0.25">
      <c r="A263" s="112" t="s">
        <v>89</v>
      </c>
      <c r="B263" s="29">
        <v>5</v>
      </c>
      <c r="C263" s="35" t="s">
        <v>144</v>
      </c>
      <c r="D263" s="35" t="s">
        <v>145</v>
      </c>
      <c r="E263" s="35" t="s">
        <v>314</v>
      </c>
      <c r="F263" s="35" t="s">
        <v>148</v>
      </c>
      <c r="G263" s="48">
        <f>'6'!F246</f>
        <v>4882</v>
      </c>
      <c r="H263" s="48"/>
      <c r="I263" s="48">
        <f t="shared" si="75"/>
        <v>4882</v>
      </c>
      <c r="J263" s="185">
        <f t="shared" si="62"/>
        <v>4882</v>
      </c>
      <c r="K263" s="185">
        <f t="shared" si="63"/>
        <v>0</v>
      </c>
    </row>
    <row r="264" spans="1:11" ht="31.5" customHeight="1" x14ac:dyDescent="0.25">
      <c r="A264" s="110" t="s">
        <v>315</v>
      </c>
      <c r="B264" s="26">
        <v>5</v>
      </c>
      <c r="C264" s="24">
        <v>8</v>
      </c>
      <c r="D264" s="24">
        <v>4</v>
      </c>
      <c r="E264" s="36" t="s">
        <v>316</v>
      </c>
      <c r="F264" s="26"/>
      <c r="G264" s="47">
        <f>SUM(G265:G265)</f>
        <v>500</v>
      </c>
      <c r="H264" s="47">
        <f>SUM(H265:H265)</f>
        <v>0</v>
      </c>
      <c r="I264" s="47">
        <f>SUM(I265:I265)</f>
        <v>500</v>
      </c>
      <c r="J264" s="185">
        <f t="shared" si="62"/>
        <v>500</v>
      </c>
      <c r="K264" s="185">
        <f t="shared" si="63"/>
        <v>0</v>
      </c>
    </row>
    <row r="265" spans="1:11" ht="27.75" customHeight="1" x14ac:dyDescent="0.25">
      <c r="A265" s="30" t="s">
        <v>54</v>
      </c>
      <c r="B265" s="29">
        <v>5</v>
      </c>
      <c r="C265" s="27">
        <v>8</v>
      </c>
      <c r="D265" s="27">
        <v>4</v>
      </c>
      <c r="E265" s="35" t="s">
        <v>316</v>
      </c>
      <c r="F265" s="29">
        <v>244</v>
      </c>
      <c r="G265" s="48">
        <f>'6'!F248</f>
        <v>500</v>
      </c>
      <c r="H265" s="48"/>
      <c r="I265" s="48">
        <f t="shared" ref="I265" si="76">G265+H265</f>
        <v>500</v>
      </c>
      <c r="J265" s="185">
        <f t="shared" si="62"/>
        <v>500</v>
      </c>
      <c r="K265" s="185">
        <f t="shared" si="63"/>
        <v>0</v>
      </c>
    </row>
    <row r="266" spans="1:11" ht="15.75" customHeight="1" x14ac:dyDescent="0.25">
      <c r="A266" s="119" t="s">
        <v>559</v>
      </c>
      <c r="B266" s="26">
        <v>6</v>
      </c>
      <c r="C266" s="24"/>
      <c r="D266" s="24"/>
      <c r="E266" s="36"/>
      <c r="F266" s="26"/>
      <c r="G266" s="45">
        <f>G267</f>
        <v>0</v>
      </c>
      <c r="H266" s="45">
        <f>H267</f>
        <v>2465.6999999999998</v>
      </c>
      <c r="I266" s="45">
        <f>I267</f>
        <v>2465.6999999999998</v>
      </c>
      <c r="J266" s="185">
        <f t="shared" si="62"/>
        <v>2465.6999999999998</v>
      </c>
      <c r="K266" s="185">
        <f t="shared" si="63"/>
        <v>0</v>
      </c>
    </row>
    <row r="267" spans="1:11" ht="39.75" customHeight="1" x14ac:dyDescent="0.25">
      <c r="A267" s="110" t="s">
        <v>69</v>
      </c>
      <c r="B267" s="29">
        <v>6</v>
      </c>
      <c r="C267" s="24">
        <v>1</v>
      </c>
      <c r="D267" s="24">
        <v>6</v>
      </c>
      <c r="E267" s="25">
        <v>7701070000</v>
      </c>
      <c r="F267" s="26">
        <v>0</v>
      </c>
      <c r="G267" s="49">
        <f>SUM(G268:G272)</f>
        <v>0</v>
      </c>
      <c r="H267" s="49">
        <f>SUM(H268:H272)</f>
        <v>2465.6999999999998</v>
      </c>
      <c r="I267" s="49">
        <f t="shared" ref="I267" si="77">SUM(I268:I272)</f>
        <v>2465.6999999999998</v>
      </c>
      <c r="J267" s="185">
        <f t="shared" si="62"/>
        <v>2465.6999999999998</v>
      </c>
      <c r="K267" s="185">
        <f t="shared" si="63"/>
        <v>0</v>
      </c>
    </row>
    <row r="268" spans="1:11" ht="27.75" customHeight="1" x14ac:dyDescent="0.25">
      <c r="A268" s="111" t="s">
        <v>40</v>
      </c>
      <c r="B268" s="29">
        <v>6</v>
      </c>
      <c r="C268" s="27">
        <v>1</v>
      </c>
      <c r="D268" s="27">
        <v>6</v>
      </c>
      <c r="E268" s="28" t="s">
        <v>70</v>
      </c>
      <c r="F268" s="29">
        <v>121</v>
      </c>
      <c r="G268" s="88">
        <v>0</v>
      </c>
      <c r="H268" s="88">
        <v>1497.5</v>
      </c>
      <c r="I268" s="48">
        <f t="shared" ref="I268:I272" si="78">G268+H268</f>
        <v>1497.5</v>
      </c>
      <c r="J268" s="185">
        <f t="shared" si="62"/>
        <v>1497.5</v>
      </c>
      <c r="K268" s="185">
        <f t="shared" si="63"/>
        <v>0</v>
      </c>
    </row>
    <row r="269" spans="1:11" ht="36.75" customHeight="1" x14ac:dyDescent="0.25">
      <c r="A269" s="112" t="s">
        <v>43</v>
      </c>
      <c r="B269" s="29">
        <v>6</v>
      </c>
      <c r="C269" s="27">
        <v>1</v>
      </c>
      <c r="D269" s="27">
        <v>6</v>
      </c>
      <c r="E269" s="28" t="s">
        <v>70</v>
      </c>
      <c r="F269" s="29">
        <v>129</v>
      </c>
      <c r="G269" s="88">
        <v>0</v>
      </c>
      <c r="H269" s="88">
        <v>452.3</v>
      </c>
      <c r="I269" s="48">
        <f t="shared" si="78"/>
        <v>452.3</v>
      </c>
      <c r="J269" s="185">
        <f t="shared" si="62"/>
        <v>452.3</v>
      </c>
      <c r="K269" s="185">
        <f t="shared" si="63"/>
        <v>0</v>
      </c>
    </row>
    <row r="270" spans="1:11" ht="27.75" customHeight="1" x14ac:dyDescent="0.25">
      <c r="A270" s="30" t="s">
        <v>51</v>
      </c>
      <c r="B270" s="29">
        <v>6</v>
      </c>
      <c r="C270" s="27">
        <v>1</v>
      </c>
      <c r="D270" s="27">
        <v>6</v>
      </c>
      <c r="E270" s="28" t="s">
        <v>70</v>
      </c>
      <c r="F270" s="29">
        <v>122</v>
      </c>
      <c r="G270" s="88">
        <v>0</v>
      </c>
      <c r="H270" s="88">
        <v>30</v>
      </c>
      <c r="I270" s="48">
        <f t="shared" si="78"/>
        <v>30</v>
      </c>
      <c r="J270" s="185">
        <f t="shared" si="62"/>
        <v>30</v>
      </c>
      <c r="K270" s="185">
        <f t="shared" si="63"/>
        <v>0</v>
      </c>
    </row>
    <row r="271" spans="1:11" ht="27.75" customHeight="1" x14ac:dyDescent="0.25">
      <c r="A271" s="112" t="s">
        <v>53</v>
      </c>
      <c r="B271" s="29">
        <v>6</v>
      </c>
      <c r="C271" s="27">
        <v>1</v>
      </c>
      <c r="D271" s="27">
        <v>6</v>
      </c>
      <c r="E271" s="28" t="s">
        <v>70</v>
      </c>
      <c r="F271" s="29">
        <v>242</v>
      </c>
      <c r="G271" s="88">
        <v>0</v>
      </c>
      <c r="H271" s="88">
        <f>42.3+193.6</f>
        <v>235.89999999999998</v>
      </c>
      <c r="I271" s="48">
        <f t="shared" si="78"/>
        <v>235.89999999999998</v>
      </c>
      <c r="J271" s="185">
        <f t="shared" si="62"/>
        <v>235.89999999999998</v>
      </c>
      <c r="K271" s="185">
        <f t="shared" si="63"/>
        <v>0</v>
      </c>
    </row>
    <row r="272" spans="1:11" ht="27.75" customHeight="1" x14ac:dyDescent="0.25">
      <c r="A272" s="30" t="s">
        <v>54</v>
      </c>
      <c r="B272" s="29">
        <v>6</v>
      </c>
      <c r="C272" s="27">
        <v>1</v>
      </c>
      <c r="D272" s="27">
        <v>6</v>
      </c>
      <c r="E272" s="28" t="s">
        <v>70</v>
      </c>
      <c r="F272" s="29">
        <v>244</v>
      </c>
      <c r="G272" s="88">
        <v>0</v>
      </c>
      <c r="H272" s="88">
        <f>115+125+10</f>
        <v>250</v>
      </c>
      <c r="I272" s="48">
        <f t="shared" si="78"/>
        <v>250</v>
      </c>
      <c r="J272" s="185">
        <f t="shared" si="62"/>
        <v>250</v>
      </c>
      <c r="K272" s="185">
        <f t="shared" si="63"/>
        <v>0</v>
      </c>
    </row>
    <row r="273" spans="1:11" s="31" customFormat="1" ht="28.5" customHeight="1" x14ac:dyDescent="0.25">
      <c r="A273" s="119" t="s">
        <v>201</v>
      </c>
      <c r="B273" s="26">
        <v>7</v>
      </c>
      <c r="C273" s="24"/>
      <c r="D273" s="24"/>
      <c r="E273" s="36"/>
      <c r="F273" s="26"/>
      <c r="G273" s="45">
        <f>G274+G277</f>
        <v>605570.94000000006</v>
      </c>
      <c r="H273" s="45">
        <f>H274+H277</f>
        <v>-4000</v>
      </c>
      <c r="I273" s="45">
        <f>I274+I277</f>
        <v>601570.94000000006</v>
      </c>
      <c r="J273" s="185">
        <f t="shared" ref="J273:J311" si="79">G273+H273</f>
        <v>601570.94000000006</v>
      </c>
      <c r="K273" s="185">
        <f t="shared" ref="K273:K311" si="80">J273-I273</f>
        <v>0</v>
      </c>
    </row>
    <row r="274" spans="1:11" s="31" customFormat="1" ht="15" customHeight="1" x14ac:dyDescent="0.25">
      <c r="A274" s="110" t="s">
        <v>340</v>
      </c>
      <c r="B274" s="26">
        <v>7</v>
      </c>
      <c r="C274" s="24">
        <v>7</v>
      </c>
      <c r="D274" s="24">
        <v>9</v>
      </c>
      <c r="E274" s="36" t="s">
        <v>123</v>
      </c>
      <c r="F274" s="26"/>
      <c r="G274" s="47">
        <f>G275+G276</f>
        <v>364.6</v>
      </c>
      <c r="H274" s="47">
        <f>H275+H276</f>
        <v>0</v>
      </c>
      <c r="I274" s="47">
        <f>I275+I276</f>
        <v>364.6</v>
      </c>
      <c r="J274" s="185">
        <f t="shared" si="79"/>
        <v>364.6</v>
      </c>
      <c r="K274" s="185">
        <f t="shared" si="80"/>
        <v>0</v>
      </c>
    </row>
    <row r="275" spans="1:11" s="31" customFormat="1" ht="15.75" customHeight="1" x14ac:dyDescent="0.25">
      <c r="A275" s="30" t="s">
        <v>87</v>
      </c>
      <c r="B275" s="29">
        <v>7</v>
      </c>
      <c r="C275" s="27">
        <v>7</v>
      </c>
      <c r="D275" s="27">
        <v>9</v>
      </c>
      <c r="E275" s="35" t="s">
        <v>124</v>
      </c>
      <c r="F275" s="29">
        <v>111</v>
      </c>
      <c r="G275" s="48">
        <f>'6'!F213</f>
        <v>280</v>
      </c>
      <c r="H275" s="48"/>
      <c r="I275" s="48">
        <f t="shared" ref="I275:I276" si="81">G275+H275</f>
        <v>280</v>
      </c>
      <c r="J275" s="185">
        <f t="shared" si="79"/>
        <v>280</v>
      </c>
      <c r="K275" s="185">
        <f t="shared" si="80"/>
        <v>0</v>
      </c>
    </row>
    <row r="276" spans="1:11" s="31" customFormat="1" ht="42" customHeight="1" x14ac:dyDescent="0.25">
      <c r="A276" s="112" t="s">
        <v>89</v>
      </c>
      <c r="B276" s="29">
        <v>7</v>
      </c>
      <c r="C276" s="27">
        <v>7</v>
      </c>
      <c r="D276" s="27">
        <v>9</v>
      </c>
      <c r="E276" s="35" t="s">
        <v>125</v>
      </c>
      <c r="F276" s="29">
        <v>119</v>
      </c>
      <c r="G276" s="48">
        <f>'6'!F214</f>
        <v>84.6</v>
      </c>
      <c r="H276" s="48"/>
      <c r="I276" s="48">
        <f t="shared" si="81"/>
        <v>84.6</v>
      </c>
      <c r="J276" s="185">
        <f t="shared" si="79"/>
        <v>84.6</v>
      </c>
      <c r="K276" s="185">
        <f t="shared" si="80"/>
        <v>0</v>
      </c>
    </row>
    <row r="277" spans="1:11" s="31" customFormat="1" ht="15" customHeight="1" x14ac:dyDescent="0.25">
      <c r="A277" s="119" t="s">
        <v>153</v>
      </c>
      <c r="B277" s="29">
        <v>7</v>
      </c>
      <c r="C277" s="24">
        <v>10</v>
      </c>
      <c r="D277" s="24"/>
      <c r="E277" s="36"/>
      <c r="F277" s="26"/>
      <c r="G277" s="45">
        <f>+G278+G280+G298+G303</f>
        <v>605206.34000000008</v>
      </c>
      <c r="H277" s="45">
        <f>+H278+H280+H298+H303</f>
        <v>-4000</v>
      </c>
      <c r="I277" s="45">
        <f>+I278+I280+I298+I303</f>
        <v>601206.34000000008</v>
      </c>
      <c r="J277" s="185">
        <f t="shared" si="79"/>
        <v>601206.34000000008</v>
      </c>
      <c r="K277" s="185">
        <f t="shared" si="80"/>
        <v>0</v>
      </c>
    </row>
    <row r="278" spans="1:11" ht="15" customHeight="1" x14ac:dyDescent="0.25">
      <c r="A278" s="110" t="s">
        <v>154</v>
      </c>
      <c r="B278" s="29">
        <v>7</v>
      </c>
      <c r="C278" s="24">
        <v>10</v>
      </c>
      <c r="D278" s="24">
        <v>1</v>
      </c>
      <c r="E278" s="36"/>
      <c r="F278" s="26"/>
      <c r="G278" s="45">
        <f>+G279</f>
        <v>732.5</v>
      </c>
      <c r="H278" s="45">
        <f>+H279</f>
        <v>0</v>
      </c>
      <c r="I278" s="45">
        <f>+I279</f>
        <v>732.5</v>
      </c>
      <c r="J278" s="185">
        <f t="shared" si="79"/>
        <v>732.5</v>
      </c>
      <c r="K278" s="185">
        <f t="shared" si="80"/>
        <v>0</v>
      </c>
    </row>
    <row r="279" spans="1:11" ht="15" customHeight="1" x14ac:dyDescent="0.25">
      <c r="A279" s="120" t="s">
        <v>155</v>
      </c>
      <c r="B279" s="29">
        <v>7</v>
      </c>
      <c r="C279" s="27">
        <v>10</v>
      </c>
      <c r="D279" s="27">
        <v>1</v>
      </c>
      <c r="E279" s="35" t="s">
        <v>156</v>
      </c>
      <c r="F279" s="29">
        <v>312</v>
      </c>
      <c r="G279" s="46">
        <f>'6'!F258</f>
        <v>732.5</v>
      </c>
      <c r="H279" s="46"/>
      <c r="I279" s="48">
        <f t="shared" ref="I279" si="82">G279+H279</f>
        <v>732.5</v>
      </c>
      <c r="J279" s="185">
        <f t="shared" si="79"/>
        <v>732.5</v>
      </c>
      <c r="K279" s="185">
        <f t="shared" si="80"/>
        <v>0</v>
      </c>
    </row>
    <row r="280" spans="1:11" ht="15" customHeight="1" x14ac:dyDescent="0.25">
      <c r="A280" s="119" t="s">
        <v>157</v>
      </c>
      <c r="B280" s="29">
        <v>7</v>
      </c>
      <c r="C280" s="24">
        <v>10</v>
      </c>
      <c r="D280" s="24">
        <v>3</v>
      </c>
      <c r="E280" s="36"/>
      <c r="F280" s="26"/>
      <c r="G280" s="45">
        <f>+G281+G283+G285+G287+G289+G291+G293+G295</f>
        <v>58197.3</v>
      </c>
      <c r="H280" s="45">
        <f>+H281+H283+H285+H287+H289+H291+H293+H295</f>
        <v>-4000</v>
      </c>
      <c r="I280" s="45">
        <f>+I281+I283+I285+I287+I289+I291+I293+I295</f>
        <v>54197.3</v>
      </c>
      <c r="J280" s="185">
        <f t="shared" si="79"/>
        <v>54197.3</v>
      </c>
      <c r="K280" s="185">
        <f t="shared" si="80"/>
        <v>0</v>
      </c>
    </row>
    <row r="281" spans="1:11" ht="27.75" customHeight="1" x14ac:dyDescent="0.25">
      <c r="A281" s="110" t="s">
        <v>358</v>
      </c>
      <c r="B281" s="29">
        <v>7</v>
      </c>
      <c r="C281" s="24">
        <v>10</v>
      </c>
      <c r="D281" s="24">
        <v>3</v>
      </c>
      <c r="E281" s="37" t="s">
        <v>159</v>
      </c>
      <c r="F281" s="26"/>
      <c r="G281" s="45">
        <f>+G282</f>
        <v>538</v>
      </c>
      <c r="H281" s="45">
        <f>+H282</f>
        <v>0</v>
      </c>
      <c r="I281" s="45">
        <f>+I282</f>
        <v>538</v>
      </c>
      <c r="J281" s="185">
        <f t="shared" si="79"/>
        <v>538</v>
      </c>
      <c r="K281" s="185">
        <f t="shared" si="80"/>
        <v>0</v>
      </c>
    </row>
    <row r="282" spans="1:11" ht="27.75" customHeight="1" x14ac:dyDescent="0.25">
      <c r="A282" s="120" t="s">
        <v>120</v>
      </c>
      <c r="B282" s="29">
        <v>7</v>
      </c>
      <c r="C282" s="27">
        <v>10</v>
      </c>
      <c r="D282" s="27">
        <v>3</v>
      </c>
      <c r="E282" s="32" t="s">
        <v>159</v>
      </c>
      <c r="F282" s="29">
        <v>313</v>
      </c>
      <c r="G282" s="46">
        <f>'6'!F261</f>
        <v>538</v>
      </c>
      <c r="H282" s="46"/>
      <c r="I282" s="48">
        <f t="shared" ref="I282" si="83">G282+H282</f>
        <v>538</v>
      </c>
      <c r="J282" s="185">
        <f t="shared" si="79"/>
        <v>538</v>
      </c>
      <c r="K282" s="185">
        <f t="shared" si="80"/>
        <v>0</v>
      </c>
    </row>
    <row r="283" spans="1:11" ht="27.75" customHeight="1" x14ac:dyDescent="0.25">
      <c r="A283" s="110" t="s">
        <v>359</v>
      </c>
      <c r="B283" s="29">
        <v>7</v>
      </c>
      <c r="C283" s="24">
        <v>10</v>
      </c>
      <c r="D283" s="24">
        <v>3</v>
      </c>
      <c r="E283" s="36" t="s">
        <v>160</v>
      </c>
      <c r="F283" s="26"/>
      <c r="G283" s="45">
        <f>G284</f>
        <v>278.7</v>
      </c>
      <c r="H283" s="45">
        <f>H284</f>
        <v>0</v>
      </c>
      <c r="I283" s="45">
        <f>I284</f>
        <v>278.7</v>
      </c>
      <c r="J283" s="185">
        <f t="shared" si="79"/>
        <v>278.7</v>
      </c>
      <c r="K283" s="185">
        <f t="shared" si="80"/>
        <v>0</v>
      </c>
    </row>
    <row r="284" spans="1:11" ht="27.75" customHeight="1" x14ac:dyDescent="0.25">
      <c r="A284" s="120" t="s">
        <v>120</v>
      </c>
      <c r="B284" s="29">
        <v>7</v>
      </c>
      <c r="C284" s="27">
        <v>10</v>
      </c>
      <c r="D284" s="27">
        <v>3</v>
      </c>
      <c r="E284" s="35" t="s">
        <v>160</v>
      </c>
      <c r="F284" s="29">
        <v>313</v>
      </c>
      <c r="G284" s="46">
        <f>'6'!F263</f>
        <v>278.7</v>
      </c>
      <c r="H284" s="46"/>
      <c r="I284" s="48">
        <f t="shared" ref="I284" si="84">G284+H284</f>
        <v>278.7</v>
      </c>
      <c r="J284" s="185">
        <f t="shared" si="79"/>
        <v>278.7</v>
      </c>
      <c r="K284" s="185">
        <f t="shared" si="80"/>
        <v>0</v>
      </c>
    </row>
    <row r="285" spans="1:11" ht="27.75" customHeight="1" x14ac:dyDescent="0.25">
      <c r="A285" s="110" t="s">
        <v>360</v>
      </c>
      <c r="B285" s="29">
        <v>7</v>
      </c>
      <c r="C285" s="24">
        <v>10</v>
      </c>
      <c r="D285" s="24">
        <v>3</v>
      </c>
      <c r="E285" s="36" t="s">
        <v>161</v>
      </c>
      <c r="F285" s="26"/>
      <c r="G285" s="45">
        <f>G286</f>
        <v>16073.7</v>
      </c>
      <c r="H285" s="45">
        <f>H286</f>
        <v>0</v>
      </c>
      <c r="I285" s="45">
        <f>I286</f>
        <v>16073.7</v>
      </c>
      <c r="J285" s="185">
        <f t="shared" si="79"/>
        <v>16073.7</v>
      </c>
      <c r="K285" s="185">
        <f t="shared" si="80"/>
        <v>0</v>
      </c>
    </row>
    <row r="286" spans="1:11" s="31" customFormat="1" ht="27.75" customHeight="1" x14ac:dyDescent="0.25">
      <c r="A286" s="120" t="s">
        <v>120</v>
      </c>
      <c r="B286" s="29">
        <v>7</v>
      </c>
      <c r="C286" s="27">
        <v>10</v>
      </c>
      <c r="D286" s="27">
        <v>3</v>
      </c>
      <c r="E286" s="35" t="s">
        <v>161</v>
      </c>
      <c r="F286" s="29">
        <v>313</v>
      </c>
      <c r="G286" s="46">
        <f>'6'!F265</f>
        <v>16073.7</v>
      </c>
      <c r="H286" s="46"/>
      <c r="I286" s="48">
        <f t="shared" ref="I286" si="85">G286+H286</f>
        <v>16073.7</v>
      </c>
      <c r="J286" s="185">
        <f t="shared" si="79"/>
        <v>16073.7</v>
      </c>
      <c r="K286" s="185">
        <f t="shared" si="80"/>
        <v>0</v>
      </c>
    </row>
    <row r="287" spans="1:11" ht="27.75" customHeight="1" x14ac:dyDescent="0.25">
      <c r="A287" s="110" t="s">
        <v>361</v>
      </c>
      <c r="B287" s="29">
        <v>7</v>
      </c>
      <c r="C287" s="24">
        <v>10</v>
      </c>
      <c r="D287" s="24">
        <v>3</v>
      </c>
      <c r="E287" s="37" t="s">
        <v>162</v>
      </c>
      <c r="F287" s="26"/>
      <c r="G287" s="45">
        <f>G288</f>
        <v>13224.2</v>
      </c>
      <c r="H287" s="45">
        <f>H288</f>
        <v>0</v>
      </c>
      <c r="I287" s="45">
        <f>I288</f>
        <v>13224.2</v>
      </c>
      <c r="J287" s="185">
        <f t="shared" si="79"/>
        <v>13224.2</v>
      </c>
      <c r="K287" s="185">
        <f t="shared" si="80"/>
        <v>0</v>
      </c>
    </row>
    <row r="288" spans="1:11" ht="27.75" customHeight="1" x14ac:dyDescent="0.25">
      <c r="A288" s="120" t="s">
        <v>120</v>
      </c>
      <c r="B288" s="29">
        <v>7</v>
      </c>
      <c r="C288" s="27">
        <v>10</v>
      </c>
      <c r="D288" s="27">
        <v>3</v>
      </c>
      <c r="E288" s="32" t="s">
        <v>162</v>
      </c>
      <c r="F288" s="29">
        <v>313</v>
      </c>
      <c r="G288" s="46">
        <f>'6'!F267</f>
        <v>13224.2</v>
      </c>
      <c r="H288" s="46"/>
      <c r="I288" s="48">
        <f t="shared" ref="I288" si="86">G288+H288</f>
        <v>13224.2</v>
      </c>
      <c r="J288" s="185">
        <f t="shared" si="79"/>
        <v>13224.2</v>
      </c>
      <c r="K288" s="185">
        <f t="shared" si="80"/>
        <v>0</v>
      </c>
    </row>
    <row r="289" spans="1:11" ht="27.75" customHeight="1" x14ac:dyDescent="0.25">
      <c r="A289" s="110" t="s">
        <v>362</v>
      </c>
      <c r="B289" s="29">
        <v>7</v>
      </c>
      <c r="C289" s="24">
        <v>10</v>
      </c>
      <c r="D289" s="24">
        <v>3</v>
      </c>
      <c r="E289" s="37" t="s">
        <v>163</v>
      </c>
      <c r="F289" s="26"/>
      <c r="G289" s="45">
        <f>G290</f>
        <v>89.3</v>
      </c>
      <c r="H289" s="45">
        <f>H290</f>
        <v>0</v>
      </c>
      <c r="I289" s="45">
        <f>I290</f>
        <v>89.3</v>
      </c>
      <c r="J289" s="185">
        <f t="shared" si="79"/>
        <v>89.3</v>
      </c>
      <c r="K289" s="185">
        <f t="shared" si="80"/>
        <v>0</v>
      </c>
    </row>
    <row r="290" spans="1:11" ht="27.75" customHeight="1" x14ac:dyDescent="0.25">
      <c r="A290" s="120" t="s">
        <v>120</v>
      </c>
      <c r="B290" s="29">
        <v>7</v>
      </c>
      <c r="C290" s="27">
        <v>10</v>
      </c>
      <c r="D290" s="27">
        <v>3</v>
      </c>
      <c r="E290" s="32" t="s">
        <v>163</v>
      </c>
      <c r="F290" s="29">
        <v>313</v>
      </c>
      <c r="G290" s="46">
        <f>'6'!F269</f>
        <v>89.3</v>
      </c>
      <c r="H290" s="46"/>
      <c r="I290" s="48">
        <f t="shared" ref="I290" si="87">G290+H290</f>
        <v>89.3</v>
      </c>
      <c r="J290" s="185">
        <f t="shared" si="79"/>
        <v>89.3</v>
      </c>
      <c r="K290" s="185">
        <f t="shared" si="80"/>
        <v>0</v>
      </c>
    </row>
    <row r="291" spans="1:11" ht="27.75" customHeight="1" x14ac:dyDescent="0.25">
      <c r="A291" s="110" t="s">
        <v>363</v>
      </c>
      <c r="B291" s="29">
        <v>7</v>
      </c>
      <c r="C291" s="24">
        <v>10</v>
      </c>
      <c r="D291" s="24">
        <v>3</v>
      </c>
      <c r="E291" s="36" t="s">
        <v>164</v>
      </c>
      <c r="F291" s="26"/>
      <c r="G291" s="45">
        <f>G292</f>
        <v>17685.400000000001</v>
      </c>
      <c r="H291" s="45">
        <f>H292</f>
        <v>-4000</v>
      </c>
      <c r="I291" s="45">
        <f>I292</f>
        <v>13685.400000000001</v>
      </c>
      <c r="J291" s="185">
        <f t="shared" si="79"/>
        <v>13685.400000000001</v>
      </c>
      <c r="K291" s="185">
        <f t="shared" si="80"/>
        <v>0</v>
      </c>
    </row>
    <row r="292" spans="1:11" s="31" customFormat="1" ht="27.75" customHeight="1" x14ac:dyDescent="0.25">
      <c r="A292" s="120" t="s">
        <v>120</v>
      </c>
      <c r="B292" s="29">
        <v>7</v>
      </c>
      <c r="C292" s="27">
        <v>10</v>
      </c>
      <c r="D292" s="27">
        <v>3</v>
      </c>
      <c r="E292" s="35" t="s">
        <v>164</v>
      </c>
      <c r="F292" s="29">
        <v>321</v>
      </c>
      <c r="G292" s="46">
        <f>'6'!F271</f>
        <v>17685.400000000001</v>
      </c>
      <c r="H292" s="46">
        <v>-4000</v>
      </c>
      <c r="I292" s="48">
        <f t="shared" ref="I292" si="88">G292+H292</f>
        <v>13685.400000000001</v>
      </c>
      <c r="J292" s="185">
        <f t="shared" si="79"/>
        <v>13685.400000000001</v>
      </c>
      <c r="K292" s="185">
        <f t="shared" si="80"/>
        <v>0</v>
      </c>
    </row>
    <row r="293" spans="1:11" s="31" customFormat="1" ht="27.75" customHeight="1" x14ac:dyDescent="0.25">
      <c r="A293" s="110" t="s">
        <v>364</v>
      </c>
      <c r="B293" s="29">
        <v>7</v>
      </c>
      <c r="C293" s="24">
        <v>10</v>
      </c>
      <c r="D293" s="24">
        <v>3</v>
      </c>
      <c r="E293" s="36" t="s">
        <v>328</v>
      </c>
      <c r="F293" s="26"/>
      <c r="G293" s="45">
        <f>G294</f>
        <v>10165</v>
      </c>
      <c r="H293" s="45">
        <f>H294</f>
        <v>0</v>
      </c>
      <c r="I293" s="45">
        <f>I294</f>
        <v>10165</v>
      </c>
      <c r="J293" s="185">
        <f t="shared" si="79"/>
        <v>10165</v>
      </c>
      <c r="K293" s="185">
        <f t="shared" si="80"/>
        <v>0</v>
      </c>
    </row>
    <row r="294" spans="1:11" s="31" customFormat="1" ht="27.75" customHeight="1" x14ac:dyDescent="0.25">
      <c r="A294" s="120" t="s">
        <v>120</v>
      </c>
      <c r="B294" s="29">
        <v>7</v>
      </c>
      <c r="C294" s="27">
        <v>10</v>
      </c>
      <c r="D294" s="27">
        <v>3</v>
      </c>
      <c r="E294" s="35" t="s">
        <v>328</v>
      </c>
      <c r="F294" s="29">
        <v>321</v>
      </c>
      <c r="G294" s="46">
        <f>'6'!F273</f>
        <v>10165</v>
      </c>
      <c r="H294" s="46"/>
      <c r="I294" s="48">
        <f t="shared" ref="I294" si="89">G294+H294</f>
        <v>10165</v>
      </c>
      <c r="J294" s="185">
        <f t="shared" si="79"/>
        <v>10165</v>
      </c>
      <c r="K294" s="185">
        <f t="shared" si="80"/>
        <v>0</v>
      </c>
    </row>
    <row r="295" spans="1:11" ht="42" customHeight="1" x14ac:dyDescent="0.25">
      <c r="A295" s="109" t="s">
        <v>329</v>
      </c>
      <c r="B295" s="29">
        <v>7</v>
      </c>
      <c r="C295" s="24">
        <v>10</v>
      </c>
      <c r="D295" s="24">
        <v>3</v>
      </c>
      <c r="E295" s="32"/>
      <c r="F295" s="26"/>
      <c r="G295" s="45">
        <f t="shared" ref="G295:I296" si="90">+G296</f>
        <v>143</v>
      </c>
      <c r="H295" s="45">
        <f t="shared" si="90"/>
        <v>0</v>
      </c>
      <c r="I295" s="45">
        <f t="shared" si="90"/>
        <v>143</v>
      </c>
      <c r="J295" s="185">
        <f t="shared" si="79"/>
        <v>143</v>
      </c>
      <c r="K295" s="185">
        <f t="shared" si="80"/>
        <v>0</v>
      </c>
    </row>
    <row r="296" spans="1:11" ht="18" customHeight="1" x14ac:dyDescent="0.25">
      <c r="A296" s="110" t="s">
        <v>331</v>
      </c>
      <c r="B296" s="29">
        <v>7</v>
      </c>
      <c r="C296" s="24">
        <v>10</v>
      </c>
      <c r="D296" s="24">
        <v>3</v>
      </c>
      <c r="E296" s="37" t="s">
        <v>330</v>
      </c>
      <c r="F296" s="26"/>
      <c r="G296" s="45">
        <f t="shared" si="90"/>
        <v>143</v>
      </c>
      <c r="H296" s="45">
        <f t="shared" si="90"/>
        <v>0</v>
      </c>
      <c r="I296" s="45">
        <f t="shared" si="90"/>
        <v>143</v>
      </c>
      <c r="J296" s="185">
        <f t="shared" si="79"/>
        <v>143</v>
      </c>
      <c r="K296" s="185">
        <f t="shared" si="80"/>
        <v>0</v>
      </c>
    </row>
    <row r="297" spans="1:11" ht="30.75" customHeight="1" x14ac:dyDescent="0.25">
      <c r="A297" s="30" t="s">
        <v>54</v>
      </c>
      <c r="B297" s="29">
        <v>7</v>
      </c>
      <c r="C297" s="27">
        <v>10</v>
      </c>
      <c r="D297" s="27">
        <v>3</v>
      </c>
      <c r="E297" s="32" t="s">
        <v>330</v>
      </c>
      <c r="F297" s="29">
        <v>244</v>
      </c>
      <c r="G297" s="46">
        <f>'6'!F275</f>
        <v>143</v>
      </c>
      <c r="H297" s="46"/>
      <c r="I297" s="48">
        <f t="shared" ref="I297" si="91">G297+H297</f>
        <v>143</v>
      </c>
      <c r="J297" s="185">
        <f t="shared" si="79"/>
        <v>143</v>
      </c>
      <c r="K297" s="185">
        <f t="shared" si="80"/>
        <v>0</v>
      </c>
    </row>
    <row r="298" spans="1:11" ht="18" customHeight="1" x14ac:dyDescent="0.25">
      <c r="A298" s="110" t="s">
        <v>165</v>
      </c>
      <c r="B298" s="29">
        <v>7</v>
      </c>
      <c r="C298" s="24">
        <v>10</v>
      </c>
      <c r="D298" s="24">
        <v>4</v>
      </c>
      <c r="E298" s="32"/>
      <c r="F298" s="29"/>
      <c r="G298" s="45">
        <f>G299+G300+G302</f>
        <v>539550.24</v>
      </c>
      <c r="H298" s="45">
        <f>H299+H300+H302</f>
        <v>0</v>
      </c>
      <c r="I298" s="45">
        <f>I299+I300+I302</f>
        <v>539550.24</v>
      </c>
      <c r="J298" s="185">
        <f t="shared" si="79"/>
        <v>539550.24</v>
      </c>
      <c r="K298" s="185">
        <f t="shared" si="80"/>
        <v>0</v>
      </c>
    </row>
    <row r="299" spans="1:11" ht="29.25" customHeight="1" x14ac:dyDescent="0.25">
      <c r="A299" s="120" t="s">
        <v>120</v>
      </c>
      <c r="B299" s="29">
        <v>7</v>
      </c>
      <c r="C299" s="27">
        <v>10</v>
      </c>
      <c r="D299" s="27">
        <v>4</v>
      </c>
      <c r="E299" s="86" t="s">
        <v>430</v>
      </c>
      <c r="F299" s="29">
        <v>313</v>
      </c>
      <c r="G299" s="88">
        <v>369544.6</v>
      </c>
      <c r="H299" s="88"/>
      <c r="I299" s="48">
        <f t="shared" ref="I299:I302" si="92">G299+H299</f>
        <v>369544.6</v>
      </c>
      <c r="J299" s="185">
        <f t="shared" si="79"/>
        <v>369544.6</v>
      </c>
      <c r="K299" s="185">
        <f t="shared" si="80"/>
        <v>0</v>
      </c>
    </row>
    <row r="300" spans="1:11" ht="29.25" customHeight="1" x14ac:dyDescent="0.25">
      <c r="A300" s="120" t="s">
        <v>120</v>
      </c>
      <c r="B300" s="29">
        <v>7</v>
      </c>
      <c r="C300" s="27">
        <v>10</v>
      </c>
      <c r="D300" s="27">
        <v>4</v>
      </c>
      <c r="E300" s="35" t="s">
        <v>431</v>
      </c>
      <c r="F300" s="29">
        <v>313</v>
      </c>
      <c r="G300" s="88">
        <v>101386.84</v>
      </c>
      <c r="H300" s="88"/>
      <c r="I300" s="48">
        <f t="shared" si="92"/>
        <v>101386.84</v>
      </c>
      <c r="J300" s="185">
        <f t="shared" si="79"/>
        <v>101386.84</v>
      </c>
      <c r="K300" s="185">
        <f t="shared" si="80"/>
        <v>0</v>
      </c>
    </row>
    <row r="301" spans="1:11" ht="29.25" customHeight="1" x14ac:dyDescent="0.25">
      <c r="A301" s="120" t="s">
        <v>120</v>
      </c>
      <c r="B301" s="29">
        <v>7</v>
      </c>
      <c r="C301" s="27">
        <v>10</v>
      </c>
      <c r="D301" s="27">
        <v>4</v>
      </c>
      <c r="E301" s="32" t="s">
        <v>166</v>
      </c>
      <c r="F301" s="29">
        <v>313</v>
      </c>
      <c r="G301" s="46">
        <f>'6'!F280</f>
        <v>0</v>
      </c>
      <c r="H301" s="46"/>
      <c r="I301" s="48">
        <f t="shared" si="92"/>
        <v>0</v>
      </c>
      <c r="J301" s="185">
        <f t="shared" si="79"/>
        <v>0</v>
      </c>
      <c r="K301" s="185">
        <f t="shared" si="80"/>
        <v>0</v>
      </c>
    </row>
    <row r="302" spans="1:11" ht="29.25" customHeight="1" x14ac:dyDescent="0.25">
      <c r="A302" s="120" t="s">
        <v>366</v>
      </c>
      <c r="B302" s="29">
        <v>7</v>
      </c>
      <c r="C302" s="27">
        <v>10</v>
      </c>
      <c r="D302" s="27">
        <v>4</v>
      </c>
      <c r="E302" s="32" t="s">
        <v>332</v>
      </c>
      <c r="F302" s="29">
        <v>313</v>
      </c>
      <c r="G302" s="46">
        <f>'6'!F284</f>
        <v>68618.8</v>
      </c>
      <c r="H302" s="46"/>
      <c r="I302" s="48">
        <f t="shared" si="92"/>
        <v>68618.8</v>
      </c>
      <c r="J302" s="185">
        <f t="shared" si="79"/>
        <v>68618.8</v>
      </c>
      <c r="K302" s="185">
        <f t="shared" si="80"/>
        <v>0</v>
      </c>
    </row>
    <row r="303" spans="1:11" ht="15.75" customHeight="1" x14ac:dyDescent="0.25">
      <c r="A303" s="119" t="s">
        <v>169</v>
      </c>
      <c r="B303" s="29">
        <v>7</v>
      </c>
      <c r="C303" s="24">
        <v>10</v>
      </c>
      <c r="D303" s="24">
        <v>6</v>
      </c>
      <c r="E303" s="36"/>
      <c r="F303" s="26"/>
      <c r="G303" s="47">
        <f>+G304+G306</f>
        <v>6726.2999999999993</v>
      </c>
      <c r="H303" s="47">
        <f>+H304+H306</f>
        <v>0</v>
      </c>
      <c r="I303" s="47">
        <f>+I304+I306</f>
        <v>6726.2999999999993</v>
      </c>
      <c r="J303" s="185">
        <f t="shared" si="79"/>
        <v>6726.2999999999993</v>
      </c>
      <c r="K303" s="185">
        <f t="shared" si="80"/>
        <v>0</v>
      </c>
    </row>
    <row r="304" spans="1:11" ht="29.25" customHeight="1" x14ac:dyDescent="0.25">
      <c r="A304" s="110" t="s">
        <v>367</v>
      </c>
      <c r="B304" s="29">
        <v>7</v>
      </c>
      <c r="C304" s="24">
        <v>10</v>
      </c>
      <c r="D304" s="24">
        <v>6</v>
      </c>
      <c r="E304" s="36" t="s">
        <v>170</v>
      </c>
      <c r="F304" s="26"/>
      <c r="G304" s="45">
        <f>+G305</f>
        <v>1427.7</v>
      </c>
      <c r="H304" s="45">
        <f>+H305</f>
        <v>0</v>
      </c>
      <c r="I304" s="45">
        <f>+I305</f>
        <v>1427.7</v>
      </c>
      <c r="J304" s="185">
        <f t="shared" si="79"/>
        <v>1427.7</v>
      </c>
      <c r="K304" s="185">
        <f t="shared" si="80"/>
        <v>0</v>
      </c>
    </row>
    <row r="305" spans="1:11" ht="28.5" customHeight="1" x14ac:dyDescent="0.25">
      <c r="A305" s="30" t="s">
        <v>54</v>
      </c>
      <c r="B305" s="29">
        <v>7</v>
      </c>
      <c r="C305" s="27">
        <v>10</v>
      </c>
      <c r="D305" s="27">
        <v>6</v>
      </c>
      <c r="E305" s="35" t="s">
        <v>170</v>
      </c>
      <c r="F305" s="29">
        <v>244</v>
      </c>
      <c r="G305" s="46">
        <f>'6'!F297</f>
        <v>1427.7</v>
      </c>
      <c r="H305" s="46"/>
      <c r="I305" s="48">
        <f t="shared" ref="I305" si="93">G305+H305</f>
        <v>1427.7</v>
      </c>
      <c r="J305" s="185">
        <f t="shared" si="79"/>
        <v>1427.7</v>
      </c>
      <c r="K305" s="185">
        <f t="shared" si="80"/>
        <v>0</v>
      </c>
    </row>
    <row r="306" spans="1:11" ht="28.5" customHeight="1" x14ac:dyDescent="0.25">
      <c r="A306" s="110" t="s">
        <v>368</v>
      </c>
      <c r="B306" s="29">
        <v>7</v>
      </c>
      <c r="C306" s="24">
        <v>10</v>
      </c>
      <c r="D306" s="24">
        <v>6</v>
      </c>
      <c r="E306" s="37" t="s">
        <v>171</v>
      </c>
      <c r="F306" s="26"/>
      <c r="G306" s="45">
        <f>SUM(G307:G311)</f>
        <v>5298.5999999999995</v>
      </c>
      <c r="H306" s="45">
        <f>SUM(H307:H311)</f>
        <v>0</v>
      </c>
      <c r="I306" s="45">
        <f>SUM(I307:I311)</f>
        <v>5298.5999999999995</v>
      </c>
      <c r="J306" s="185">
        <f t="shared" si="79"/>
        <v>5298.5999999999995</v>
      </c>
      <c r="K306" s="185">
        <f t="shared" si="80"/>
        <v>0</v>
      </c>
    </row>
    <row r="307" spans="1:11" ht="28.5" customHeight="1" x14ac:dyDescent="0.25">
      <c r="A307" s="111" t="s">
        <v>40</v>
      </c>
      <c r="B307" s="29">
        <v>7</v>
      </c>
      <c r="C307" s="27">
        <v>10</v>
      </c>
      <c r="D307" s="27">
        <v>6</v>
      </c>
      <c r="E307" s="32" t="s">
        <v>171</v>
      </c>
      <c r="F307" s="29">
        <v>121</v>
      </c>
      <c r="G307" s="46">
        <f>'6'!F291</f>
        <v>3186.2</v>
      </c>
      <c r="H307" s="46"/>
      <c r="I307" s="48">
        <f t="shared" ref="I307:I311" si="94">G307+H307</f>
        <v>3186.2</v>
      </c>
      <c r="J307" s="185">
        <f t="shared" si="79"/>
        <v>3186.2</v>
      </c>
      <c r="K307" s="185">
        <f t="shared" si="80"/>
        <v>0</v>
      </c>
    </row>
    <row r="308" spans="1:11" ht="42.75" customHeight="1" x14ac:dyDescent="0.25">
      <c r="A308" s="112" t="s">
        <v>43</v>
      </c>
      <c r="B308" s="29">
        <v>7</v>
      </c>
      <c r="C308" s="27">
        <v>10</v>
      </c>
      <c r="D308" s="27">
        <v>6</v>
      </c>
      <c r="E308" s="32" t="s">
        <v>171</v>
      </c>
      <c r="F308" s="29">
        <v>129</v>
      </c>
      <c r="G308" s="46">
        <f>'6'!F292</f>
        <v>962.2</v>
      </c>
      <c r="H308" s="46"/>
      <c r="I308" s="48">
        <f t="shared" si="94"/>
        <v>962.2</v>
      </c>
      <c r="J308" s="185">
        <f t="shared" si="79"/>
        <v>962.2</v>
      </c>
      <c r="K308" s="185">
        <f t="shared" si="80"/>
        <v>0</v>
      </c>
    </row>
    <row r="309" spans="1:11" ht="28.5" customHeight="1" x14ac:dyDescent="0.25">
      <c r="A309" s="30" t="s">
        <v>51</v>
      </c>
      <c r="B309" s="29">
        <v>7</v>
      </c>
      <c r="C309" s="27">
        <v>10</v>
      </c>
      <c r="D309" s="27">
        <v>6</v>
      </c>
      <c r="E309" s="32" t="s">
        <v>171</v>
      </c>
      <c r="F309" s="29">
        <v>122</v>
      </c>
      <c r="G309" s="46">
        <f>'6'!F293</f>
        <v>50</v>
      </c>
      <c r="H309" s="46"/>
      <c r="I309" s="48">
        <f t="shared" si="94"/>
        <v>50</v>
      </c>
      <c r="J309" s="185">
        <f t="shared" si="79"/>
        <v>50</v>
      </c>
      <c r="K309" s="185">
        <f t="shared" si="80"/>
        <v>0</v>
      </c>
    </row>
    <row r="310" spans="1:11" ht="29.25" customHeight="1" x14ac:dyDescent="0.25">
      <c r="A310" s="112" t="s">
        <v>53</v>
      </c>
      <c r="B310" s="29">
        <v>7</v>
      </c>
      <c r="C310" s="27">
        <v>10</v>
      </c>
      <c r="D310" s="27">
        <v>6</v>
      </c>
      <c r="E310" s="32" t="s">
        <v>171</v>
      </c>
      <c r="F310" s="29">
        <v>242</v>
      </c>
      <c r="G310" s="46">
        <f>'6'!F294</f>
        <v>310.2</v>
      </c>
      <c r="H310" s="46"/>
      <c r="I310" s="48">
        <f t="shared" si="94"/>
        <v>310.2</v>
      </c>
      <c r="J310" s="185">
        <f t="shared" si="79"/>
        <v>310.2</v>
      </c>
      <c r="K310" s="185">
        <f t="shared" si="80"/>
        <v>0</v>
      </c>
    </row>
    <row r="311" spans="1:11" ht="29.25" customHeight="1" x14ac:dyDescent="0.25">
      <c r="A311" s="30" t="s">
        <v>54</v>
      </c>
      <c r="B311" s="29">
        <v>7</v>
      </c>
      <c r="C311" s="27">
        <v>10</v>
      </c>
      <c r="D311" s="27">
        <v>6</v>
      </c>
      <c r="E311" s="32" t="s">
        <v>171</v>
      </c>
      <c r="F311" s="29">
        <v>244</v>
      </c>
      <c r="G311" s="46">
        <f>'6'!F295</f>
        <v>790</v>
      </c>
      <c r="H311" s="46"/>
      <c r="I311" s="48">
        <f t="shared" si="94"/>
        <v>790</v>
      </c>
      <c r="J311" s="185">
        <f t="shared" si="79"/>
        <v>790</v>
      </c>
      <c r="K311" s="185">
        <f t="shared" si="80"/>
        <v>0</v>
      </c>
    </row>
    <row r="312" spans="1:11" x14ac:dyDescent="0.25">
      <c r="A312" s="99"/>
      <c r="B312" s="100"/>
      <c r="C312" s="100"/>
      <c r="D312" s="100"/>
      <c r="E312" s="100"/>
      <c r="F312" s="100"/>
      <c r="G312" s="101"/>
    </row>
    <row r="313" spans="1:11" x14ac:dyDescent="0.25">
      <c r="A313" s="99"/>
      <c r="B313" s="100"/>
      <c r="C313" s="100"/>
      <c r="D313" s="100"/>
      <c r="E313" s="100"/>
      <c r="F313" s="100"/>
      <c r="G313" s="101"/>
    </row>
    <row r="314" spans="1:11" x14ac:dyDescent="0.25">
      <c r="A314" s="99"/>
      <c r="B314" s="100"/>
      <c r="C314" s="100"/>
      <c r="D314" s="100"/>
      <c r="E314" s="100"/>
      <c r="F314" s="100"/>
      <c r="G314" s="101"/>
    </row>
    <row r="315" spans="1:11" x14ac:dyDescent="0.25">
      <c r="A315" s="99"/>
      <c r="B315" s="100"/>
      <c r="C315" s="100"/>
      <c r="D315" s="100"/>
      <c r="E315" s="100"/>
      <c r="F315" s="100"/>
      <c r="G315" s="101"/>
    </row>
    <row r="316" spans="1:11" x14ac:dyDescent="0.25">
      <c r="A316" s="99"/>
      <c r="B316" s="100"/>
      <c r="C316" s="100"/>
      <c r="D316" s="100"/>
      <c r="E316" s="100"/>
      <c r="F316" s="100"/>
      <c r="G316" s="101"/>
    </row>
    <row r="317" spans="1:11" x14ac:dyDescent="0.25">
      <c r="A317" s="99"/>
      <c r="B317" s="100"/>
      <c r="C317" s="100"/>
      <c r="D317" s="100"/>
      <c r="E317" s="100"/>
      <c r="F317" s="100"/>
      <c r="G317" s="101"/>
    </row>
    <row r="318" spans="1:11" x14ac:dyDescent="0.25">
      <c r="A318" s="99"/>
      <c r="B318" s="100"/>
      <c r="C318" s="100"/>
      <c r="D318" s="100"/>
      <c r="E318" s="100"/>
      <c r="F318" s="100"/>
      <c r="G318" s="101"/>
    </row>
    <row r="319" spans="1:11" x14ac:dyDescent="0.25">
      <c r="A319" s="99"/>
      <c r="B319" s="100"/>
      <c r="C319" s="100"/>
      <c r="D319" s="100"/>
      <c r="E319" s="100"/>
      <c r="F319" s="100"/>
      <c r="G319" s="101"/>
    </row>
    <row r="320" spans="1:11" x14ac:dyDescent="0.25">
      <c r="A320" s="99"/>
      <c r="B320" s="100"/>
      <c r="C320" s="100"/>
      <c r="D320" s="100"/>
      <c r="E320" s="100"/>
      <c r="F320" s="100"/>
      <c r="G320" s="101"/>
    </row>
    <row r="321" spans="1:7" x14ac:dyDescent="0.25">
      <c r="A321" s="99"/>
      <c r="B321" s="100"/>
      <c r="C321" s="100"/>
      <c r="D321" s="100"/>
      <c r="E321" s="100"/>
      <c r="F321" s="100"/>
      <c r="G321" s="101"/>
    </row>
    <row r="322" spans="1:7" x14ac:dyDescent="0.25">
      <c r="A322" s="99"/>
      <c r="B322" s="100"/>
      <c r="C322" s="100"/>
      <c r="D322" s="100"/>
      <c r="E322" s="100"/>
      <c r="F322" s="100"/>
      <c r="G322" s="101"/>
    </row>
    <row r="323" spans="1:7" x14ac:dyDescent="0.25">
      <c r="A323" s="99"/>
      <c r="B323" s="100"/>
      <c r="C323" s="100"/>
      <c r="D323" s="100"/>
      <c r="E323" s="100"/>
      <c r="F323" s="100"/>
      <c r="G323" s="101"/>
    </row>
    <row r="324" spans="1:7" x14ac:dyDescent="0.25">
      <c r="A324" s="99"/>
      <c r="B324" s="100"/>
      <c r="C324" s="100"/>
      <c r="D324" s="100"/>
      <c r="E324" s="100"/>
      <c r="F324" s="100"/>
      <c r="G324" s="101"/>
    </row>
    <row r="325" spans="1:7" x14ac:dyDescent="0.25">
      <c r="A325" s="99"/>
      <c r="B325" s="100"/>
      <c r="C325" s="100"/>
      <c r="D325" s="100"/>
      <c r="E325" s="100"/>
      <c r="F325" s="100"/>
      <c r="G325" s="101"/>
    </row>
    <row r="326" spans="1:7" x14ac:dyDescent="0.25">
      <c r="A326" s="99"/>
      <c r="B326" s="100"/>
      <c r="C326" s="100"/>
      <c r="D326" s="100"/>
      <c r="E326" s="100"/>
      <c r="F326" s="100"/>
      <c r="G326" s="101"/>
    </row>
    <row r="327" spans="1:7" x14ac:dyDescent="0.25">
      <c r="A327" s="99"/>
      <c r="B327" s="100"/>
      <c r="C327" s="100"/>
      <c r="D327" s="100"/>
      <c r="E327" s="100"/>
      <c r="F327" s="100"/>
      <c r="G327" s="101"/>
    </row>
    <row r="328" spans="1:7" x14ac:dyDescent="0.25">
      <c r="A328" s="99"/>
      <c r="B328" s="100"/>
      <c r="C328" s="100"/>
      <c r="D328" s="100"/>
      <c r="E328" s="100"/>
      <c r="F328" s="100"/>
      <c r="G328" s="101"/>
    </row>
    <row r="329" spans="1:7" x14ac:dyDescent="0.25">
      <c r="A329" s="99"/>
      <c r="B329" s="100"/>
      <c r="C329" s="100"/>
      <c r="D329" s="100"/>
      <c r="E329" s="100"/>
      <c r="F329" s="100"/>
      <c r="G329" s="101"/>
    </row>
    <row r="330" spans="1:7" x14ac:dyDescent="0.25">
      <c r="A330" s="99"/>
      <c r="B330" s="100"/>
      <c r="C330" s="100"/>
      <c r="D330" s="100"/>
      <c r="E330" s="100"/>
      <c r="F330" s="100"/>
      <c r="G330" s="101"/>
    </row>
    <row r="331" spans="1:7" x14ac:dyDescent="0.25">
      <c r="A331" s="99"/>
      <c r="B331" s="100"/>
      <c r="C331" s="100"/>
      <c r="D331" s="100"/>
      <c r="E331" s="100"/>
      <c r="F331" s="100"/>
      <c r="G331" s="101"/>
    </row>
    <row r="332" spans="1:7" x14ac:dyDescent="0.25">
      <c r="A332" s="99"/>
      <c r="B332" s="100"/>
      <c r="C332" s="100"/>
      <c r="D332" s="100"/>
      <c r="E332" s="100"/>
      <c r="F332" s="100"/>
      <c r="G332" s="101"/>
    </row>
    <row r="333" spans="1:7" x14ac:dyDescent="0.25">
      <c r="A333" s="99"/>
      <c r="B333" s="100"/>
      <c r="C333" s="100"/>
      <c r="D333" s="100"/>
      <c r="E333" s="100"/>
      <c r="F333" s="100"/>
      <c r="G333" s="101"/>
    </row>
    <row r="334" spans="1:7" x14ac:dyDescent="0.25">
      <c r="A334" s="99"/>
      <c r="B334" s="100"/>
      <c r="C334" s="100"/>
      <c r="D334" s="100"/>
      <c r="E334" s="100"/>
      <c r="F334" s="100"/>
      <c r="G334" s="101"/>
    </row>
    <row r="335" spans="1:7" x14ac:dyDescent="0.25">
      <c r="A335" s="99"/>
      <c r="B335" s="100"/>
      <c r="C335" s="100"/>
      <c r="D335" s="100"/>
      <c r="E335" s="100"/>
      <c r="F335" s="100"/>
      <c r="G335" s="101"/>
    </row>
    <row r="336" spans="1:7" x14ac:dyDescent="0.25">
      <c r="A336" s="99"/>
      <c r="B336" s="100"/>
      <c r="C336" s="100"/>
      <c r="D336" s="100"/>
      <c r="E336" s="100"/>
      <c r="F336" s="100"/>
      <c r="G336" s="101"/>
    </row>
    <row r="337" spans="1:7" x14ac:dyDescent="0.25">
      <c r="A337" s="99"/>
      <c r="B337" s="100"/>
      <c r="C337" s="100"/>
      <c r="D337" s="100"/>
      <c r="E337" s="100"/>
      <c r="F337" s="100"/>
      <c r="G337" s="101"/>
    </row>
    <row r="338" spans="1:7" x14ac:dyDescent="0.25">
      <c r="A338" s="99"/>
      <c r="B338" s="100"/>
      <c r="C338" s="100"/>
      <c r="D338" s="100"/>
      <c r="E338" s="100"/>
      <c r="F338" s="100"/>
      <c r="G338" s="101"/>
    </row>
    <row r="339" spans="1:7" x14ac:dyDescent="0.25">
      <c r="A339" s="99"/>
      <c r="B339" s="100"/>
      <c r="C339" s="100"/>
      <c r="D339" s="100"/>
      <c r="E339" s="100"/>
      <c r="F339" s="100"/>
      <c r="G339" s="101"/>
    </row>
    <row r="340" spans="1:7" x14ac:dyDescent="0.25">
      <c r="A340" s="99"/>
      <c r="B340" s="100"/>
      <c r="C340" s="100"/>
      <c r="D340" s="100"/>
      <c r="E340" s="100"/>
      <c r="F340" s="100"/>
      <c r="G340" s="101"/>
    </row>
    <row r="341" spans="1:7" x14ac:dyDescent="0.25">
      <c r="A341" s="99"/>
      <c r="B341" s="100"/>
      <c r="C341" s="100"/>
      <c r="D341" s="100"/>
      <c r="E341" s="100"/>
      <c r="F341" s="100"/>
      <c r="G341" s="101"/>
    </row>
    <row r="342" spans="1:7" x14ac:dyDescent="0.25">
      <c r="A342" s="99"/>
      <c r="B342" s="100"/>
      <c r="C342" s="100"/>
      <c r="D342" s="100"/>
      <c r="E342" s="100"/>
      <c r="F342" s="100"/>
      <c r="G342" s="101"/>
    </row>
    <row r="343" spans="1:7" x14ac:dyDescent="0.25">
      <c r="A343" s="99"/>
      <c r="B343" s="100"/>
      <c r="C343" s="100"/>
      <c r="D343" s="100"/>
      <c r="E343" s="100"/>
      <c r="F343" s="100"/>
      <c r="G343" s="101"/>
    </row>
    <row r="344" spans="1:7" x14ac:dyDescent="0.25">
      <c r="A344" s="99"/>
      <c r="B344" s="100"/>
      <c r="C344" s="100"/>
      <c r="D344" s="100"/>
      <c r="E344" s="100"/>
      <c r="F344" s="100"/>
      <c r="G344" s="101"/>
    </row>
    <row r="345" spans="1:7" x14ac:dyDescent="0.25">
      <c r="A345" s="99"/>
      <c r="B345" s="100"/>
      <c r="C345" s="100"/>
      <c r="D345" s="100"/>
      <c r="E345" s="100"/>
      <c r="F345" s="100"/>
      <c r="G345" s="101"/>
    </row>
    <row r="346" spans="1:7" x14ac:dyDescent="0.25">
      <c r="A346" s="99"/>
      <c r="B346" s="100"/>
      <c r="C346" s="100"/>
      <c r="D346" s="100"/>
      <c r="E346" s="100"/>
      <c r="F346" s="100"/>
      <c r="G346" s="101"/>
    </row>
    <row r="347" spans="1:7" x14ac:dyDescent="0.25">
      <c r="A347" s="99"/>
      <c r="B347" s="100"/>
      <c r="C347" s="100"/>
      <c r="D347" s="100"/>
      <c r="E347" s="100"/>
      <c r="F347" s="100"/>
      <c r="G347" s="101"/>
    </row>
    <row r="348" spans="1:7" x14ac:dyDescent="0.25">
      <c r="A348" s="99"/>
      <c r="B348" s="100"/>
      <c r="C348" s="100"/>
      <c r="D348" s="100"/>
      <c r="E348" s="100"/>
      <c r="F348" s="100"/>
      <c r="G348" s="101"/>
    </row>
    <row r="349" spans="1:7" x14ac:dyDescent="0.25">
      <c r="A349" s="99"/>
      <c r="B349" s="100"/>
      <c r="C349" s="100"/>
      <c r="D349" s="100"/>
      <c r="E349" s="100"/>
      <c r="F349" s="100"/>
      <c r="G349" s="101"/>
    </row>
    <row r="350" spans="1:7" x14ac:dyDescent="0.25">
      <c r="A350" s="99"/>
      <c r="B350" s="100"/>
      <c r="C350" s="100"/>
      <c r="D350" s="100"/>
      <c r="E350" s="100"/>
      <c r="F350" s="100"/>
      <c r="G350" s="101"/>
    </row>
    <row r="351" spans="1:7" x14ac:dyDescent="0.25">
      <c r="A351" s="99"/>
      <c r="B351" s="100"/>
      <c r="C351" s="100"/>
      <c r="D351" s="100"/>
      <c r="E351" s="100"/>
      <c r="F351" s="100"/>
      <c r="G351" s="101"/>
    </row>
    <row r="352" spans="1:7" x14ac:dyDescent="0.25">
      <c r="A352" s="99"/>
      <c r="B352" s="100"/>
      <c r="C352" s="100"/>
      <c r="D352" s="100"/>
      <c r="E352" s="100"/>
      <c r="F352" s="100"/>
      <c r="G352" s="101"/>
    </row>
    <row r="353" spans="1:7" x14ac:dyDescent="0.25">
      <c r="A353" s="99"/>
      <c r="B353" s="100"/>
      <c r="C353" s="100"/>
      <c r="D353" s="100"/>
      <c r="E353" s="100"/>
      <c r="F353" s="100"/>
      <c r="G353" s="101"/>
    </row>
    <row r="354" spans="1:7" x14ac:dyDescent="0.25">
      <c r="A354" s="99"/>
      <c r="B354" s="100"/>
      <c r="C354" s="100"/>
      <c r="D354" s="100"/>
      <c r="E354" s="100"/>
      <c r="F354" s="100"/>
      <c r="G354" s="101"/>
    </row>
    <row r="355" spans="1:7" x14ac:dyDescent="0.25">
      <c r="A355" s="99"/>
      <c r="B355" s="100"/>
      <c r="C355" s="100"/>
      <c r="D355" s="100"/>
      <c r="E355" s="100"/>
      <c r="F355" s="100"/>
      <c r="G355" s="101"/>
    </row>
    <row r="356" spans="1:7" x14ac:dyDescent="0.25">
      <c r="A356" s="99"/>
      <c r="B356" s="100"/>
      <c r="C356" s="100"/>
      <c r="D356" s="100"/>
      <c r="E356" s="100"/>
      <c r="F356" s="100"/>
      <c r="G356" s="101"/>
    </row>
    <row r="357" spans="1:7" x14ac:dyDescent="0.25">
      <c r="A357" s="99"/>
      <c r="B357" s="100"/>
      <c r="C357" s="100"/>
      <c r="D357" s="100"/>
      <c r="E357" s="100"/>
      <c r="F357" s="100"/>
      <c r="G357" s="101"/>
    </row>
    <row r="358" spans="1:7" x14ac:dyDescent="0.25">
      <c r="A358" s="99"/>
      <c r="B358" s="100"/>
      <c r="C358" s="100"/>
      <c r="D358" s="100"/>
      <c r="E358" s="100"/>
      <c r="F358" s="100"/>
      <c r="G358" s="101"/>
    </row>
    <row r="359" spans="1:7" x14ac:dyDescent="0.25">
      <c r="A359" s="99"/>
      <c r="B359" s="100"/>
      <c r="C359" s="100"/>
      <c r="D359" s="100"/>
      <c r="E359" s="100"/>
      <c r="F359" s="100"/>
      <c r="G359" s="101"/>
    </row>
    <row r="360" spans="1:7" x14ac:dyDescent="0.25">
      <c r="A360" s="99"/>
      <c r="B360" s="100"/>
      <c r="C360" s="100"/>
      <c r="D360" s="100"/>
      <c r="E360" s="100"/>
      <c r="F360" s="100"/>
      <c r="G360" s="101"/>
    </row>
    <row r="361" spans="1:7" x14ac:dyDescent="0.25">
      <c r="A361" s="99"/>
      <c r="B361" s="100"/>
      <c r="C361" s="100"/>
      <c r="D361" s="100"/>
      <c r="E361" s="100"/>
      <c r="F361" s="100"/>
      <c r="G361" s="101"/>
    </row>
    <row r="362" spans="1:7" x14ac:dyDescent="0.25">
      <c r="A362" s="99"/>
      <c r="B362" s="100"/>
      <c r="C362" s="100"/>
      <c r="D362" s="100"/>
      <c r="E362" s="100"/>
      <c r="F362" s="100"/>
      <c r="G362" s="101"/>
    </row>
    <row r="363" spans="1:7" x14ac:dyDescent="0.25">
      <c r="A363" s="99"/>
      <c r="B363" s="100"/>
      <c r="C363" s="100"/>
      <c r="D363" s="100"/>
      <c r="E363" s="100"/>
      <c r="F363" s="100"/>
      <c r="G363" s="101"/>
    </row>
    <row r="364" spans="1:7" x14ac:dyDescent="0.25">
      <c r="A364" s="99"/>
      <c r="B364" s="100"/>
      <c r="C364" s="100"/>
      <c r="D364" s="100"/>
      <c r="E364" s="100"/>
      <c r="F364" s="100"/>
      <c r="G364" s="101"/>
    </row>
    <row r="365" spans="1:7" x14ac:dyDescent="0.25">
      <c r="A365" s="99"/>
      <c r="B365" s="100"/>
      <c r="C365" s="100"/>
      <c r="D365" s="100"/>
      <c r="E365" s="100"/>
      <c r="F365" s="100"/>
      <c r="G365" s="101"/>
    </row>
    <row r="366" spans="1:7" x14ac:dyDescent="0.25">
      <c r="A366" s="99"/>
      <c r="B366" s="100"/>
      <c r="C366" s="100"/>
      <c r="D366" s="100"/>
      <c r="E366" s="100"/>
      <c r="F366" s="100"/>
      <c r="G366" s="101"/>
    </row>
    <row r="367" spans="1:7" x14ac:dyDescent="0.25">
      <c r="A367" s="99"/>
      <c r="B367" s="100"/>
      <c r="C367" s="100"/>
      <c r="D367" s="100"/>
      <c r="E367" s="100"/>
      <c r="F367" s="100"/>
      <c r="G367" s="101"/>
    </row>
    <row r="368" spans="1:7" x14ac:dyDescent="0.25">
      <c r="A368" s="99"/>
      <c r="B368" s="100"/>
      <c r="C368" s="100"/>
      <c r="D368" s="100"/>
      <c r="E368" s="100"/>
      <c r="F368" s="100"/>
      <c r="G368" s="101"/>
    </row>
    <row r="369" spans="1:7" x14ac:dyDescent="0.25">
      <c r="A369" s="99"/>
      <c r="B369" s="100"/>
      <c r="C369" s="100"/>
      <c r="D369" s="100"/>
      <c r="E369" s="100"/>
      <c r="F369" s="100"/>
      <c r="G369" s="101"/>
    </row>
    <row r="370" spans="1:7" x14ac:dyDescent="0.25">
      <c r="A370" s="99"/>
      <c r="B370" s="100"/>
      <c r="C370" s="100"/>
      <c r="D370" s="100"/>
      <c r="E370" s="100"/>
      <c r="F370" s="100"/>
      <c r="G370" s="101"/>
    </row>
    <row r="371" spans="1:7" x14ac:dyDescent="0.25">
      <c r="A371" s="99"/>
      <c r="B371" s="100"/>
      <c r="C371" s="100"/>
      <c r="D371" s="100"/>
      <c r="E371" s="100"/>
      <c r="F371" s="100"/>
      <c r="G371" s="101"/>
    </row>
    <row r="372" spans="1:7" x14ac:dyDescent="0.25">
      <c r="A372" s="99"/>
      <c r="B372" s="100"/>
      <c r="C372" s="100"/>
      <c r="D372" s="100"/>
      <c r="E372" s="100"/>
      <c r="F372" s="100"/>
      <c r="G372" s="101"/>
    </row>
    <row r="373" spans="1:7" x14ac:dyDescent="0.25">
      <c r="A373" s="99"/>
      <c r="B373" s="100"/>
      <c r="C373" s="100"/>
      <c r="D373" s="100"/>
      <c r="E373" s="100"/>
      <c r="F373" s="100"/>
      <c r="G373" s="101"/>
    </row>
    <row r="374" spans="1:7" x14ac:dyDescent="0.25">
      <c r="A374" s="99"/>
      <c r="B374" s="100"/>
      <c r="C374" s="100"/>
      <c r="D374" s="100"/>
      <c r="E374" s="100"/>
      <c r="F374" s="100"/>
      <c r="G374" s="101"/>
    </row>
    <row r="375" spans="1:7" x14ac:dyDescent="0.25">
      <c r="A375" s="99"/>
      <c r="B375" s="100"/>
      <c r="C375" s="100"/>
      <c r="D375" s="100"/>
      <c r="E375" s="100"/>
      <c r="F375" s="100"/>
      <c r="G375" s="101"/>
    </row>
    <row r="376" spans="1:7" x14ac:dyDescent="0.25">
      <c r="A376" s="99"/>
      <c r="B376" s="100"/>
      <c r="C376" s="100"/>
      <c r="D376" s="100"/>
      <c r="E376" s="100"/>
      <c r="F376" s="100"/>
      <c r="G376" s="101"/>
    </row>
    <row r="377" spans="1:7" x14ac:dyDescent="0.25">
      <c r="A377" s="99"/>
      <c r="B377" s="100"/>
      <c r="C377" s="100"/>
      <c r="D377" s="100"/>
      <c r="E377" s="100"/>
      <c r="F377" s="100"/>
      <c r="G377" s="101"/>
    </row>
    <row r="378" spans="1:7" x14ac:dyDescent="0.25">
      <c r="A378" s="99"/>
      <c r="B378" s="100"/>
      <c r="C378" s="100"/>
      <c r="D378" s="100"/>
      <c r="E378" s="100"/>
      <c r="F378" s="100"/>
      <c r="G378" s="101"/>
    </row>
    <row r="379" spans="1:7" x14ac:dyDescent="0.25">
      <c r="A379" s="99"/>
      <c r="B379" s="100"/>
      <c r="C379" s="100"/>
      <c r="D379" s="100"/>
      <c r="E379" s="100"/>
      <c r="F379" s="100"/>
      <c r="G379" s="101"/>
    </row>
    <row r="380" spans="1:7" x14ac:dyDescent="0.25">
      <c r="A380" s="99"/>
      <c r="B380" s="100"/>
      <c r="C380" s="100"/>
      <c r="D380" s="100"/>
      <c r="E380" s="100"/>
      <c r="F380" s="100"/>
      <c r="G380" s="101"/>
    </row>
    <row r="381" spans="1:7" x14ac:dyDescent="0.25">
      <c r="A381" s="99"/>
      <c r="B381" s="100"/>
      <c r="C381" s="100"/>
      <c r="D381" s="100"/>
      <c r="E381" s="100"/>
      <c r="F381" s="100"/>
      <c r="G381" s="101"/>
    </row>
    <row r="382" spans="1:7" x14ac:dyDescent="0.25">
      <c r="A382" s="99"/>
      <c r="B382" s="100"/>
      <c r="C382" s="100"/>
      <c r="D382" s="100"/>
      <c r="E382" s="100"/>
      <c r="F382" s="100"/>
      <c r="G382" s="101"/>
    </row>
    <row r="383" spans="1:7" x14ac:dyDescent="0.25">
      <c r="A383" s="99"/>
      <c r="B383" s="100"/>
      <c r="C383" s="100"/>
      <c r="D383" s="100"/>
      <c r="E383" s="100"/>
      <c r="F383" s="100"/>
      <c r="G383" s="101"/>
    </row>
    <row r="384" spans="1:7" x14ac:dyDescent="0.25">
      <c r="A384" s="99"/>
      <c r="B384" s="100"/>
      <c r="C384" s="100"/>
      <c r="D384" s="100"/>
      <c r="E384" s="100"/>
      <c r="F384" s="100"/>
      <c r="G384" s="101"/>
    </row>
    <row r="385" spans="1:7" x14ac:dyDescent="0.25">
      <c r="A385" s="99"/>
      <c r="B385" s="100"/>
      <c r="C385" s="100"/>
      <c r="D385" s="100"/>
      <c r="E385" s="100"/>
      <c r="F385" s="100"/>
      <c r="G385" s="101"/>
    </row>
    <row r="386" spans="1:7" x14ac:dyDescent="0.25">
      <c r="A386" s="99"/>
      <c r="B386" s="100"/>
      <c r="C386" s="100"/>
      <c r="D386" s="100"/>
      <c r="E386" s="100"/>
      <c r="F386" s="100"/>
      <c r="G386" s="101"/>
    </row>
    <row r="387" spans="1:7" x14ac:dyDescent="0.25">
      <c r="A387" s="99"/>
      <c r="B387" s="100"/>
      <c r="C387" s="100"/>
      <c r="D387" s="100"/>
      <c r="E387" s="100"/>
      <c r="F387" s="100"/>
      <c r="G387" s="101"/>
    </row>
    <row r="388" spans="1:7" x14ac:dyDescent="0.25">
      <c r="A388" s="99"/>
      <c r="B388" s="100"/>
      <c r="C388" s="100"/>
      <c r="D388" s="100"/>
      <c r="E388" s="100"/>
      <c r="F388" s="100"/>
      <c r="G388" s="101"/>
    </row>
    <row r="389" spans="1:7" x14ac:dyDescent="0.25">
      <c r="A389" s="99"/>
      <c r="B389" s="100"/>
      <c r="C389" s="100"/>
      <c r="D389" s="100"/>
      <c r="E389" s="100"/>
      <c r="F389" s="100"/>
      <c r="G389" s="101"/>
    </row>
    <row r="390" spans="1:7" x14ac:dyDescent="0.25">
      <c r="A390" s="99"/>
      <c r="B390" s="100"/>
      <c r="C390" s="100"/>
      <c r="D390" s="100"/>
      <c r="E390" s="100"/>
      <c r="F390" s="100"/>
      <c r="G390" s="101"/>
    </row>
    <row r="391" spans="1:7" x14ac:dyDescent="0.25">
      <c r="A391" s="99"/>
      <c r="B391" s="100"/>
      <c r="C391" s="100"/>
      <c r="D391" s="100"/>
      <c r="E391" s="100"/>
      <c r="F391" s="100"/>
      <c r="G391" s="101"/>
    </row>
    <row r="392" spans="1:7" x14ac:dyDescent="0.25">
      <c r="A392" s="99"/>
      <c r="B392" s="100"/>
      <c r="C392" s="100"/>
      <c r="D392" s="100"/>
      <c r="E392" s="100"/>
      <c r="F392" s="100"/>
      <c r="G392" s="101"/>
    </row>
    <row r="393" spans="1:7" x14ac:dyDescent="0.25">
      <c r="A393" s="99"/>
      <c r="B393" s="100"/>
      <c r="C393" s="100"/>
      <c r="D393" s="100"/>
      <c r="E393" s="100"/>
      <c r="F393" s="100"/>
      <c r="G393" s="101"/>
    </row>
    <row r="394" spans="1:7" x14ac:dyDescent="0.25">
      <c r="A394" s="99"/>
      <c r="B394" s="100"/>
      <c r="C394" s="100"/>
      <c r="D394" s="100"/>
      <c r="E394" s="100"/>
      <c r="F394" s="100"/>
      <c r="G394" s="101"/>
    </row>
    <row r="395" spans="1:7" x14ac:dyDescent="0.25">
      <c r="A395" s="99"/>
      <c r="B395" s="100"/>
      <c r="C395" s="100"/>
      <c r="D395" s="100"/>
      <c r="E395" s="100"/>
      <c r="F395" s="100"/>
      <c r="G395" s="101"/>
    </row>
    <row r="396" spans="1:7" x14ac:dyDescent="0.25">
      <c r="A396" s="99"/>
      <c r="B396" s="100"/>
      <c r="C396" s="100"/>
      <c r="D396" s="100"/>
      <c r="E396" s="100"/>
      <c r="F396" s="100"/>
      <c r="G396" s="101"/>
    </row>
    <row r="397" spans="1:7" x14ac:dyDescent="0.25">
      <c r="A397" s="99"/>
      <c r="B397" s="100"/>
      <c r="C397" s="100"/>
      <c r="D397" s="100"/>
      <c r="E397" s="100"/>
      <c r="F397" s="100"/>
      <c r="G397" s="101"/>
    </row>
    <row r="398" spans="1:7" x14ac:dyDescent="0.25">
      <c r="A398" s="99"/>
      <c r="B398" s="100"/>
      <c r="C398" s="100"/>
      <c r="D398" s="100"/>
      <c r="E398" s="100"/>
      <c r="F398" s="100"/>
      <c r="G398" s="101"/>
    </row>
    <row r="399" spans="1:7" x14ac:dyDescent="0.25">
      <c r="A399" s="99"/>
      <c r="B399" s="100"/>
      <c r="C399" s="100"/>
      <c r="D399" s="100"/>
      <c r="E399" s="100"/>
      <c r="F399" s="100"/>
      <c r="G399" s="101"/>
    </row>
    <row r="400" spans="1:7" x14ac:dyDescent="0.25">
      <c r="A400" s="99"/>
      <c r="B400" s="100"/>
      <c r="C400" s="100"/>
      <c r="D400" s="100"/>
      <c r="E400" s="100"/>
      <c r="F400" s="100"/>
      <c r="G400" s="101"/>
    </row>
    <row r="401" spans="1:7" x14ac:dyDescent="0.25">
      <c r="A401" s="99"/>
      <c r="B401" s="100"/>
      <c r="C401" s="100"/>
      <c r="D401" s="100"/>
      <c r="E401" s="100"/>
      <c r="F401" s="100"/>
      <c r="G401" s="101"/>
    </row>
    <row r="402" spans="1:7" x14ac:dyDescent="0.25">
      <c r="A402" s="99"/>
      <c r="B402" s="100"/>
      <c r="C402" s="100"/>
      <c r="D402" s="100"/>
      <c r="E402" s="100"/>
      <c r="F402" s="100"/>
      <c r="G402" s="101"/>
    </row>
    <row r="403" spans="1:7" x14ac:dyDescent="0.25">
      <c r="A403" s="99"/>
      <c r="B403" s="100"/>
      <c r="C403" s="100"/>
      <c r="D403" s="100"/>
      <c r="E403" s="100"/>
      <c r="F403" s="100"/>
      <c r="G403" s="101"/>
    </row>
    <row r="404" spans="1:7" x14ac:dyDescent="0.25">
      <c r="A404" s="99"/>
      <c r="B404" s="100"/>
      <c r="C404" s="100"/>
      <c r="D404" s="100"/>
      <c r="E404" s="100"/>
      <c r="F404" s="100"/>
      <c r="G404" s="101"/>
    </row>
    <row r="405" spans="1:7" x14ac:dyDescent="0.25">
      <c r="A405" s="99"/>
      <c r="B405" s="100"/>
      <c r="C405" s="100"/>
      <c r="D405" s="100"/>
      <c r="E405" s="100"/>
      <c r="F405" s="100"/>
      <c r="G405" s="101"/>
    </row>
    <row r="406" spans="1:7" x14ac:dyDescent="0.25">
      <c r="A406" s="99"/>
      <c r="B406" s="100"/>
      <c r="C406" s="100"/>
      <c r="D406" s="100"/>
      <c r="E406" s="100"/>
      <c r="F406" s="100"/>
      <c r="G406" s="101"/>
    </row>
    <row r="407" spans="1:7" x14ac:dyDescent="0.25">
      <c r="A407" s="99"/>
      <c r="B407" s="100"/>
      <c r="C407" s="100"/>
      <c r="D407" s="100"/>
      <c r="E407" s="100"/>
      <c r="F407" s="100"/>
      <c r="G407" s="101"/>
    </row>
    <row r="408" spans="1:7" x14ac:dyDescent="0.25">
      <c r="A408" s="99"/>
      <c r="B408" s="100"/>
      <c r="C408" s="100"/>
      <c r="D408" s="100"/>
      <c r="E408" s="100"/>
      <c r="F408" s="100"/>
      <c r="G408" s="101"/>
    </row>
    <row r="409" spans="1:7" x14ac:dyDescent="0.25">
      <c r="A409" s="99"/>
      <c r="B409" s="100"/>
      <c r="C409" s="100"/>
      <c r="D409" s="100"/>
      <c r="E409" s="100"/>
      <c r="F409" s="100"/>
      <c r="G409" s="101"/>
    </row>
    <row r="410" spans="1:7" x14ac:dyDescent="0.25">
      <c r="A410" s="99"/>
      <c r="B410" s="100"/>
      <c r="C410" s="100"/>
      <c r="D410" s="100"/>
      <c r="E410" s="100"/>
      <c r="F410" s="100"/>
      <c r="G410" s="101"/>
    </row>
    <row r="411" spans="1:7" x14ac:dyDescent="0.25">
      <c r="A411" s="99"/>
      <c r="B411" s="100"/>
      <c r="C411" s="100"/>
      <c r="D411" s="100"/>
      <c r="E411" s="100"/>
      <c r="F411" s="100"/>
      <c r="G411" s="101"/>
    </row>
    <row r="412" spans="1:7" x14ac:dyDescent="0.25">
      <c r="A412" s="99"/>
      <c r="B412" s="100"/>
      <c r="C412" s="100"/>
      <c r="D412" s="100"/>
      <c r="E412" s="100"/>
      <c r="F412" s="100"/>
      <c r="G412" s="101"/>
    </row>
    <row r="413" spans="1:7" x14ac:dyDescent="0.25">
      <c r="A413" s="99"/>
      <c r="B413" s="100"/>
      <c r="C413" s="100"/>
      <c r="D413" s="100"/>
      <c r="E413" s="100"/>
      <c r="F413" s="100"/>
      <c r="G413" s="101"/>
    </row>
    <row r="414" spans="1:7" x14ac:dyDescent="0.25">
      <c r="A414" s="99"/>
      <c r="B414" s="100"/>
      <c r="C414" s="100"/>
      <c r="D414" s="100"/>
      <c r="E414" s="100"/>
      <c r="F414" s="100"/>
      <c r="G414" s="101"/>
    </row>
    <row r="415" spans="1:7" x14ac:dyDescent="0.25">
      <c r="A415" s="99"/>
      <c r="B415" s="100"/>
      <c r="C415" s="100"/>
      <c r="D415" s="100"/>
      <c r="E415" s="100"/>
      <c r="F415" s="100"/>
      <c r="G415" s="101"/>
    </row>
    <row r="416" spans="1:7" x14ac:dyDescent="0.25">
      <c r="A416" s="99"/>
      <c r="B416" s="100"/>
      <c r="C416" s="100"/>
      <c r="D416" s="100"/>
      <c r="E416" s="100"/>
      <c r="F416" s="100"/>
      <c r="G416" s="101"/>
    </row>
    <row r="417" spans="1:7" x14ac:dyDescent="0.25">
      <c r="A417" s="99"/>
      <c r="B417" s="100"/>
      <c r="C417" s="100"/>
      <c r="D417" s="100"/>
      <c r="E417" s="100"/>
      <c r="F417" s="100"/>
      <c r="G417" s="101"/>
    </row>
    <row r="418" spans="1:7" x14ac:dyDescent="0.25">
      <c r="A418" s="99"/>
      <c r="B418" s="100"/>
      <c r="C418" s="100"/>
      <c r="D418" s="100"/>
      <c r="E418" s="100"/>
      <c r="F418" s="100"/>
      <c r="G418" s="101"/>
    </row>
    <row r="419" spans="1:7" x14ac:dyDescent="0.25">
      <c r="A419" s="99"/>
      <c r="B419" s="100"/>
      <c r="C419" s="100"/>
      <c r="D419" s="100"/>
      <c r="E419" s="100"/>
      <c r="F419" s="100"/>
      <c r="G419" s="101"/>
    </row>
    <row r="420" spans="1:7" x14ac:dyDescent="0.25">
      <c r="A420" s="99"/>
      <c r="B420" s="100"/>
      <c r="C420" s="100"/>
      <c r="D420" s="100"/>
      <c r="E420" s="100"/>
      <c r="F420" s="100"/>
      <c r="G420" s="101"/>
    </row>
    <row r="421" spans="1:7" x14ac:dyDescent="0.25">
      <c r="A421" s="99"/>
      <c r="B421" s="100"/>
      <c r="C421" s="100"/>
      <c r="D421" s="100"/>
      <c r="E421" s="100"/>
      <c r="F421" s="100"/>
      <c r="G421" s="101"/>
    </row>
    <row r="422" spans="1:7" x14ac:dyDescent="0.25">
      <c r="A422" s="99"/>
      <c r="B422" s="100"/>
      <c r="C422" s="100"/>
      <c r="D422" s="100"/>
      <c r="E422" s="100"/>
      <c r="F422" s="100"/>
      <c r="G422" s="101"/>
    </row>
    <row r="423" spans="1:7" x14ac:dyDescent="0.25">
      <c r="A423" s="99"/>
      <c r="B423" s="100"/>
      <c r="C423" s="100"/>
      <c r="D423" s="100"/>
      <c r="E423" s="100"/>
      <c r="F423" s="100"/>
      <c r="G423" s="101"/>
    </row>
    <row r="424" spans="1:7" x14ac:dyDescent="0.25">
      <c r="A424" s="99"/>
      <c r="B424" s="100"/>
      <c r="C424" s="100"/>
      <c r="D424" s="100"/>
      <c r="E424" s="100"/>
      <c r="F424" s="100"/>
      <c r="G424" s="101"/>
    </row>
    <row r="425" spans="1:7" x14ac:dyDescent="0.25">
      <c r="A425" s="99"/>
      <c r="B425" s="100"/>
      <c r="C425" s="100"/>
      <c r="D425" s="100"/>
      <c r="E425" s="100"/>
      <c r="F425" s="100"/>
      <c r="G425" s="101"/>
    </row>
    <row r="426" spans="1:7" x14ac:dyDescent="0.25">
      <c r="A426" s="99"/>
      <c r="B426" s="100"/>
      <c r="C426" s="100"/>
      <c r="D426" s="100"/>
      <c r="E426" s="100"/>
      <c r="F426" s="100"/>
      <c r="G426" s="101"/>
    </row>
    <row r="427" spans="1:7" x14ac:dyDescent="0.25">
      <c r="A427" s="99"/>
      <c r="B427" s="100"/>
      <c r="C427" s="100"/>
      <c r="D427" s="100"/>
      <c r="E427" s="100"/>
      <c r="F427" s="100"/>
      <c r="G427" s="101"/>
    </row>
    <row r="428" spans="1:7" x14ac:dyDescent="0.25">
      <c r="A428" s="99"/>
      <c r="B428" s="100"/>
      <c r="C428" s="100"/>
      <c r="D428" s="100"/>
      <c r="E428" s="100"/>
      <c r="F428" s="100"/>
      <c r="G428" s="101"/>
    </row>
    <row r="429" spans="1:7" x14ac:dyDescent="0.25">
      <c r="A429" s="99"/>
      <c r="B429" s="100"/>
      <c r="C429" s="100"/>
      <c r="D429" s="100"/>
      <c r="E429" s="100"/>
      <c r="F429" s="100"/>
      <c r="G429" s="101"/>
    </row>
    <row r="430" spans="1:7" x14ac:dyDescent="0.25">
      <c r="A430" s="99"/>
      <c r="B430" s="100"/>
      <c r="C430" s="100"/>
      <c r="D430" s="100"/>
      <c r="E430" s="100"/>
      <c r="F430" s="100"/>
      <c r="G430" s="101"/>
    </row>
    <row r="431" spans="1:7" x14ac:dyDescent="0.25">
      <c r="A431" s="99"/>
      <c r="B431" s="100"/>
      <c r="C431" s="100"/>
      <c r="D431" s="100"/>
      <c r="E431" s="100"/>
      <c r="F431" s="100"/>
      <c r="G431" s="101"/>
    </row>
    <row r="432" spans="1:7" x14ac:dyDescent="0.25">
      <c r="A432" s="99"/>
      <c r="B432" s="100"/>
      <c r="C432" s="100"/>
      <c r="D432" s="100"/>
      <c r="E432" s="100"/>
      <c r="F432" s="100"/>
      <c r="G432" s="101"/>
    </row>
    <row r="433" spans="1:7" x14ac:dyDescent="0.25">
      <c r="A433" s="99"/>
      <c r="B433" s="100"/>
      <c r="C433" s="100"/>
      <c r="D433" s="100"/>
      <c r="E433" s="100"/>
      <c r="F433" s="100"/>
      <c r="G433" s="101"/>
    </row>
    <row r="434" spans="1:7" x14ac:dyDescent="0.25">
      <c r="A434" s="99"/>
      <c r="B434" s="100"/>
      <c r="C434" s="100"/>
      <c r="D434" s="100"/>
      <c r="E434" s="100"/>
      <c r="F434" s="100"/>
      <c r="G434" s="101"/>
    </row>
    <row r="435" spans="1:7" x14ac:dyDescent="0.25">
      <c r="A435" s="99"/>
      <c r="B435" s="100"/>
      <c r="C435" s="100"/>
      <c r="D435" s="100"/>
      <c r="E435" s="100"/>
      <c r="F435" s="100"/>
      <c r="G435" s="101"/>
    </row>
    <row r="436" spans="1:7" x14ac:dyDescent="0.25">
      <c r="A436" s="99"/>
      <c r="B436" s="100"/>
      <c r="C436" s="100"/>
      <c r="D436" s="100"/>
      <c r="E436" s="100"/>
      <c r="F436" s="100"/>
      <c r="G436" s="101"/>
    </row>
    <row r="437" spans="1:7" x14ac:dyDescent="0.25">
      <c r="A437" s="99"/>
      <c r="B437" s="100"/>
      <c r="C437" s="100"/>
      <c r="D437" s="100"/>
      <c r="E437" s="100"/>
      <c r="F437" s="100"/>
      <c r="G437" s="101"/>
    </row>
    <row r="438" spans="1:7" x14ac:dyDescent="0.25">
      <c r="A438" s="99"/>
      <c r="B438" s="100"/>
      <c r="C438" s="100"/>
      <c r="D438" s="100"/>
      <c r="E438" s="100"/>
      <c r="F438" s="100"/>
      <c r="G438" s="101"/>
    </row>
    <row r="439" spans="1:7" x14ac:dyDescent="0.25">
      <c r="A439" s="99"/>
      <c r="B439" s="100"/>
      <c r="C439" s="100"/>
      <c r="D439" s="100"/>
      <c r="E439" s="100"/>
      <c r="F439" s="100"/>
      <c r="G439" s="101"/>
    </row>
    <row r="440" spans="1:7" x14ac:dyDescent="0.25">
      <c r="A440" s="99"/>
      <c r="B440" s="100"/>
      <c r="C440" s="100"/>
      <c r="D440" s="100"/>
      <c r="E440" s="100"/>
      <c r="F440" s="100"/>
      <c r="G440" s="101"/>
    </row>
    <row r="441" spans="1:7" x14ac:dyDescent="0.25">
      <c r="A441" s="99"/>
      <c r="B441" s="100"/>
      <c r="C441" s="100"/>
      <c r="D441" s="100"/>
      <c r="E441" s="100"/>
      <c r="F441" s="100"/>
      <c r="G441" s="101"/>
    </row>
    <row r="442" spans="1:7" x14ac:dyDescent="0.25">
      <c r="A442" s="99"/>
      <c r="B442" s="100"/>
      <c r="C442" s="100"/>
      <c r="D442" s="100"/>
      <c r="E442" s="100"/>
      <c r="F442" s="100"/>
      <c r="G442" s="101"/>
    </row>
    <row r="443" spans="1:7" x14ac:dyDescent="0.25">
      <c r="A443" s="99"/>
      <c r="B443" s="100"/>
      <c r="C443" s="100"/>
      <c r="D443" s="100"/>
      <c r="E443" s="100"/>
      <c r="F443" s="100"/>
      <c r="G443" s="101"/>
    </row>
    <row r="444" spans="1:7" x14ac:dyDescent="0.25">
      <c r="A444" s="99"/>
      <c r="B444" s="100"/>
      <c r="C444" s="100"/>
      <c r="D444" s="100"/>
      <c r="E444" s="100"/>
      <c r="F444" s="100"/>
      <c r="G444" s="101"/>
    </row>
    <row r="445" spans="1:7" x14ac:dyDescent="0.25">
      <c r="A445" s="99"/>
      <c r="B445" s="100"/>
      <c r="C445" s="100"/>
      <c r="D445" s="100"/>
      <c r="E445" s="100"/>
      <c r="F445" s="100"/>
      <c r="G445" s="101"/>
    </row>
    <row r="446" spans="1:7" x14ac:dyDescent="0.25">
      <c r="A446" s="99"/>
      <c r="B446" s="100"/>
      <c r="C446" s="100"/>
      <c r="D446" s="100"/>
      <c r="E446" s="100"/>
      <c r="F446" s="100"/>
      <c r="G446" s="101"/>
    </row>
    <row r="447" spans="1:7" x14ac:dyDescent="0.25">
      <c r="A447" s="99"/>
      <c r="B447" s="100"/>
      <c r="C447" s="100"/>
      <c r="D447" s="100"/>
      <c r="E447" s="100"/>
      <c r="F447" s="100"/>
      <c r="G447" s="101"/>
    </row>
    <row r="448" spans="1:7" x14ac:dyDescent="0.25">
      <c r="A448" s="99"/>
      <c r="B448" s="100"/>
      <c r="C448" s="100"/>
      <c r="D448" s="100"/>
      <c r="E448" s="100"/>
      <c r="F448" s="100"/>
      <c r="G448" s="101"/>
    </row>
    <row r="449" spans="1:7" x14ac:dyDescent="0.25">
      <c r="A449" s="99"/>
      <c r="B449" s="100"/>
      <c r="C449" s="100"/>
      <c r="D449" s="100"/>
      <c r="E449" s="100"/>
      <c r="F449" s="100"/>
      <c r="G449" s="101"/>
    </row>
    <row r="450" spans="1:7" x14ac:dyDescent="0.25">
      <c r="A450" s="99"/>
      <c r="B450" s="100"/>
      <c r="C450" s="100"/>
      <c r="D450" s="100"/>
      <c r="E450" s="100"/>
      <c r="F450" s="100"/>
      <c r="G450" s="101"/>
    </row>
    <row r="451" spans="1:7" x14ac:dyDescent="0.25">
      <c r="A451" s="99"/>
      <c r="B451" s="100"/>
      <c r="C451" s="100"/>
      <c r="D451" s="100"/>
      <c r="E451" s="100"/>
      <c r="F451" s="100"/>
      <c r="G451" s="101"/>
    </row>
    <row r="452" spans="1:7" x14ac:dyDescent="0.25">
      <c r="A452" s="99"/>
      <c r="B452" s="100"/>
      <c r="C452" s="100"/>
      <c r="D452" s="100"/>
      <c r="E452" s="100"/>
      <c r="F452" s="100"/>
      <c r="G452" s="101"/>
    </row>
    <row r="453" spans="1:7" x14ac:dyDescent="0.25">
      <c r="A453" s="99"/>
      <c r="B453" s="100"/>
      <c r="C453" s="100"/>
      <c r="D453" s="100"/>
      <c r="E453" s="100"/>
      <c r="F453" s="100"/>
      <c r="G453" s="101"/>
    </row>
    <row r="454" spans="1:7" x14ac:dyDescent="0.25">
      <c r="A454" s="99"/>
      <c r="B454" s="100"/>
      <c r="C454" s="100"/>
      <c r="D454" s="100"/>
      <c r="E454" s="100"/>
      <c r="F454" s="100"/>
      <c r="G454" s="101"/>
    </row>
    <row r="455" spans="1:7" x14ac:dyDescent="0.25">
      <c r="A455" s="99"/>
      <c r="B455" s="100"/>
      <c r="C455" s="100"/>
      <c r="D455" s="100"/>
      <c r="E455" s="100"/>
      <c r="F455" s="100"/>
      <c r="G455" s="101"/>
    </row>
    <row r="456" spans="1:7" x14ac:dyDescent="0.25">
      <c r="A456" s="99"/>
      <c r="B456" s="100"/>
      <c r="C456" s="100"/>
      <c r="D456" s="100"/>
      <c r="E456" s="100"/>
      <c r="F456" s="100"/>
      <c r="G456" s="101"/>
    </row>
    <row r="457" spans="1:7" x14ac:dyDescent="0.25">
      <c r="A457" s="99"/>
      <c r="B457" s="100"/>
      <c r="C457" s="100"/>
      <c r="D457" s="100"/>
      <c r="E457" s="100"/>
      <c r="F457" s="100"/>
      <c r="G457" s="101"/>
    </row>
    <row r="458" spans="1:7" x14ac:dyDescent="0.25">
      <c r="A458" s="99"/>
      <c r="B458" s="100"/>
      <c r="C458" s="100"/>
      <c r="D458" s="100"/>
      <c r="E458" s="100"/>
      <c r="F458" s="100"/>
      <c r="G458" s="101"/>
    </row>
    <row r="459" spans="1:7" x14ac:dyDescent="0.25">
      <c r="A459" s="99"/>
      <c r="B459" s="100"/>
      <c r="C459" s="100"/>
      <c r="D459" s="100"/>
      <c r="E459" s="100"/>
      <c r="F459" s="100"/>
      <c r="G459" s="101"/>
    </row>
    <row r="460" spans="1:7" x14ac:dyDescent="0.25">
      <c r="A460" s="99"/>
      <c r="B460" s="100"/>
      <c r="C460" s="100"/>
      <c r="D460" s="100"/>
      <c r="E460" s="100"/>
      <c r="F460" s="100"/>
      <c r="G460" s="101"/>
    </row>
    <row r="461" spans="1:7" x14ac:dyDescent="0.25">
      <c r="A461" s="99"/>
      <c r="B461" s="100"/>
      <c r="C461" s="100"/>
      <c r="D461" s="100"/>
      <c r="E461" s="100"/>
      <c r="F461" s="100"/>
      <c r="G461" s="101"/>
    </row>
    <row r="462" spans="1:7" x14ac:dyDescent="0.25">
      <c r="A462" s="99"/>
      <c r="B462" s="100"/>
      <c r="C462" s="100"/>
      <c r="D462" s="100"/>
      <c r="E462" s="100"/>
      <c r="F462" s="100"/>
      <c r="G462" s="101"/>
    </row>
    <row r="463" spans="1:7" x14ac:dyDescent="0.25">
      <c r="A463" s="99"/>
      <c r="B463" s="100"/>
      <c r="C463" s="100"/>
      <c r="D463" s="100"/>
      <c r="E463" s="100"/>
      <c r="F463" s="100"/>
      <c r="G463" s="101"/>
    </row>
    <row r="464" spans="1:7" x14ac:dyDescent="0.25">
      <c r="A464" s="99"/>
      <c r="B464" s="100"/>
      <c r="C464" s="100"/>
      <c r="D464" s="100"/>
      <c r="E464" s="100"/>
      <c r="F464" s="100"/>
      <c r="G464" s="101"/>
    </row>
    <row r="465" spans="1:7" x14ac:dyDescent="0.25">
      <c r="A465" s="99"/>
      <c r="B465" s="100"/>
      <c r="C465" s="100"/>
      <c r="D465" s="100"/>
      <c r="E465" s="100"/>
      <c r="F465" s="100"/>
      <c r="G465" s="101"/>
    </row>
    <row r="466" spans="1:7" x14ac:dyDescent="0.25">
      <c r="A466" s="99"/>
      <c r="B466" s="100"/>
      <c r="C466" s="100"/>
      <c r="D466" s="100"/>
      <c r="E466" s="100"/>
      <c r="F466" s="100"/>
      <c r="G466" s="101"/>
    </row>
    <row r="467" spans="1:7" x14ac:dyDescent="0.25">
      <c r="A467" s="99"/>
      <c r="B467" s="100"/>
      <c r="C467" s="100"/>
      <c r="D467" s="100"/>
      <c r="E467" s="100"/>
      <c r="F467" s="100"/>
      <c r="G467" s="101"/>
    </row>
    <row r="468" spans="1:7" x14ac:dyDescent="0.25">
      <c r="A468" s="99"/>
      <c r="B468" s="100"/>
      <c r="C468" s="100"/>
      <c r="D468" s="100"/>
      <c r="E468" s="100"/>
      <c r="F468" s="100"/>
      <c r="G468" s="101"/>
    </row>
    <row r="469" spans="1:7" x14ac:dyDescent="0.25">
      <c r="A469" s="99"/>
      <c r="B469" s="100"/>
      <c r="C469" s="100"/>
      <c r="D469" s="100"/>
      <c r="E469" s="100"/>
      <c r="F469" s="100"/>
      <c r="G469" s="101"/>
    </row>
    <row r="470" spans="1:7" x14ac:dyDescent="0.25">
      <c r="A470" s="99"/>
      <c r="B470" s="100"/>
      <c r="C470" s="100"/>
      <c r="D470" s="100"/>
      <c r="E470" s="100"/>
      <c r="F470" s="100"/>
      <c r="G470" s="101"/>
    </row>
    <row r="471" spans="1:7" x14ac:dyDescent="0.25">
      <c r="A471" s="99"/>
      <c r="B471" s="100"/>
      <c r="C471" s="100"/>
      <c r="D471" s="100"/>
      <c r="E471" s="100"/>
      <c r="F471" s="100"/>
      <c r="G471" s="101"/>
    </row>
    <row r="472" spans="1:7" x14ac:dyDescent="0.25">
      <c r="A472" s="99"/>
      <c r="B472" s="100"/>
      <c r="C472" s="100"/>
      <c r="D472" s="100"/>
      <c r="E472" s="100"/>
      <c r="F472" s="100"/>
      <c r="G472" s="101"/>
    </row>
    <row r="473" spans="1:7" x14ac:dyDescent="0.25">
      <c r="A473" s="99"/>
      <c r="B473" s="100"/>
      <c r="C473" s="100"/>
      <c r="D473" s="100"/>
      <c r="E473" s="100"/>
      <c r="F473" s="100"/>
      <c r="G473" s="101"/>
    </row>
    <row r="474" spans="1:7" x14ac:dyDescent="0.25">
      <c r="A474" s="99"/>
      <c r="B474" s="100"/>
      <c r="C474" s="100"/>
      <c r="D474" s="100"/>
      <c r="E474" s="100"/>
      <c r="F474" s="100"/>
      <c r="G474" s="101"/>
    </row>
    <row r="475" spans="1:7" x14ac:dyDescent="0.25">
      <c r="A475" s="99"/>
      <c r="B475" s="100"/>
      <c r="C475" s="100"/>
      <c r="D475" s="100"/>
      <c r="E475" s="100"/>
      <c r="F475" s="100"/>
      <c r="G475" s="101"/>
    </row>
    <row r="476" spans="1:7" x14ac:dyDescent="0.25">
      <c r="A476" s="99"/>
      <c r="B476" s="100"/>
      <c r="C476" s="100"/>
      <c r="D476" s="100"/>
      <c r="E476" s="100"/>
      <c r="F476" s="100"/>
      <c r="G476" s="101"/>
    </row>
    <row r="477" spans="1:7" x14ac:dyDescent="0.25">
      <c r="A477" s="99"/>
      <c r="B477" s="100"/>
      <c r="C477" s="100"/>
      <c r="D477" s="100"/>
      <c r="E477" s="100"/>
      <c r="F477" s="100"/>
      <c r="G477" s="101"/>
    </row>
    <row r="478" spans="1:7" x14ac:dyDescent="0.25">
      <c r="A478" s="99"/>
      <c r="B478" s="100"/>
      <c r="C478" s="100"/>
      <c r="D478" s="100"/>
      <c r="E478" s="100"/>
      <c r="F478" s="100"/>
      <c r="G478" s="101"/>
    </row>
    <row r="479" spans="1:7" x14ac:dyDescent="0.25">
      <c r="A479" s="99"/>
      <c r="B479" s="100"/>
      <c r="C479" s="100"/>
      <c r="D479" s="100"/>
      <c r="E479" s="100"/>
      <c r="F479" s="100"/>
      <c r="G479" s="101"/>
    </row>
    <row r="480" spans="1:7" x14ac:dyDescent="0.25">
      <c r="A480" s="99"/>
      <c r="B480" s="100"/>
      <c r="C480" s="100"/>
      <c r="D480" s="100"/>
      <c r="E480" s="100"/>
      <c r="F480" s="100"/>
      <c r="G480" s="101"/>
    </row>
    <row r="481" spans="1:7" x14ac:dyDescent="0.25">
      <c r="A481" s="99"/>
      <c r="B481" s="100"/>
      <c r="C481" s="100"/>
      <c r="D481" s="100"/>
      <c r="E481" s="100"/>
      <c r="F481" s="100"/>
      <c r="G481" s="101"/>
    </row>
    <row r="482" spans="1:7" x14ac:dyDescent="0.25">
      <c r="A482" s="99"/>
      <c r="B482" s="100"/>
      <c r="C482" s="100"/>
      <c r="D482" s="100"/>
      <c r="E482" s="100"/>
      <c r="F482" s="100"/>
      <c r="G482" s="101"/>
    </row>
    <row r="483" spans="1:7" x14ac:dyDescent="0.25">
      <c r="A483" s="99"/>
      <c r="B483" s="100"/>
      <c r="C483" s="100"/>
      <c r="D483" s="100"/>
      <c r="E483" s="100"/>
      <c r="F483" s="100"/>
      <c r="G483" s="101"/>
    </row>
    <row r="484" spans="1:7" x14ac:dyDescent="0.25">
      <c r="A484" s="99"/>
      <c r="B484" s="100"/>
      <c r="C484" s="100"/>
      <c r="D484" s="100"/>
      <c r="E484" s="100"/>
      <c r="F484" s="100"/>
      <c r="G484" s="101"/>
    </row>
    <row r="485" spans="1:7" x14ac:dyDescent="0.25">
      <c r="A485" s="99"/>
      <c r="B485" s="100"/>
      <c r="C485" s="100"/>
      <c r="D485" s="100"/>
      <c r="E485" s="100"/>
      <c r="F485" s="100"/>
      <c r="G485" s="101"/>
    </row>
    <row r="486" spans="1:7" x14ac:dyDescent="0.25">
      <c r="A486" s="99"/>
      <c r="B486" s="100"/>
      <c r="C486" s="100"/>
      <c r="D486" s="100"/>
      <c r="E486" s="100"/>
      <c r="F486" s="100"/>
      <c r="G486" s="101"/>
    </row>
    <row r="487" spans="1:7" x14ac:dyDescent="0.25">
      <c r="A487" s="99"/>
      <c r="B487" s="100"/>
      <c r="C487" s="100"/>
      <c r="D487" s="100"/>
      <c r="E487" s="100"/>
      <c r="F487" s="100"/>
      <c r="G487" s="101"/>
    </row>
    <row r="488" spans="1:7" x14ac:dyDescent="0.25">
      <c r="A488" s="99"/>
      <c r="B488" s="100"/>
      <c r="C488" s="100"/>
      <c r="D488" s="100"/>
      <c r="E488" s="100"/>
      <c r="F488" s="100"/>
      <c r="G488" s="101"/>
    </row>
    <row r="489" spans="1:7" x14ac:dyDescent="0.25">
      <c r="A489" s="99"/>
      <c r="B489" s="100"/>
      <c r="C489" s="100"/>
      <c r="D489" s="100"/>
      <c r="E489" s="100"/>
      <c r="F489" s="100"/>
      <c r="G489" s="101"/>
    </row>
    <row r="490" spans="1:7" x14ac:dyDescent="0.25">
      <c r="A490" s="99"/>
      <c r="B490" s="100"/>
      <c r="C490" s="100"/>
      <c r="D490" s="100"/>
      <c r="E490" s="100"/>
      <c r="F490" s="100"/>
      <c r="G490" s="101"/>
    </row>
    <row r="491" spans="1:7" x14ac:dyDescent="0.25">
      <c r="A491" s="99"/>
      <c r="B491" s="100"/>
      <c r="C491" s="100"/>
      <c r="D491" s="100"/>
      <c r="E491" s="100"/>
      <c r="F491" s="100"/>
      <c r="G491" s="101"/>
    </row>
    <row r="492" spans="1:7" x14ac:dyDescent="0.25">
      <c r="A492" s="99"/>
      <c r="B492" s="100"/>
      <c r="C492" s="100"/>
      <c r="D492" s="100"/>
      <c r="E492" s="100"/>
      <c r="F492" s="100"/>
      <c r="G492" s="101"/>
    </row>
    <row r="493" spans="1:7" x14ac:dyDescent="0.25">
      <c r="A493" s="99"/>
      <c r="B493" s="100"/>
      <c r="C493" s="100"/>
      <c r="D493" s="100"/>
      <c r="E493" s="100"/>
      <c r="F493" s="100"/>
      <c r="G493" s="101"/>
    </row>
    <row r="494" spans="1:7" x14ac:dyDescent="0.25">
      <c r="A494" s="99"/>
      <c r="B494" s="100"/>
      <c r="C494" s="100"/>
      <c r="D494" s="100"/>
      <c r="E494" s="100"/>
      <c r="F494" s="100"/>
      <c r="G494" s="101"/>
    </row>
    <row r="495" spans="1:7" x14ac:dyDescent="0.25">
      <c r="A495" s="99"/>
      <c r="B495" s="100"/>
      <c r="C495" s="100"/>
      <c r="D495" s="100"/>
      <c r="E495" s="100"/>
      <c r="F495" s="100"/>
      <c r="G495" s="101"/>
    </row>
    <row r="496" spans="1:7" x14ac:dyDescent="0.25">
      <c r="A496" s="99"/>
      <c r="B496" s="100"/>
      <c r="C496" s="100"/>
      <c r="D496" s="100"/>
      <c r="E496" s="100"/>
      <c r="F496" s="100"/>
      <c r="G496" s="101"/>
    </row>
    <row r="497" spans="1:7" x14ac:dyDescent="0.25">
      <c r="A497" s="99"/>
      <c r="B497" s="100"/>
      <c r="C497" s="100"/>
      <c r="D497" s="100"/>
      <c r="E497" s="100"/>
      <c r="F497" s="100"/>
      <c r="G497" s="101"/>
    </row>
    <row r="498" spans="1:7" x14ac:dyDescent="0.25">
      <c r="A498" s="99"/>
      <c r="B498" s="100"/>
      <c r="C498" s="100"/>
      <c r="D498" s="100"/>
      <c r="E498" s="100"/>
      <c r="F498" s="100"/>
      <c r="G498" s="101"/>
    </row>
    <row r="499" spans="1:7" x14ac:dyDescent="0.25">
      <c r="A499" s="99"/>
      <c r="B499" s="100"/>
      <c r="C499" s="100"/>
      <c r="D499" s="100"/>
      <c r="E499" s="100"/>
      <c r="F499" s="100"/>
      <c r="G499" s="101"/>
    </row>
    <row r="500" spans="1:7" x14ac:dyDescent="0.25">
      <c r="A500" s="99"/>
      <c r="B500" s="100"/>
      <c r="C500" s="100"/>
      <c r="D500" s="100"/>
      <c r="E500" s="100"/>
      <c r="F500" s="100"/>
      <c r="G500" s="101"/>
    </row>
    <row r="501" spans="1:7" x14ac:dyDescent="0.25">
      <c r="A501" s="99"/>
      <c r="B501" s="100"/>
      <c r="C501" s="100"/>
      <c r="D501" s="100"/>
      <c r="E501" s="100"/>
      <c r="F501" s="100"/>
      <c r="G501" s="101"/>
    </row>
    <row r="502" spans="1:7" x14ac:dyDescent="0.25">
      <c r="A502" s="99"/>
      <c r="B502" s="100"/>
      <c r="C502" s="100"/>
      <c r="D502" s="100"/>
      <c r="E502" s="100"/>
      <c r="F502" s="100"/>
      <c r="G502" s="101"/>
    </row>
    <row r="503" spans="1:7" x14ac:dyDescent="0.25">
      <c r="A503" s="99"/>
      <c r="B503" s="100"/>
      <c r="C503" s="100"/>
      <c r="D503" s="100"/>
      <c r="E503" s="100"/>
      <c r="F503" s="100"/>
      <c r="G503" s="101"/>
    </row>
    <row r="504" spans="1:7" x14ac:dyDescent="0.25">
      <c r="A504" s="99"/>
      <c r="B504" s="100"/>
      <c r="C504" s="100"/>
      <c r="D504" s="100"/>
      <c r="E504" s="100"/>
      <c r="F504" s="100"/>
      <c r="G504" s="101"/>
    </row>
    <row r="505" spans="1:7" x14ac:dyDescent="0.25">
      <c r="A505" s="99"/>
      <c r="B505" s="100"/>
      <c r="C505" s="100"/>
      <c r="D505" s="100"/>
      <c r="E505" s="100"/>
      <c r="F505" s="100"/>
      <c r="G505" s="101"/>
    </row>
    <row r="506" spans="1:7" x14ac:dyDescent="0.25">
      <c r="A506" s="99"/>
      <c r="B506" s="100"/>
      <c r="C506" s="100"/>
      <c r="D506" s="100"/>
      <c r="E506" s="100"/>
      <c r="F506" s="100"/>
      <c r="G506" s="101"/>
    </row>
    <row r="507" spans="1:7" x14ac:dyDescent="0.25">
      <c r="A507" s="99"/>
      <c r="B507" s="100"/>
      <c r="C507" s="100"/>
      <c r="D507" s="100"/>
      <c r="E507" s="100"/>
      <c r="F507" s="100"/>
      <c r="G507" s="101"/>
    </row>
    <row r="508" spans="1:7" x14ac:dyDescent="0.25">
      <c r="A508" s="99"/>
      <c r="B508" s="100"/>
      <c r="C508" s="100"/>
      <c r="D508" s="100"/>
      <c r="E508" s="100"/>
      <c r="F508" s="100"/>
      <c r="G508" s="101"/>
    </row>
    <row r="509" spans="1:7" x14ac:dyDescent="0.25">
      <c r="A509" s="99"/>
      <c r="B509" s="100"/>
      <c r="C509" s="100"/>
      <c r="D509" s="100"/>
      <c r="E509" s="100"/>
      <c r="F509" s="100"/>
      <c r="G509" s="101"/>
    </row>
    <row r="510" spans="1:7" x14ac:dyDescent="0.25">
      <c r="A510" s="99"/>
      <c r="B510" s="100"/>
      <c r="C510" s="100"/>
      <c r="D510" s="100"/>
      <c r="E510" s="100"/>
      <c r="F510" s="100"/>
      <c r="G510" s="101"/>
    </row>
    <row r="511" spans="1:7" x14ac:dyDescent="0.25">
      <c r="A511" s="99"/>
      <c r="B511" s="100"/>
      <c r="C511" s="100"/>
      <c r="D511" s="100"/>
      <c r="E511" s="100"/>
      <c r="F511" s="100"/>
      <c r="G511" s="101"/>
    </row>
    <row r="512" spans="1:7" x14ac:dyDescent="0.25">
      <c r="A512" s="99"/>
      <c r="B512" s="100"/>
      <c r="C512" s="100"/>
      <c r="D512" s="100"/>
      <c r="E512" s="100"/>
      <c r="F512" s="100"/>
      <c r="G512" s="101"/>
    </row>
    <row r="513" spans="1:7" x14ac:dyDescent="0.25">
      <c r="A513" s="99"/>
      <c r="B513" s="100"/>
      <c r="C513" s="100"/>
      <c r="D513" s="100"/>
      <c r="E513" s="100"/>
      <c r="F513" s="100"/>
      <c r="G513" s="101"/>
    </row>
    <row r="514" spans="1:7" x14ac:dyDescent="0.25">
      <c r="A514" s="99"/>
      <c r="B514" s="100"/>
      <c r="C514" s="100"/>
      <c r="D514" s="100"/>
      <c r="E514" s="100"/>
      <c r="F514" s="100"/>
      <c r="G514" s="101"/>
    </row>
    <row r="515" spans="1:7" x14ac:dyDescent="0.25">
      <c r="A515" s="99"/>
      <c r="B515" s="100"/>
      <c r="C515" s="100"/>
      <c r="D515" s="100"/>
      <c r="E515" s="100"/>
      <c r="F515" s="100"/>
      <c r="G515" s="101"/>
    </row>
    <row r="516" spans="1:7" x14ac:dyDescent="0.25">
      <c r="A516" s="99"/>
      <c r="B516" s="100"/>
      <c r="C516" s="100"/>
      <c r="D516" s="100"/>
      <c r="E516" s="100"/>
      <c r="F516" s="100"/>
      <c r="G516" s="101"/>
    </row>
    <row r="517" spans="1:7" x14ac:dyDescent="0.25">
      <c r="A517" s="99"/>
      <c r="B517" s="100"/>
      <c r="C517" s="100"/>
      <c r="D517" s="100"/>
      <c r="E517" s="100"/>
      <c r="F517" s="100"/>
      <c r="G517" s="101"/>
    </row>
    <row r="518" spans="1:7" x14ac:dyDescent="0.25">
      <c r="A518" s="99"/>
      <c r="B518" s="100"/>
      <c r="C518" s="100"/>
      <c r="D518" s="100"/>
      <c r="E518" s="100"/>
      <c r="F518" s="100"/>
      <c r="G518" s="101"/>
    </row>
    <row r="519" spans="1:7" x14ac:dyDescent="0.25">
      <c r="A519" s="99"/>
      <c r="B519" s="100"/>
      <c r="C519" s="100"/>
      <c r="D519" s="100"/>
      <c r="E519" s="100"/>
      <c r="F519" s="100"/>
      <c r="G519" s="101"/>
    </row>
    <row r="520" spans="1:7" x14ac:dyDescent="0.25">
      <c r="A520" s="99"/>
      <c r="B520" s="100"/>
      <c r="C520" s="100"/>
      <c r="D520" s="100"/>
      <c r="E520" s="100"/>
      <c r="F520" s="100"/>
      <c r="G520" s="101"/>
    </row>
    <row r="521" spans="1:7" x14ac:dyDescent="0.25">
      <c r="A521" s="99"/>
      <c r="B521" s="100"/>
      <c r="C521" s="100"/>
      <c r="D521" s="100"/>
      <c r="E521" s="100"/>
      <c r="F521" s="100"/>
      <c r="G521" s="101"/>
    </row>
    <row r="522" spans="1:7" x14ac:dyDescent="0.25">
      <c r="A522" s="99"/>
      <c r="B522" s="100"/>
      <c r="C522" s="100"/>
      <c r="D522" s="100"/>
      <c r="E522" s="100"/>
      <c r="F522" s="100"/>
      <c r="G522" s="101"/>
    </row>
    <row r="523" spans="1:7" x14ac:dyDescent="0.25">
      <c r="A523" s="99"/>
      <c r="B523" s="100"/>
      <c r="C523" s="100"/>
      <c r="D523" s="100"/>
      <c r="E523" s="100"/>
      <c r="F523" s="100"/>
      <c r="G523" s="101"/>
    </row>
    <row r="524" spans="1:7" x14ac:dyDescent="0.25">
      <c r="A524" s="99"/>
      <c r="B524" s="100"/>
      <c r="C524" s="100"/>
      <c r="D524" s="100"/>
      <c r="E524" s="100"/>
      <c r="F524" s="100"/>
      <c r="G524" s="101"/>
    </row>
    <row r="525" spans="1:7" x14ac:dyDescent="0.25">
      <c r="A525" s="99"/>
      <c r="B525" s="100"/>
      <c r="C525" s="100"/>
      <c r="D525" s="100"/>
      <c r="E525" s="100"/>
      <c r="F525" s="100"/>
      <c r="G525" s="101"/>
    </row>
    <row r="526" spans="1:7" x14ac:dyDescent="0.25">
      <c r="A526" s="99"/>
      <c r="B526" s="100"/>
      <c r="C526" s="100"/>
      <c r="D526" s="100"/>
      <c r="E526" s="100"/>
      <c r="F526" s="100"/>
      <c r="G526" s="101"/>
    </row>
    <row r="527" spans="1:7" x14ac:dyDescent="0.25">
      <c r="A527" s="99"/>
      <c r="B527" s="100"/>
      <c r="C527" s="100"/>
      <c r="D527" s="100"/>
      <c r="E527" s="100"/>
      <c r="F527" s="100"/>
      <c r="G527" s="101"/>
    </row>
    <row r="528" spans="1:7" x14ac:dyDescent="0.25">
      <c r="A528" s="99"/>
      <c r="B528" s="100"/>
      <c r="C528" s="100"/>
      <c r="D528" s="100"/>
      <c r="E528" s="100"/>
      <c r="F528" s="100"/>
      <c r="G528" s="101"/>
    </row>
    <row r="529" spans="1:7" x14ac:dyDescent="0.25">
      <c r="A529" s="99"/>
      <c r="B529" s="100"/>
      <c r="C529" s="100"/>
      <c r="D529" s="100"/>
      <c r="E529" s="100"/>
      <c r="F529" s="100"/>
      <c r="G529" s="101"/>
    </row>
    <row r="530" spans="1:7" x14ac:dyDescent="0.25">
      <c r="A530" s="99"/>
      <c r="B530" s="100"/>
      <c r="C530" s="100"/>
      <c r="D530" s="100"/>
      <c r="E530" s="100"/>
      <c r="F530" s="100"/>
      <c r="G530" s="101"/>
    </row>
    <row r="531" spans="1:7" x14ac:dyDescent="0.25">
      <c r="A531" s="99"/>
      <c r="B531" s="100"/>
      <c r="C531" s="100"/>
      <c r="D531" s="100"/>
      <c r="E531" s="100"/>
      <c r="F531" s="100"/>
      <c r="G531" s="101"/>
    </row>
    <row r="532" spans="1:7" x14ac:dyDescent="0.25">
      <c r="A532" s="99"/>
      <c r="B532" s="100"/>
      <c r="C532" s="100"/>
      <c r="D532" s="100"/>
      <c r="E532" s="100"/>
      <c r="F532" s="100"/>
      <c r="G532" s="101"/>
    </row>
    <row r="533" spans="1:7" x14ac:dyDescent="0.25">
      <c r="A533" s="99"/>
      <c r="B533" s="100"/>
      <c r="C533" s="100"/>
      <c r="D533" s="100"/>
      <c r="E533" s="100"/>
      <c r="F533" s="100"/>
      <c r="G533" s="101"/>
    </row>
    <row r="534" spans="1:7" x14ac:dyDescent="0.25">
      <c r="A534" s="99"/>
      <c r="B534" s="100"/>
      <c r="C534" s="100"/>
      <c r="D534" s="100"/>
      <c r="E534" s="100"/>
      <c r="F534" s="100"/>
      <c r="G534" s="101"/>
    </row>
    <row r="535" spans="1:7" x14ac:dyDescent="0.25">
      <c r="A535" s="99"/>
      <c r="B535" s="100"/>
      <c r="C535" s="100"/>
      <c r="D535" s="100"/>
      <c r="E535" s="100"/>
      <c r="F535" s="100"/>
      <c r="G535" s="101"/>
    </row>
    <row r="536" spans="1:7" x14ac:dyDescent="0.25">
      <c r="A536" s="99"/>
      <c r="B536" s="100"/>
      <c r="C536" s="100"/>
      <c r="D536" s="100"/>
      <c r="E536" s="100"/>
      <c r="F536" s="100"/>
      <c r="G536" s="101"/>
    </row>
    <row r="537" spans="1:7" x14ac:dyDescent="0.25">
      <c r="A537" s="99"/>
      <c r="B537" s="100"/>
      <c r="C537" s="100"/>
      <c r="D537" s="100"/>
      <c r="E537" s="100"/>
      <c r="F537" s="100"/>
      <c r="G537" s="101"/>
    </row>
    <row r="538" spans="1:7" x14ac:dyDescent="0.25">
      <c r="A538" s="99"/>
      <c r="B538" s="100"/>
      <c r="C538" s="100"/>
      <c r="D538" s="100"/>
      <c r="E538" s="100"/>
      <c r="F538" s="100"/>
      <c r="G538" s="101"/>
    </row>
    <row r="539" spans="1:7" x14ac:dyDescent="0.25">
      <c r="A539" s="99"/>
      <c r="B539" s="100"/>
      <c r="C539" s="100"/>
      <c r="D539" s="100"/>
      <c r="E539" s="100"/>
      <c r="F539" s="100"/>
      <c r="G539" s="101"/>
    </row>
    <row r="540" spans="1:7" x14ac:dyDescent="0.25">
      <c r="A540" s="99"/>
      <c r="B540" s="100"/>
      <c r="C540" s="100"/>
      <c r="D540" s="100"/>
      <c r="E540" s="100"/>
      <c r="F540" s="100"/>
      <c r="G540" s="101"/>
    </row>
    <row r="541" spans="1:7" x14ac:dyDescent="0.25">
      <c r="A541" s="99"/>
      <c r="B541" s="100"/>
      <c r="C541" s="100"/>
      <c r="D541" s="100"/>
      <c r="E541" s="100"/>
      <c r="F541" s="100"/>
      <c r="G541" s="101"/>
    </row>
    <row r="542" spans="1:7" x14ac:dyDescent="0.25">
      <c r="A542" s="99"/>
      <c r="B542" s="100"/>
      <c r="C542" s="100"/>
      <c r="D542" s="100"/>
      <c r="E542" s="100"/>
      <c r="F542" s="100"/>
      <c r="G542" s="101"/>
    </row>
    <row r="543" spans="1:7" x14ac:dyDescent="0.25">
      <c r="A543" s="99"/>
      <c r="B543" s="100"/>
      <c r="C543" s="100"/>
      <c r="D543" s="100"/>
      <c r="E543" s="100"/>
      <c r="F543" s="100"/>
      <c r="G543" s="101"/>
    </row>
    <row r="544" spans="1:7" x14ac:dyDescent="0.25">
      <c r="A544" s="99"/>
      <c r="B544" s="100"/>
      <c r="C544" s="100"/>
      <c r="D544" s="100"/>
      <c r="E544" s="100"/>
      <c r="F544" s="100"/>
      <c r="G544" s="101"/>
    </row>
    <row r="545" spans="1:7" x14ac:dyDescent="0.25">
      <c r="A545" s="99"/>
      <c r="B545" s="100"/>
      <c r="C545" s="100"/>
      <c r="D545" s="100"/>
      <c r="E545" s="100"/>
      <c r="F545" s="100"/>
      <c r="G545" s="101"/>
    </row>
    <row r="546" spans="1:7" x14ac:dyDescent="0.25">
      <c r="A546" s="99"/>
      <c r="B546" s="100"/>
      <c r="C546" s="100"/>
      <c r="D546" s="100"/>
      <c r="E546" s="100"/>
      <c r="F546" s="100"/>
      <c r="G546" s="101"/>
    </row>
    <row r="547" spans="1:7" x14ac:dyDescent="0.25">
      <c r="A547" s="99"/>
      <c r="B547" s="100"/>
      <c r="C547" s="100"/>
      <c r="D547" s="100"/>
      <c r="E547" s="100"/>
      <c r="F547" s="100"/>
      <c r="G547" s="101"/>
    </row>
    <row r="548" spans="1:7" x14ac:dyDescent="0.25">
      <c r="A548" s="99"/>
      <c r="B548" s="100"/>
      <c r="C548" s="100"/>
      <c r="D548" s="100"/>
      <c r="E548" s="100"/>
      <c r="F548" s="100"/>
      <c r="G548" s="101"/>
    </row>
    <row r="549" spans="1:7" x14ac:dyDescent="0.25">
      <c r="A549" s="99"/>
      <c r="B549" s="100"/>
      <c r="C549" s="100"/>
      <c r="D549" s="100"/>
      <c r="E549" s="100"/>
      <c r="F549" s="100"/>
      <c r="G549" s="101"/>
    </row>
    <row r="550" spans="1:7" x14ac:dyDescent="0.25">
      <c r="A550" s="99"/>
      <c r="B550" s="100"/>
      <c r="C550" s="100"/>
      <c r="D550" s="100"/>
      <c r="E550" s="100"/>
      <c r="F550" s="100"/>
      <c r="G550" s="101"/>
    </row>
    <row r="551" spans="1:7" x14ac:dyDescent="0.25">
      <c r="A551" s="99"/>
      <c r="B551" s="100"/>
      <c r="C551" s="100"/>
      <c r="D551" s="100"/>
      <c r="E551" s="100"/>
      <c r="F551" s="100"/>
      <c r="G551" s="101"/>
    </row>
    <row r="552" spans="1:7" x14ac:dyDescent="0.25">
      <c r="A552" s="99"/>
      <c r="B552" s="100"/>
      <c r="C552" s="100"/>
      <c r="D552" s="100"/>
      <c r="E552" s="100"/>
      <c r="F552" s="100"/>
      <c r="G552" s="101"/>
    </row>
    <row r="553" spans="1:7" x14ac:dyDescent="0.25">
      <c r="A553" s="99"/>
      <c r="B553" s="100"/>
      <c r="C553" s="100"/>
      <c r="D553" s="100"/>
      <c r="E553" s="100"/>
      <c r="F553" s="100"/>
      <c r="G553" s="101"/>
    </row>
    <row r="554" spans="1:7" x14ac:dyDescent="0.25">
      <c r="A554" s="99"/>
      <c r="B554" s="100"/>
      <c r="C554" s="100"/>
      <c r="D554" s="100"/>
      <c r="E554" s="100"/>
      <c r="F554" s="100"/>
      <c r="G554" s="101"/>
    </row>
    <row r="555" spans="1:7" x14ac:dyDescent="0.25">
      <c r="A555" s="99"/>
      <c r="B555" s="100"/>
      <c r="C555" s="100"/>
      <c r="D555" s="100"/>
      <c r="E555" s="100"/>
      <c r="F555" s="100"/>
      <c r="G555" s="101"/>
    </row>
    <row r="556" spans="1:7" x14ac:dyDescent="0.25">
      <c r="A556" s="99"/>
      <c r="B556" s="100"/>
      <c r="C556" s="100"/>
      <c r="D556" s="100"/>
      <c r="E556" s="100"/>
      <c r="F556" s="100"/>
      <c r="G556" s="101"/>
    </row>
    <row r="557" spans="1:7" x14ac:dyDescent="0.25">
      <c r="A557" s="99"/>
      <c r="B557" s="100"/>
      <c r="C557" s="100"/>
      <c r="D557" s="100"/>
      <c r="E557" s="100"/>
      <c r="F557" s="100"/>
      <c r="G557" s="101"/>
    </row>
    <row r="558" spans="1:7" x14ac:dyDescent="0.25">
      <c r="A558" s="99"/>
      <c r="B558" s="100"/>
      <c r="C558" s="100"/>
      <c r="D558" s="100"/>
      <c r="E558" s="100"/>
      <c r="F558" s="100"/>
      <c r="G558" s="101"/>
    </row>
    <row r="559" spans="1:7" x14ac:dyDescent="0.25">
      <c r="A559" s="99"/>
      <c r="B559" s="100"/>
      <c r="C559" s="100"/>
      <c r="D559" s="100"/>
      <c r="E559" s="100"/>
      <c r="F559" s="100"/>
      <c r="G559" s="101"/>
    </row>
    <row r="560" spans="1:7" x14ac:dyDescent="0.25">
      <c r="A560" s="99"/>
      <c r="B560" s="100"/>
      <c r="C560" s="100"/>
      <c r="D560" s="100"/>
      <c r="E560" s="100"/>
      <c r="F560" s="100"/>
      <c r="G560" s="101"/>
    </row>
    <row r="561" spans="1:7" x14ac:dyDescent="0.25">
      <c r="A561" s="99"/>
      <c r="B561" s="100"/>
      <c r="C561" s="100"/>
      <c r="D561" s="100"/>
      <c r="E561" s="100"/>
      <c r="F561" s="100"/>
      <c r="G561" s="101"/>
    </row>
    <row r="562" spans="1:7" x14ac:dyDescent="0.25">
      <c r="A562" s="99"/>
      <c r="B562" s="100"/>
      <c r="C562" s="100"/>
      <c r="D562" s="100"/>
      <c r="E562" s="100"/>
      <c r="F562" s="100"/>
      <c r="G562" s="101"/>
    </row>
    <row r="563" spans="1:7" x14ac:dyDescent="0.25">
      <c r="A563" s="99"/>
      <c r="B563" s="100"/>
      <c r="C563" s="100"/>
      <c r="D563" s="100"/>
      <c r="E563" s="100"/>
      <c r="F563" s="100"/>
      <c r="G563" s="101"/>
    </row>
    <row r="564" spans="1:7" x14ac:dyDescent="0.25">
      <c r="A564" s="99"/>
      <c r="B564" s="100"/>
      <c r="C564" s="100"/>
      <c r="D564" s="100"/>
      <c r="E564" s="100"/>
      <c r="F564" s="100"/>
      <c r="G564" s="101"/>
    </row>
    <row r="565" spans="1:7" x14ac:dyDescent="0.25">
      <c r="A565" s="99"/>
      <c r="B565" s="100"/>
      <c r="C565" s="100"/>
      <c r="D565" s="100"/>
      <c r="E565" s="100"/>
      <c r="F565" s="100"/>
      <c r="G565" s="101"/>
    </row>
    <row r="566" spans="1:7" x14ac:dyDescent="0.25">
      <c r="A566" s="99"/>
      <c r="B566" s="100"/>
      <c r="C566" s="100"/>
      <c r="D566" s="100"/>
      <c r="E566" s="100"/>
      <c r="F566" s="100"/>
      <c r="G566" s="101"/>
    </row>
    <row r="567" spans="1:7" x14ac:dyDescent="0.25">
      <c r="A567" s="99"/>
      <c r="B567" s="100"/>
      <c r="C567" s="100"/>
      <c r="D567" s="100"/>
      <c r="E567" s="100"/>
      <c r="F567" s="100"/>
      <c r="G567" s="101"/>
    </row>
    <row r="568" spans="1:7" x14ac:dyDescent="0.25">
      <c r="A568" s="99"/>
      <c r="B568" s="100"/>
      <c r="C568" s="100"/>
      <c r="D568" s="100"/>
      <c r="E568" s="100"/>
      <c r="F568" s="100"/>
      <c r="G568" s="101"/>
    </row>
    <row r="569" spans="1:7" x14ac:dyDescent="0.25">
      <c r="A569" s="99"/>
      <c r="B569" s="100"/>
      <c r="C569" s="100"/>
      <c r="D569" s="100"/>
      <c r="E569" s="100"/>
      <c r="F569" s="100"/>
      <c r="G569" s="101"/>
    </row>
    <row r="570" spans="1:7" x14ac:dyDescent="0.25">
      <c r="A570" s="99"/>
      <c r="B570" s="100"/>
      <c r="C570" s="100"/>
      <c r="D570" s="100"/>
      <c r="E570" s="100"/>
      <c r="F570" s="100"/>
      <c r="G570" s="101"/>
    </row>
    <row r="571" spans="1:7" x14ac:dyDescent="0.25">
      <c r="A571" s="99"/>
      <c r="B571" s="100"/>
      <c r="C571" s="100"/>
      <c r="D571" s="100"/>
      <c r="E571" s="100"/>
      <c r="F571" s="100"/>
      <c r="G571" s="101"/>
    </row>
    <row r="572" spans="1:7" x14ac:dyDescent="0.25">
      <c r="A572" s="99"/>
      <c r="B572" s="100"/>
      <c r="C572" s="100"/>
      <c r="D572" s="100"/>
      <c r="E572" s="100"/>
      <c r="F572" s="100"/>
      <c r="G572" s="101"/>
    </row>
    <row r="573" spans="1:7" x14ac:dyDescent="0.25">
      <c r="A573" s="99"/>
      <c r="B573" s="100"/>
      <c r="C573" s="100"/>
      <c r="D573" s="100"/>
      <c r="E573" s="100"/>
      <c r="F573" s="100"/>
      <c r="G573" s="101"/>
    </row>
    <row r="574" spans="1:7" x14ac:dyDescent="0.25">
      <c r="A574" s="99"/>
      <c r="B574" s="100"/>
      <c r="C574" s="100"/>
      <c r="D574" s="100"/>
      <c r="E574" s="100"/>
      <c r="F574" s="100"/>
      <c r="G574" s="101"/>
    </row>
    <row r="575" spans="1:7" x14ac:dyDescent="0.25">
      <c r="A575" s="99"/>
      <c r="B575" s="100"/>
      <c r="C575" s="100"/>
      <c r="D575" s="100"/>
      <c r="E575" s="100"/>
      <c r="F575" s="100"/>
      <c r="G575" s="101"/>
    </row>
    <row r="576" spans="1:7" x14ac:dyDescent="0.25">
      <c r="A576" s="99"/>
      <c r="B576" s="100"/>
      <c r="C576" s="100"/>
      <c r="D576" s="100"/>
      <c r="E576" s="100"/>
      <c r="F576" s="100"/>
      <c r="G576" s="101"/>
    </row>
    <row r="577" spans="1:7" x14ac:dyDescent="0.25">
      <c r="A577" s="99"/>
      <c r="B577" s="100"/>
      <c r="C577" s="100"/>
      <c r="D577" s="100"/>
      <c r="E577" s="100"/>
      <c r="F577" s="100"/>
      <c r="G577" s="101"/>
    </row>
    <row r="578" spans="1:7" x14ac:dyDescent="0.25">
      <c r="A578" s="99"/>
      <c r="B578" s="100"/>
      <c r="C578" s="100"/>
      <c r="D578" s="100"/>
      <c r="E578" s="100"/>
      <c r="F578" s="100"/>
      <c r="G578" s="101"/>
    </row>
    <row r="579" spans="1:7" x14ac:dyDescent="0.25">
      <c r="A579" s="99"/>
      <c r="B579" s="100"/>
      <c r="C579" s="100"/>
      <c r="D579" s="100"/>
      <c r="E579" s="100"/>
      <c r="F579" s="100"/>
      <c r="G579" s="101"/>
    </row>
    <row r="580" spans="1:7" x14ac:dyDescent="0.25">
      <c r="A580" s="99"/>
      <c r="B580" s="100"/>
      <c r="C580" s="100"/>
      <c r="D580" s="100"/>
      <c r="E580" s="100"/>
      <c r="F580" s="100"/>
      <c r="G580" s="101"/>
    </row>
    <row r="581" spans="1:7" x14ac:dyDescent="0.25">
      <c r="A581" s="99"/>
      <c r="B581" s="100"/>
      <c r="C581" s="100"/>
      <c r="D581" s="100"/>
      <c r="E581" s="100"/>
      <c r="F581" s="100"/>
      <c r="G581" s="101"/>
    </row>
    <row r="582" spans="1:7" x14ac:dyDescent="0.25">
      <c r="A582" s="99"/>
      <c r="B582" s="100"/>
      <c r="C582" s="100"/>
      <c r="D582" s="100"/>
      <c r="E582" s="100"/>
      <c r="F582" s="100"/>
      <c r="G582" s="101"/>
    </row>
    <row r="583" spans="1:7" x14ac:dyDescent="0.25">
      <c r="A583" s="99"/>
      <c r="B583" s="100"/>
      <c r="C583" s="100"/>
      <c r="D583" s="100"/>
      <c r="E583" s="100"/>
      <c r="F583" s="100"/>
      <c r="G583" s="101"/>
    </row>
    <row r="584" spans="1:7" x14ac:dyDescent="0.25">
      <c r="A584" s="99"/>
      <c r="B584" s="100"/>
      <c r="C584" s="100"/>
      <c r="D584" s="100"/>
      <c r="E584" s="100"/>
      <c r="F584" s="100"/>
      <c r="G584" s="101"/>
    </row>
    <row r="585" spans="1:7" x14ac:dyDescent="0.25">
      <c r="A585" s="99"/>
      <c r="B585" s="100"/>
      <c r="C585" s="100"/>
      <c r="D585" s="100"/>
      <c r="E585" s="100"/>
      <c r="F585" s="100"/>
      <c r="G585" s="101"/>
    </row>
    <row r="586" spans="1:7" x14ac:dyDescent="0.25">
      <c r="A586" s="99"/>
      <c r="B586" s="100"/>
      <c r="C586" s="100"/>
      <c r="D586" s="100"/>
      <c r="E586" s="100"/>
      <c r="F586" s="100"/>
      <c r="G586" s="101"/>
    </row>
    <row r="587" spans="1:7" x14ac:dyDescent="0.25">
      <c r="A587" s="99"/>
      <c r="B587" s="100"/>
      <c r="C587" s="100"/>
      <c r="D587" s="100"/>
      <c r="E587" s="100"/>
      <c r="F587" s="100"/>
      <c r="G587" s="101"/>
    </row>
    <row r="588" spans="1:7" x14ac:dyDescent="0.25">
      <c r="A588" s="99"/>
      <c r="B588" s="100"/>
      <c r="C588" s="100"/>
      <c r="D588" s="100"/>
      <c r="E588" s="100"/>
      <c r="F588" s="100"/>
      <c r="G588" s="101"/>
    </row>
    <row r="589" spans="1:7" x14ac:dyDescent="0.25">
      <c r="A589" s="99"/>
      <c r="B589" s="100"/>
      <c r="C589" s="100"/>
      <c r="D589" s="100"/>
      <c r="E589" s="100"/>
      <c r="F589" s="100"/>
      <c r="G589" s="101"/>
    </row>
    <row r="590" spans="1:7" x14ac:dyDescent="0.25">
      <c r="A590" s="99"/>
      <c r="B590" s="100"/>
      <c r="C590" s="100"/>
      <c r="D590" s="100"/>
      <c r="E590" s="100"/>
      <c r="F590" s="100"/>
      <c r="G590" s="101"/>
    </row>
    <row r="591" spans="1:7" x14ac:dyDescent="0.25">
      <c r="A591" s="99"/>
      <c r="B591" s="100"/>
      <c r="C591" s="100"/>
      <c r="D591" s="100"/>
      <c r="E591" s="100"/>
      <c r="F591" s="100"/>
      <c r="G591" s="101"/>
    </row>
    <row r="592" spans="1:7" x14ac:dyDescent="0.25">
      <c r="A592" s="99"/>
      <c r="B592" s="100"/>
      <c r="C592" s="100"/>
      <c r="D592" s="100"/>
      <c r="E592" s="100"/>
      <c r="F592" s="100"/>
      <c r="G592" s="101"/>
    </row>
    <row r="593" spans="1:7" x14ac:dyDescent="0.25">
      <c r="A593" s="99"/>
      <c r="B593" s="100"/>
      <c r="C593" s="100"/>
      <c r="D593" s="100"/>
      <c r="E593" s="100"/>
      <c r="F593" s="100"/>
      <c r="G593" s="101"/>
    </row>
    <row r="594" spans="1:7" x14ac:dyDescent="0.25">
      <c r="A594" s="99"/>
      <c r="B594" s="100"/>
      <c r="C594" s="100"/>
      <c r="D594" s="100"/>
      <c r="E594" s="100"/>
      <c r="F594" s="100"/>
      <c r="G594" s="101"/>
    </row>
    <row r="595" spans="1:7" x14ac:dyDescent="0.25">
      <c r="A595" s="99"/>
      <c r="B595" s="100"/>
      <c r="C595" s="100"/>
      <c r="D595" s="100"/>
      <c r="E595" s="100"/>
      <c r="F595" s="100"/>
      <c r="G595" s="101"/>
    </row>
    <row r="596" spans="1:7" x14ac:dyDescent="0.25">
      <c r="A596" s="99"/>
      <c r="B596" s="100"/>
      <c r="C596" s="100"/>
      <c r="D596" s="100"/>
      <c r="E596" s="100"/>
      <c r="F596" s="100"/>
      <c r="G596" s="101"/>
    </row>
    <row r="597" spans="1:7" x14ac:dyDescent="0.25">
      <c r="A597" s="99"/>
      <c r="B597" s="100"/>
      <c r="C597" s="100"/>
      <c r="D597" s="100"/>
      <c r="E597" s="100"/>
      <c r="F597" s="100"/>
      <c r="G597" s="101"/>
    </row>
    <row r="598" spans="1:7" x14ac:dyDescent="0.25">
      <c r="A598" s="99"/>
      <c r="B598" s="100"/>
      <c r="C598" s="100"/>
      <c r="D598" s="100"/>
      <c r="E598" s="100"/>
      <c r="F598" s="100"/>
      <c r="G598" s="101"/>
    </row>
    <row r="599" spans="1:7" x14ac:dyDescent="0.25">
      <c r="A599" s="99"/>
      <c r="B599" s="100"/>
      <c r="C599" s="100"/>
      <c r="D599" s="100"/>
      <c r="E599" s="100"/>
      <c r="F599" s="100"/>
      <c r="G599" s="101"/>
    </row>
    <row r="600" spans="1:7" x14ac:dyDescent="0.25">
      <c r="A600" s="99"/>
      <c r="B600" s="100"/>
      <c r="C600" s="100"/>
      <c r="D600" s="100"/>
      <c r="E600" s="100"/>
      <c r="F600" s="100"/>
      <c r="G600" s="101"/>
    </row>
    <row r="601" spans="1:7" x14ac:dyDescent="0.25">
      <c r="A601" s="99"/>
      <c r="B601" s="100"/>
      <c r="C601" s="100"/>
      <c r="D601" s="100"/>
      <c r="E601" s="100"/>
      <c r="F601" s="100"/>
      <c r="G601" s="101"/>
    </row>
    <row r="602" spans="1:7" x14ac:dyDescent="0.25">
      <c r="A602" s="99"/>
      <c r="B602" s="100"/>
      <c r="C602" s="100"/>
      <c r="D602" s="100"/>
      <c r="E602" s="100"/>
      <c r="F602" s="100"/>
      <c r="G602" s="101"/>
    </row>
    <row r="603" spans="1:7" x14ac:dyDescent="0.25">
      <c r="A603" s="99"/>
      <c r="B603" s="100"/>
      <c r="C603" s="100"/>
      <c r="D603" s="100"/>
      <c r="E603" s="100"/>
      <c r="F603" s="100"/>
      <c r="G603" s="101"/>
    </row>
    <row r="604" spans="1:7" x14ac:dyDescent="0.25">
      <c r="A604" s="99"/>
      <c r="B604" s="100"/>
      <c r="C604" s="100"/>
      <c r="D604" s="100"/>
      <c r="E604" s="100"/>
      <c r="F604" s="100"/>
      <c r="G604" s="101"/>
    </row>
    <row r="605" spans="1:7" x14ac:dyDescent="0.25">
      <c r="A605" s="99"/>
      <c r="B605" s="100"/>
      <c r="C605" s="100"/>
      <c r="D605" s="100"/>
      <c r="E605" s="100"/>
      <c r="F605" s="100"/>
      <c r="G605" s="101"/>
    </row>
    <row r="606" spans="1:7" x14ac:dyDescent="0.25">
      <c r="A606" s="99"/>
      <c r="B606" s="100"/>
      <c r="C606" s="100"/>
      <c r="D606" s="100"/>
      <c r="E606" s="100"/>
      <c r="F606" s="100"/>
      <c r="G606" s="101"/>
    </row>
    <row r="607" spans="1:7" x14ac:dyDescent="0.25">
      <c r="A607" s="99"/>
      <c r="B607" s="100"/>
      <c r="C607" s="100"/>
      <c r="D607" s="100"/>
      <c r="E607" s="100"/>
      <c r="F607" s="100"/>
      <c r="G607" s="101"/>
    </row>
    <row r="608" spans="1:7" x14ac:dyDescent="0.25">
      <c r="A608" s="99"/>
      <c r="B608" s="100"/>
      <c r="C608" s="100"/>
      <c r="D608" s="100"/>
      <c r="E608" s="100"/>
      <c r="F608" s="100"/>
      <c r="G608" s="101"/>
    </row>
    <row r="609" spans="1:7" x14ac:dyDescent="0.25">
      <c r="A609" s="99"/>
      <c r="B609" s="100"/>
      <c r="C609" s="100"/>
      <c r="D609" s="100"/>
      <c r="E609" s="100"/>
      <c r="F609" s="100"/>
      <c r="G609" s="101"/>
    </row>
    <row r="610" spans="1:7" x14ac:dyDescent="0.25">
      <c r="A610" s="99"/>
      <c r="B610" s="100"/>
      <c r="C610" s="100"/>
      <c r="D610" s="100"/>
      <c r="E610" s="100"/>
      <c r="F610" s="100"/>
      <c r="G610" s="101"/>
    </row>
    <row r="611" spans="1:7" x14ac:dyDescent="0.25">
      <c r="A611" s="99"/>
      <c r="B611" s="100"/>
      <c r="C611" s="100"/>
      <c r="D611" s="100"/>
      <c r="E611" s="100"/>
      <c r="F611" s="100"/>
      <c r="G611" s="101"/>
    </row>
    <row r="612" spans="1:7" x14ac:dyDescent="0.25">
      <c r="A612" s="99"/>
      <c r="B612" s="100"/>
      <c r="C612" s="100"/>
      <c r="D612" s="100"/>
      <c r="E612" s="100"/>
      <c r="F612" s="100"/>
      <c r="G612" s="101"/>
    </row>
    <row r="613" spans="1:7" x14ac:dyDescent="0.25">
      <c r="A613" s="99"/>
      <c r="B613" s="100"/>
      <c r="C613" s="100"/>
      <c r="D613" s="100"/>
      <c r="E613" s="100"/>
      <c r="F613" s="100"/>
      <c r="G613" s="101"/>
    </row>
    <row r="614" spans="1:7" x14ac:dyDescent="0.25">
      <c r="A614" s="99"/>
      <c r="B614" s="100"/>
      <c r="C614" s="100"/>
      <c r="D614" s="100"/>
      <c r="E614" s="100"/>
      <c r="F614" s="100"/>
      <c r="G614" s="101"/>
    </row>
    <row r="615" spans="1:7" x14ac:dyDescent="0.25">
      <c r="A615" s="99"/>
      <c r="B615" s="100"/>
      <c r="C615" s="100"/>
      <c r="D615" s="100"/>
      <c r="E615" s="100"/>
      <c r="F615" s="100"/>
      <c r="G615" s="101"/>
    </row>
    <row r="616" spans="1:7" x14ac:dyDescent="0.25">
      <c r="A616" s="99"/>
      <c r="B616" s="100"/>
      <c r="C616" s="100"/>
      <c r="D616" s="100"/>
      <c r="E616" s="100"/>
      <c r="F616" s="100"/>
      <c r="G616" s="101"/>
    </row>
    <row r="617" spans="1:7" x14ac:dyDescent="0.25">
      <c r="A617" s="99"/>
      <c r="B617" s="100"/>
      <c r="C617" s="100"/>
      <c r="D617" s="100"/>
      <c r="E617" s="100"/>
      <c r="F617" s="100"/>
      <c r="G617" s="101"/>
    </row>
    <row r="618" spans="1:7" x14ac:dyDescent="0.25">
      <c r="A618" s="99"/>
      <c r="B618" s="100"/>
      <c r="C618" s="100"/>
      <c r="D618" s="100"/>
      <c r="E618" s="100"/>
      <c r="F618" s="100"/>
      <c r="G618" s="101"/>
    </row>
    <row r="619" spans="1:7" x14ac:dyDescent="0.25">
      <c r="A619" s="99"/>
      <c r="B619" s="100"/>
      <c r="C619" s="100"/>
      <c r="D619" s="100"/>
      <c r="E619" s="100"/>
      <c r="F619" s="100"/>
      <c r="G619" s="101"/>
    </row>
    <row r="620" spans="1:7" x14ac:dyDescent="0.25">
      <c r="A620" s="99"/>
      <c r="B620" s="100"/>
      <c r="C620" s="100"/>
      <c r="D620" s="100"/>
      <c r="E620" s="100"/>
      <c r="F620" s="100"/>
      <c r="G620" s="101"/>
    </row>
    <row r="621" spans="1:7" x14ac:dyDescent="0.25">
      <c r="A621" s="99"/>
      <c r="B621" s="100"/>
      <c r="C621" s="100"/>
      <c r="D621" s="100"/>
      <c r="E621" s="100"/>
      <c r="F621" s="100"/>
      <c r="G621" s="101"/>
    </row>
    <row r="622" spans="1:7" x14ac:dyDescent="0.25">
      <c r="A622" s="99"/>
      <c r="B622" s="100"/>
      <c r="C622" s="100"/>
      <c r="D622" s="100"/>
      <c r="E622" s="100"/>
      <c r="F622" s="100"/>
      <c r="G622" s="101"/>
    </row>
    <row r="623" spans="1:7" x14ac:dyDescent="0.25">
      <c r="A623" s="99"/>
      <c r="B623" s="100"/>
      <c r="C623" s="100"/>
      <c r="D623" s="100"/>
      <c r="E623" s="100"/>
      <c r="F623" s="100"/>
      <c r="G623" s="101"/>
    </row>
    <row r="624" spans="1:7" x14ac:dyDescent="0.25">
      <c r="A624" s="99"/>
      <c r="B624" s="100"/>
      <c r="C624" s="100"/>
      <c r="D624" s="100"/>
      <c r="E624" s="100"/>
      <c r="F624" s="100"/>
      <c r="G624" s="101"/>
    </row>
    <row r="625" spans="1:7" x14ac:dyDescent="0.25">
      <c r="A625" s="99"/>
      <c r="B625" s="100"/>
      <c r="C625" s="100"/>
      <c r="D625" s="100"/>
      <c r="E625" s="100"/>
      <c r="F625" s="100"/>
      <c r="G625" s="101"/>
    </row>
    <row r="626" spans="1:7" x14ac:dyDescent="0.25">
      <c r="A626" s="99"/>
      <c r="B626" s="100"/>
      <c r="C626" s="100"/>
      <c r="D626" s="100"/>
      <c r="E626" s="100"/>
      <c r="F626" s="100"/>
      <c r="G626" s="101"/>
    </row>
    <row r="627" spans="1:7" x14ac:dyDescent="0.25">
      <c r="A627" s="99"/>
      <c r="B627" s="100"/>
      <c r="C627" s="100"/>
      <c r="D627" s="100"/>
      <c r="E627" s="100"/>
      <c r="F627" s="100"/>
      <c r="G627" s="101"/>
    </row>
    <row r="628" spans="1:7" x14ac:dyDescent="0.25">
      <c r="A628" s="99"/>
      <c r="B628" s="100"/>
      <c r="C628" s="100"/>
      <c r="D628" s="100"/>
      <c r="E628" s="100"/>
      <c r="F628" s="100"/>
      <c r="G628" s="101"/>
    </row>
    <row r="629" spans="1:7" x14ac:dyDescent="0.25">
      <c r="A629" s="99"/>
      <c r="B629" s="100"/>
      <c r="C629" s="100"/>
      <c r="D629" s="100"/>
      <c r="E629" s="100"/>
      <c r="F629" s="100"/>
      <c r="G629" s="101"/>
    </row>
    <row r="630" spans="1:7" x14ac:dyDescent="0.25">
      <c r="A630" s="99"/>
      <c r="B630" s="100"/>
      <c r="C630" s="100"/>
      <c r="D630" s="100"/>
      <c r="E630" s="100"/>
      <c r="F630" s="100"/>
      <c r="G630" s="101"/>
    </row>
    <row r="631" spans="1:7" x14ac:dyDescent="0.25">
      <c r="A631" s="99"/>
      <c r="B631" s="100"/>
      <c r="C631" s="100"/>
      <c r="D631" s="100"/>
      <c r="E631" s="100"/>
      <c r="F631" s="100"/>
      <c r="G631" s="101"/>
    </row>
    <row r="632" spans="1:7" x14ac:dyDescent="0.25">
      <c r="A632" s="99"/>
      <c r="B632" s="100"/>
      <c r="C632" s="100"/>
      <c r="D632" s="100"/>
      <c r="E632" s="100"/>
      <c r="F632" s="100"/>
      <c r="G632" s="101"/>
    </row>
    <row r="633" spans="1:7" x14ac:dyDescent="0.25">
      <c r="A633" s="99"/>
      <c r="B633" s="100"/>
      <c r="C633" s="100"/>
      <c r="D633" s="100"/>
      <c r="E633" s="100"/>
      <c r="F633" s="100"/>
      <c r="G633" s="101"/>
    </row>
    <row r="634" spans="1:7" x14ac:dyDescent="0.25">
      <c r="A634" s="99"/>
      <c r="B634" s="100"/>
      <c r="C634" s="100"/>
      <c r="D634" s="100"/>
      <c r="E634" s="100"/>
      <c r="F634" s="100"/>
      <c r="G634" s="101"/>
    </row>
    <row r="635" spans="1:7" x14ac:dyDescent="0.25">
      <c r="A635" s="99"/>
      <c r="B635" s="100"/>
      <c r="C635" s="100"/>
      <c r="D635" s="100"/>
      <c r="E635" s="100"/>
      <c r="F635" s="100"/>
      <c r="G635" s="101"/>
    </row>
    <row r="636" spans="1:7" x14ac:dyDescent="0.25">
      <c r="A636" s="99"/>
      <c r="B636" s="100"/>
      <c r="C636" s="100"/>
      <c r="D636" s="100"/>
      <c r="E636" s="100"/>
      <c r="F636" s="100"/>
      <c r="G636" s="101"/>
    </row>
    <row r="637" spans="1:7" x14ac:dyDescent="0.25">
      <c r="A637" s="99"/>
      <c r="B637" s="100"/>
      <c r="C637" s="100"/>
      <c r="D637" s="100"/>
      <c r="E637" s="100"/>
      <c r="F637" s="100"/>
      <c r="G637" s="101"/>
    </row>
    <row r="638" spans="1:7" x14ac:dyDescent="0.25">
      <c r="A638" s="99"/>
      <c r="B638" s="100"/>
      <c r="C638" s="100"/>
      <c r="D638" s="100"/>
      <c r="E638" s="100"/>
      <c r="F638" s="100"/>
      <c r="G638" s="101"/>
    </row>
    <row r="639" spans="1:7" x14ac:dyDescent="0.25">
      <c r="A639" s="99"/>
      <c r="B639" s="100"/>
      <c r="C639" s="100"/>
      <c r="D639" s="100"/>
      <c r="E639" s="100"/>
      <c r="F639" s="100"/>
      <c r="G639" s="101"/>
    </row>
    <row r="640" spans="1:7" x14ac:dyDescent="0.25">
      <c r="A640" s="99"/>
      <c r="B640" s="100"/>
      <c r="C640" s="100"/>
      <c r="D640" s="100"/>
      <c r="E640" s="100"/>
      <c r="F640" s="100"/>
      <c r="G640" s="101"/>
    </row>
    <row r="641" spans="1:7" x14ac:dyDescent="0.25">
      <c r="A641" s="99"/>
      <c r="B641" s="100"/>
      <c r="C641" s="100"/>
      <c r="D641" s="100"/>
      <c r="E641" s="100"/>
      <c r="F641" s="100"/>
      <c r="G641" s="101"/>
    </row>
    <row r="642" spans="1:7" x14ac:dyDescent="0.25">
      <c r="A642" s="99"/>
      <c r="B642" s="100"/>
      <c r="C642" s="100"/>
      <c r="D642" s="100"/>
      <c r="E642" s="100"/>
      <c r="F642" s="100"/>
      <c r="G642" s="101"/>
    </row>
    <row r="643" spans="1:7" x14ac:dyDescent="0.25">
      <c r="A643" s="99"/>
      <c r="B643" s="100"/>
      <c r="C643" s="100"/>
      <c r="D643" s="100"/>
      <c r="E643" s="100"/>
      <c r="F643" s="100"/>
      <c r="G643" s="101"/>
    </row>
    <row r="644" spans="1:7" x14ac:dyDescent="0.25">
      <c r="A644" s="99"/>
      <c r="B644" s="100"/>
      <c r="C644" s="100"/>
      <c r="D644" s="100"/>
      <c r="E644" s="100"/>
      <c r="F644" s="100"/>
      <c r="G644" s="101"/>
    </row>
    <row r="645" spans="1:7" x14ac:dyDescent="0.25">
      <c r="A645" s="99"/>
      <c r="B645" s="100"/>
      <c r="C645" s="100"/>
      <c r="D645" s="100"/>
      <c r="E645" s="100"/>
      <c r="F645" s="100"/>
      <c r="G645" s="101"/>
    </row>
    <row r="646" spans="1:7" x14ac:dyDescent="0.25">
      <c r="A646" s="99"/>
      <c r="B646" s="100"/>
      <c r="C646" s="100"/>
      <c r="D646" s="100"/>
      <c r="E646" s="100"/>
      <c r="F646" s="100"/>
      <c r="G646" s="101"/>
    </row>
    <row r="647" spans="1:7" x14ac:dyDescent="0.25">
      <c r="A647" s="99"/>
      <c r="B647" s="100"/>
      <c r="C647" s="100"/>
      <c r="D647" s="100"/>
      <c r="E647" s="100"/>
      <c r="F647" s="100"/>
      <c r="G647" s="101"/>
    </row>
    <row r="648" spans="1:7" x14ac:dyDescent="0.25">
      <c r="A648" s="99"/>
      <c r="B648" s="100"/>
      <c r="C648" s="100"/>
      <c r="D648" s="100"/>
      <c r="E648" s="100"/>
      <c r="F648" s="100"/>
      <c r="G648" s="101"/>
    </row>
    <row r="649" spans="1:7" x14ac:dyDescent="0.25">
      <c r="A649" s="99"/>
      <c r="B649" s="100"/>
      <c r="C649" s="100"/>
      <c r="D649" s="100"/>
      <c r="E649" s="100"/>
      <c r="F649" s="100"/>
      <c r="G649" s="101"/>
    </row>
    <row r="650" spans="1:7" x14ac:dyDescent="0.25">
      <c r="A650" s="99"/>
      <c r="B650" s="100"/>
      <c r="C650" s="100"/>
      <c r="D650" s="100"/>
      <c r="E650" s="100"/>
      <c r="F650" s="100"/>
      <c r="G650" s="101"/>
    </row>
    <row r="651" spans="1:7" x14ac:dyDescent="0.25">
      <c r="A651" s="99"/>
      <c r="B651" s="100"/>
      <c r="C651" s="100"/>
      <c r="D651" s="100"/>
      <c r="E651" s="100"/>
      <c r="F651" s="100"/>
      <c r="G651" s="101"/>
    </row>
    <row r="652" spans="1:7" x14ac:dyDescent="0.25">
      <c r="A652" s="99"/>
      <c r="B652" s="100"/>
      <c r="C652" s="100"/>
      <c r="D652" s="100"/>
      <c r="E652" s="100"/>
      <c r="F652" s="100"/>
      <c r="G652" s="101"/>
    </row>
    <row r="653" spans="1:7" x14ac:dyDescent="0.25">
      <c r="A653" s="99"/>
      <c r="B653" s="100"/>
      <c r="C653" s="100"/>
      <c r="D653" s="100"/>
      <c r="E653" s="100"/>
      <c r="F653" s="100"/>
      <c r="G653" s="101"/>
    </row>
    <row r="654" spans="1:7" x14ac:dyDescent="0.25">
      <c r="A654" s="99"/>
      <c r="B654" s="100"/>
      <c r="C654" s="100"/>
      <c r="D654" s="100"/>
      <c r="E654" s="100"/>
      <c r="F654" s="100"/>
      <c r="G654" s="101"/>
    </row>
    <row r="655" spans="1:7" x14ac:dyDescent="0.25">
      <c r="A655" s="99"/>
      <c r="B655" s="100"/>
      <c r="C655" s="100"/>
      <c r="D655" s="100"/>
      <c r="E655" s="100"/>
      <c r="F655" s="100"/>
      <c r="G655" s="101"/>
    </row>
    <row r="656" spans="1:7" x14ac:dyDescent="0.25">
      <c r="A656" s="99"/>
      <c r="B656" s="100"/>
      <c r="C656" s="100"/>
      <c r="D656" s="100"/>
      <c r="E656" s="100"/>
      <c r="F656" s="100"/>
      <c r="G656" s="101"/>
    </row>
    <row r="657" spans="1:7" x14ac:dyDescent="0.25">
      <c r="A657" s="99"/>
      <c r="B657" s="100"/>
      <c r="C657" s="100"/>
      <c r="D657" s="100"/>
      <c r="E657" s="100"/>
      <c r="F657" s="100"/>
      <c r="G657" s="101"/>
    </row>
    <row r="658" spans="1:7" x14ac:dyDescent="0.25">
      <c r="A658" s="99"/>
      <c r="B658" s="100"/>
      <c r="C658" s="100"/>
      <c r="D658" s="100"/>
      <c r="E658" s="100"/>
      <c r="F658" s="100"/>
      <c r="G658" s="101"/>
    </row>
    <row r="659" spans="1:7" x14ac:dyDescent="0.25">
      <c r="A659" s="99"/>
      <c r="B659" s="100"/>
      <c r="C659" s="100"/>
      <c r="D659" s="100"/>
      <c r="E659" s="100"/>
      <c r="F659" s="100"/>
      <c r="G659" s="101"/>
    </row>
    <row r="660" spans="1:7" x14ac:dyDescent="0.25">
      <c r="A660" s="99"/>
      <c r="B660" s="100"/>
      <c r="C660" s="100"/>
      <c r="D660" s="100"/>
      <c r="E660" s="100"/>
      <c r="F660" s="100"/>
      <c r="G660" s="101"/>
    </row>
    <row r="661" spans="1:7" x14ac:dyDescent="0.25">
      <c r="A661" s="99"/>
      <c r="B661" s="100"/>
      <c r="C661" s="100"/>
      <c r="D661" s="100"/>
      <c r="E661" s="100"/>
      <c r="F661" s="100"/>
      <c r="G661" s="101"/>
    </row>
    <row r="662" spans="1:7" x14ac:dyDescent="0.25">
      <c r="A662" s="99"/>
      <c r="B662" s="100"/>
      <c r="C662" s="100"/>
      <c r="D662" s="100"/>
      <c r="E662" s="100"/>
      <c r="F662" s="100"/>
      <c r="G662" s="101"/>
    </row>
    <row r="663" spans="1:7" x14ac:dyDescent="0.25">
      <c r="A663" s="99"/>
      <c r="B663" s="100"/>
      <c r="C663" s="100"/>
      <c r="D663" s="100"/>
      <c r="E663" s="100"/>
      <c r="F663" s="100"/>
      <c r="G663" s="101"/>
    </row>
    <row r="664" spans="1:7" x14ac:dyDescent="0.25">
      <c r="A664" s="99"/>
      <c r="B664" s="100"/>
      <c r="C664" s="100"/>
      <c r="D664" s="100"/>
      <c r="E664" s="100"/>
      <c r="F664" s="100"/>
      <c r="G664" s="101"/>
    </row>
    <row r="665" spans="1:7" x14ac:dyDescent="0.25">
      <c r="A665" s="99"/>
      <c r="B665" s="100"/>
      <c r="C665" s="100"/>
      <c r="D665" s="100"/>
      <c r="E665" s="100"/>
      <c r="F665" s="100"/>
      <c r="G665" s="101"/>
    </row>
    <row r="666" spans="1:7" x14ac:dyDescent="0.25">
      <c r="A666" s="99"/>
      <c r="B666" s="100"/>
      <c r="C666" s="100"/>
      <c r="D666" s="100"/>
      <c r="E666" s="100"/>
      <c r="F666" s="100"/>
      <c r="G666" s="101"/>
    </row>
    <row r="667" spans="1:7" x14ac:dyDescent="0.25">
      <c r="A667" s="99"/>
      <c r="B667" s="100"/>
      <c r="C667" s="100"/>
      <c r="D667" s="100"/>
      <c r="E667" s="100"/>
      <c r="F667" s="100"/>
      <c r="G667" s="101"/>
    </row>
    <row r="668" spans="1:7" x14ac:dyDescent="0.25">
      <c r="A668" s="99"/>
      <c r="B668" s="100"/>
      <c r="C668" s="100"/>
      <c r="D668" s="100"/>
      <c r="E668" s="100"/>
      <c r="F668" s="100"/>
      <c r="G668" s="101"/>
    </row>
    <row r="669" spans="1:7" x14ac:dyDescent="0.25">
      <c r="A669" s="99"/>
      <c r="B669" s="100"/>
      <c r="C669" s="100"/>
      <c r="D669" s="100"/>
      <c r="E669" s="100"/>
      <c r="F669" s="100"/>
      <c r="G669" s="101"/>
    </row>
    <row r="670" spans="1:7" x14ac:dyDescent="0.25">
      <c r="A670" s="99"/>
      <c r="B670" s="100"/>
      <c r="C670" s="100"/>
      <c r="D670" s="100"/>
      <c r="E670" s="100"/>
      <c r="F670" s="100"/>
      <c r="G670" s="101"/>
    </row>
    <row r="671" spans="1:7" x14ac:dyDescent="0.25">
      <c r="A671" s="99"/>
      <c r="B671" s="100"/>
      <c r="C671" s="100"/>
      <c r="D671" s="100"/>
      <c r="E671" s="100"/>
      <c r="F671" s="100"/>
      <c r="G671" s="101"/>
    </row>
    <row r="672" spans="1:7" x14ac:dyDescent="0.25">
      <c r="A672" s="99"/>
      <c r="B672" s="100"/>
      <c r="C672" s="100"/>
      <c r="D672" s="100"/>
      <c r="E672" s="100"/>
      <c r="F672" s="100"/>
      <c r="G672" s="101"/>
    </row>
    <row r="673" spans="1:7" x14ac:dyDescent="0.25">
      <c r="A673" s="99"/>
      <c r="B673" s="100"/>
      <c r="C673" s="100"/>
      <c r="D673" s="100"/>
      <c r="E673" s="100"/>
      <c r="F673" s="100"/>
      <c r="G673" s="101"/>
    </row>
    <row r="674" spans="1:7" x14ac:dyDescent="0.25">
      <c r="A674" s="99"/>
      <c r="B674" s="100"/>
      <c r="C674" s="100"/>
      <c r="D674" s="100"/>
      <c r="E674" s="100"/>
      <c r="F674" s="100"/>
      <c r="G674" s="101"/>
    </row>
    <row r="675" spans="1:7" x14ac:dyDescent="0.25">
      <c r="A675" s="99"/>
      <c r="B675" s="100"/>
      <c r="C675" s="100"/>
      <c r="D675" s="100"/>
      <c r="E675" s="100"/>
      <c r="F675" s="100"/>
      <c r="G675" s="101"/>
    </row>
    <row r="676" spans="1:7" x14ac:dyDescent="0.25">
      <c r="A676" s="99"/>
      <c r="B676" s="100"/>
      <c r="C676" s="100"/>
      <c r="D676" s="100"/>
      <c r="E676" s="100"/>
      <c r="F676" s="100"/>
      <c r="G676" s="101"/>
    </row>
    <row r="677" spans="1:7" x14ac:dyDescent="0.25">
      <c r="A677" s="99"/>
      <c r="B677" s="100"/>
      <c r="C677" s="100"/>
      <c r="D677" s="100"/>
      <c r="E677" s="100"/>
      <c r="F677" s="100"/>
      <c r="G677" s="101"/>
    </row>
    <row r="678" spans="1:7" x14ac:dyDescent="0.25">
      <c r="A678" s="99"/>
      <c r="B678" s="100"/>
      <c r="C678" s="100"/>
      <c r="D678" s="100"/>
      <c r="E678" s="100"/>
      <c r="F678" s="100"/>
      <c r="G678" s="101"/>
    </row>
    <row r="679" spans="1:7" x14ac:dyDescent="0.25">
      <c r="A679" s="99"/>
      <c r="B679" s="100"/>
      <c r="C679" s="100"/>
      <c r="D679" s="100"/>
      <c r="E679" s="100"/>
      <c r="F679" s="100"/>
      <c r="G679" s="101"/>
    </row>
    <row r="680" spans="1:7" x14ac:dyDescent="0.25">
      <c r="A680" s="99"/>
      <c r="B680" s="100"/>
      <c r="C680" s="100"/>
      <c r="D680" s="100"/>
      <c r="E680" s="100"/>
      <c r="F680" s="100"/>
      <c r="G680" s="101"/>
    </row>
    <row r="681" spans="1:7" x14ac:dyDescent="0.25">
      <c r="A681" s="99"/>
      <c r="B681" s="100"/>
      <c r="C681" s="100"/>
      <c r="D681" s="100"/>
      <c r="E681" s="100"/>
      <c r="F681" s="100"/>
      <c r="G681" s="101"/>
    </row>
    <row r="682" spans="1:7" x14ac:dyDescent="0.25">
      <c r="A682" s="99"/>
      <c r="B682" s="100"/>
      <c r="C682" s="100"/>
      <c r="D682" s="100"/>
      <c r="E682" s="100"/>
      <c r="F682" s="100"/>
      <c r="G682" s="101"/>
    </row>
    <row r="683" spans="1:7" x14ac:dyDescent="0.25">
      <c r="A683" s="99"/>
      <c r="B683" s="100"/>
      <c r="C683" s="100"/>
      <c r="D683" s="100"/>
      <c r="E683" s="100"/>
      <c r="F683" s="100"/>
      <c r="G683" s="101"/>
    </row>
    <row r="684" spans="1:7" x14ac:dyDescent="0.25">
      <c r="A684" s="99"/>
      <c r="B684" s="100"/>
      <c r="C684" s="100"/>
      <c r="D684" s="100"/>
      <c r="E684" s="100"/>
      <c r="F684" s="100"/>
      <c r="G684" s="101"/>
    </row>
    <row r="685" spans="1:7" x14ac:dyDescent="0.25">
      <c r="A685" s="99"/>
      <c r="B685" s="100"/>
      <c r="C685" s="100"/>
      <c r="D685" s="100"/>
      <c r="E685" s="100"/>
      <c r="F685" s="100"/>
      <c r="G685" s="101"/>
    </row>
    <row r="686" spans="1:7" x14ac:dyDescent="0.25">
      <c r="A686" s="99"/>
      <c r="B686" s="100"/>
      <c r="C686" s="100"/>
      <c r="D686" s="100"/>
      <c r="E686" s="100"/>
      <c r="F686" s="100"/>
      <c r="G686" s="101"/>
    </row>
    <row r="687" spans="1:7" x14ac:dyDescent="0.25">
      <c r="A687" s="99"/>
      <c r="B687" s="100"/>
      <c r="C687" s="100"/>
      <c r="D687" s="100"/>
      <c r="E687" s="100"/>
      <c r="F687" s="100"/>
      <c r="G687" s="101"/>
    </row>
    <row r="688" spans="1:7" x14ac:dyDescent="0.25">
      <c r="A688" s="99"/>
      <c r="B688" s="100"/>
      <c r="C688" s="100"/>
      <c r="D688" s="100"/>
      <c r="E688" s="100"/>
      <c r="F688" s="100"/>
      <c r="G688" s="101"/>
    </row>
    <row r="689" spans="1:7" x14ac:dyDescent="0.25">
      <c r="A689" s="99"/>
      <c r="B689" s="100"/>
      <c r="C689" s="100"/>
      <c r="D689" s="100"/>
      <c r="E689" s="100"/>
      <c r="F689" s="100"/>
      <c r="G689" s="101"/>
    </row>
    <row r="690" spans="1:7" x14ac:dyDescent="0.25">
      <c r="A690" s="99"/>
      <c r="B690" s="100"/>
      <c r="C690" s="100"/>
      <c r="D690" s="100"/>
      <c r="E690" s="100"/>
      <c r="F690" s="100"/>
      <c r="G690" s="101"/>
    </row>
    <row r="691" spans="1:7" x14ac:dyDescent="0.25">
      <c r="A691" s="99"/>
      <c r="B691" s="100"/>
      <c r="C691" s="100"/>
      <c r="D691" s="100"/>
      <c r="E691" s="100"/>
      <c r="F691" s="100"/>
      <c r="G691" s="101"/>
    </row>
    <row r="692" spans="1:7" x14ac:dyDescent="0.25">
      <c r="A692" s="99"/>
      <c r="B692" s="100"/>
      <c r="C692" s="100"/>
      <c r="D692" s="100"/>
      <c r="E692" s="100"/>
      <c r="F692" s="100"/>
      <c r="G692" s="101"/>
    </row>
    <row r="693" spans="1:7" x14ac:dyDescent="0.25">
      <c r="A693" s="99"/>
      <c r="B693" s="100"/>
      <c r="C693" s="100"/>
      <c r="D693" s="100"/>
      <c r="E693" s="100"/>
      <c r="F693" s="100"/>
      <c r="G693" s="101"/>
    </row>
    <row r="694" spans="1:7" x14ac:dyDescent="0.25">
      <c r="A694" s="99"/>
      <c r="B694" s="100"/>
      <c r="C694" s="100"/>
      <c r="D694" s="100"/>
      <c r="E694" s="100"/>
      <c r="F694" s="100"/>
      <c r="G694" s="101"/>
    </row>
    <row r="695" spans="1:7" x14ac:dyDescent="0.25">
      <c r="A695" s="99"/>
      <c r="B695" s="100"/>
      <c r="C695" s="100"/>
      <c r="D695" s="100"/>
      <c r="E695" s="100"/>
      <c r="F695" s="100"/>
      <c r="G695" s="101"/>
    </row>
    <row r="696" spans="1:7" x14ac:dyDescent="0.25">
      <c r="A696" s="99"/>
      <c r="B696" s="100"/>
      <c r="C696" s="100"/>
      <c r="D696" s="100"/>
      <c r="E696" s="100"/>
      <c r="F696" s="100"/>
      <c r="G696" s="101"/>
    </row>
    <row r="697" spans="1:7" x14ac:dyDescent="0.25">
      <c r="A697" s="99"/>
      <c r="B697" s="100"/>
      <c r="C697" s="100"/>
      <c r="D697" s="100"/>
      <c r="E697" s="100"/>
      <c r="F697" s="100"/>
      <c r="G697" s="101"/>
    </row>
    <row r="698" spans="1:7" x14ac:dyDescent="0.25">
      <c r="A698" s="99"/>
      <c r="B698" s="100"/>
      <c r="C698" s="100"/>
      <c r="D698" s="100"/>
      <c r="E698" s="100"/>
      <c r="F698" s="100"/>
      <c r="G698" s="101"/>
    </row>
    <row r="699" spans="1:7" x14ac:dyDescent="0.25">
      <c r="A699" s="99"/>
      <c r="B699" s="100"/>
      <c r="C699" s="100"/>
      <c r="D699" s="100"/>
      <c r="E699" s="100"/>
      <c r="F699" s="100"/>
      <c r="G699" s="101"/>
    </row>
    <row r="700" spans="1:7" x14ac:dyDescent="0.25">
      <c r="A700" s="99"/>
      <c r="B700" s="100"/>
      <c r="C700" s="100"/>
      <c r="D700" s="100"/>
      <c r="E700" s="100"/>
      <c r="F700" s="100"/>
      <c r="G700" s="101"/>
    </row>
    <row r="701" spans="1:7" x14ac:dyDescent="0.25">
      <c r="A701" s="99"/>
      <c r="B701" s="100"/>
      <c r="C701" s="100"/>
      <c r="D701" s="100"/>
      <c r="E701" s="100"/>
      <c r="F701" s="100"/>
      <c r="G701" s="101"/>
    </row>
    <row r="702" spans="1:7" x14ac:dyDescent="0.25">
      <c r="A702" s="99"/>
      <c r="B702" s="100"/>
      <c r="C702" s="100"/>
      <c r="D702" s="100"/>
      <c r="E702" s="100"/>
      <c r="F702" s="100"/>
      <c r="G702" s="101"/>
    </row>
    <row r="703" spans="1:7" x14ac:dyDescent="0.25">
      <c r="A703" s="99"/>
      <c r="B703" s="100"/>
      <c r="C703" s="100"/>
      <c r="D703" s="100"/>
      <c r="E703" s="100"/>
      <c r="F703" s="100"/>
      <c r="G703" s="101"/>
    </row>
    <row r="704" spans="1:7" x14ac:dyDescent="0.25">
      <c r="A704" s="99"/>
      <c r="B704" s="100"/>
      <c r="C704" s="100"/>
      <c r="D704" s="100"/>
      <c r="E704" s="100"/>
      <c r="F704" s="100"/>
      <c r="G704" s="101"/>
    </row>
    <row r="705" spans="1:7" x14ac:dyDescent="0.25">
      <c r="A705" s="99"/>
      <c r="B705" s="100"/>
      <c r="C705" s="100"/>
      <c r="D705" s="100"/>
      <c r="E705" s="100"/>
      <c r="F705" s="100"/>
      <c r="G705" s="101"/>
    </row>
    <row r="706" spans="1:7" x14ac:dyDescent="0.25">
      <c r="A706" s="99"/>
      <c r="B706" s="100"/>
      <c r="C706" s="100"/>
      <c r="D706" s="100"/>
      <c r="E706" s="100"/>
      <c r="F706" s="100"/>
      <c r="G706" s="101"/>
    </row>
    <row r="707" spans="1:7" x14ac:dyDescent="0.25">
      <c r="A707" s="99"/>
      <c r="B707" s="100"/>
      <c r="C707" s="100"/>
      <c r="D707" s="100"/>
      <c r="E707" s="100"/>
      <c r="F707" s="100"/>
      <c r="G707" s="101"/>
    </row>
    <row r="708" spans="1:7" x14ac:dyDescent="0.25">
      <c r="A708" s="99"/>
      <c r="B708" s="100"/>
      <c r="C708" s="100"/>
      <c r="D708" s="100"/>
      <c r="E708" s="100"/>
      <c r="F708" s="100"/>
      <c r="G708" s="101"/>
    </row>
    <row r="709" spans="1:7" x14ac:dyDescent="0.25">
      <c r="A709" s="99"/>
      <c r="B709" s="100"/>
      <c r="C709" s="100"/>
      <c r="D709" s="100"/>
      <c r="E709" s="100"/>
      <c r="F709" s="100"/>
      <c r="G709" s="101"/>
    </row>
    <row r="710" spans="1:7" x14ac:dyDescent="0.25">
      <c r="A710" s="99"/>
      <c r="B710" s="100"/>
      <c r="C710" s="100"/>
      <c r="D710" s="100"/>
      <c r="E710" s="100"/>
      <c r="F710" s="100"/>
      <c r="G710" s="101"/>
    </row>
    <row r="711" spans="1:7" x14ac:dyDescent="0.25">
      <c r="A711" s="99"/>
      <c r="B711" s="100"/>
      <c r="C711" s="100"/>
      <c r="D711" s="100"/>
      <c r="E711" s="100"/>
      <c r="F711" s="100"/>
      <c r="G711" s="101"/>
    </row>
    <row r="712" spans="1:7" x14ac:dyDescent="0.25">
      <c r="A712" s="99"/>
      <c r="B712" s="100"/>
      <c r="C712" s="100"/>
      <c r="D712" s="100"/>
      <c r="E712" s="100"/>
      <c r="F712" s="100"/>
      <c r="G712" s="101"/>
    </row>
    <row r="713" spans="1:7" x14ac:dyDescent="0.25">
      <c r="A713" s="99"/>
      <c r="B713" s="100"/>
      <c r="C713" s="100"/>
      <c r="D713" s="100"/>
      <c r="E713" s="100"/>
      <c r="F713" s="100"/>
      <c r="G713" s="101"/>
    </row>
    <row r="714" spans="1:7" x14ac:dyDescent="0.25">
      <c r="A714" s="99"/>
      <c r="B714" s="100"/>
      <c r="C714" s="100"/>
      <c r="D714" s="100"/>
      <c r="E714" s="100"/>
      <c r="F714" s="100"/>
      <c r="G714" s="101"/>
    </row>
    <row r="715" spans="1:7" x14ac:dyDescent="0.25">
      <c r="A715" s="99"/>
      <c r="B715" s="100"/>
      <c r="C715" s="100"/>
      <c r="D715" s="100"/>
      <c r="E715" s="100"/>
      <c r="F715" s="100"/>
      <c r="G715" s="101"/>
    </row>
    <row r="716" spans="1:7" x14ac:dyDescent="0.25">
      <c r="A716" s="99"/>
      <c r="B716" s="100"/>
      <c r="C716" s="100"/>
      <c r="D716" s="100"/>
      <c r="E716" s="100"/>
      <c r="F716" s="100"/>
      <c r="G716" s="101"/>
    </row>
    <row r="717" spans="1:7" x14ac:dyDescent="0.25">
      <c r="A717" s="99"/>
      <c r="B717" s="100"/>
      <c r="C717" s="100"/>
      <c r="D717" s="100"/>
      <c r="E717" s="100"/>
      <c r="F717" s="100"/>
      <c r="G717" s="101"/>
    </row>
    <row r="718" spans="1:7" x14ac:dyDescent="0.25">
      <c r="A718" s="99"/>
      <c r="B718" s="100"/>
      <c r="C718" s="100"/>
      <c r="D718" s="100"/>
      <c r="E718" s="100"/>
      <c r="F718" s="100"/>
      <c r="G718" s="101"/>
    </row>
    <row r="719" spans="1:7" x14ac:dyDescent="0.25">
      <c r="A719" s="99"/>
      <c r="B719" s="100"/>
      <c r="C719" s="100"/>
      <c r="D719" s="100"/>
      <c r="E719" s="100"/>
      <c r="F719" s="100"/>
      <c r="G719" s="101"/>
    </row>
    <row r="720" spans="1:7" x14ac:dyDescent="0.25">
      <c r="A720" s="99"/>
      <c r="B720" s="100"/>
      <c r="C720" s="100"/>
      <c r="D720" s="100"/>
      <c r="E720" s="100"/>
      <c r="F720" s="100"/>
      <c r="G720" s="101"/>
    </row>
    <row r="721" spans="1:7" x14ac:dyDescent="0.25">
      <c r="A721" s="99"/>
      <c r="B721" s="100"/>
      <c r="C721" s="100"/>
      <c r="D721" s="100"/>
      <c r="E721" s="100"/>
      <c r="F721" s="100"/>
      <c r="G721" s="101"/>
    </row>
    <row r="722" spans="1:7" x14ac:dyDescent="0.25">
      <c r="A722" s="99"/>
      <c r="B722" s="100"/>
      <c r="C722" s="100"/>
      <c r="D722" s="100"/>
      <c r="E722" s="100"/>
      <c r="F722" s="100"/>
      <c r="G722" s="101"/>
    </row>
    <row r="723" spans="1:7" x14ac:dyDescent="0.25">
      <c r="A723" s="99"/>
      <c r="B723" s="100"/>
      <c r="C723" s="100"/>
      <c r="D723" s="100"/>
      <c r="E723" s="100"/>
      <c r="F723" s="100"/>
      <c r="G723" s="101"/>
    </row>
    <row r="724" spans="1:7" x14ac:dyDescent="0.25">
      <c r="A724" s="99"/>
      <c r="B724" s="100"/>
      <c r="C724" s="100"/>
      <c r="D724" s="100"/>
      <c r="E724" s="100"/>
      <c r="F724" s="100"/>
      <c r="G724" s="101"/>
    </row>
    <row r="725" spans="1:7" x14ac:dyDescent="0.25">
      <c r="A725" s="99"/>
      <c r="B725" s="100"/>
      <c r="C725" s="100"/>
      <c r="D725" s="100"/>
      <c r="E725" s="100"/>
      <c r="F725" s="100"/>
      <c r="G725" s="101"/>
    </row>
    <row r="726" spans="1:7" x14ac:dyDescent="0.25">
      <c r="A726" s="99"/>
      <c r="B726" s="100"/>
      <c r="C726" s="100"/>
      <c r="D726" s="100"/>
      <c r="E726" s="100"/>
      <c r="F726" s="100"/>
      <c r="G726" s="101"/>
    </row>
    <row r="727" spans="1:7" x14ac:dyDescent="0.25">
      <c r="A727" s="99"/>
      <c r="B727" s="100"/>
      <c r="C727" s="100"/>
      <c r="D727" s="100"/>
      <c r="E727" s="100"/>
      <c r="F727" s="100"/>
      <c r="G727" s="101"/>
    </row>
    <row r="728" spans="1:7" x14ac:dyDescent="0.25">
      <c r="A728" s="99"/>
      <c r="B728" s="100"/>
      <c r="C728" s="100"/>
      <c r="D728" s="100"/>
      <c r="E728" s="100"/>
      <c r="F728" s="100"/>
      <c r="G728" s="101"/>
    </row>
    <row r="729" spans="1:7" x14ac:dyDescent="0.25">
      <c r="A729" s="99"/>
      <c r="B729" s="100"/>
      <c r="C729" s="100"/>
      <c r="D729" s="100"/>
      <c r="E729" s="100"/>
      <c r="F729" s="100"/>
      <c r="G729" s="101"/>
    </row>
    <row r="730" spans="1:7" x14ac:dyDescent="0.25">
      <c r="A730" s="99"/>
      <c r="B730" s="100"/>
      <c r="C730" s="100"/>
      <c r="D730" s="100"/>
      <c r="E730" s="100"/>
      <c r="F730" s="100"/>
      <c r="G730" s="101"/>
    </row>
    <row r="731" spans="1:7" x14ac:dyDescent="0.25">
      <c r="A731" s="99"/>
      <c r="B731" s="100"/>
      <c r="C731" s="100"/>
      <c r="D731" s="100"/>
      <c r="E731" s="100"/>
      <c r="F731" s="100"/>
      <c r="G731" s="101"/>
    </row>
    <row r="732" spans="1:7" x14ac:dyDescent="0.25">
      <c r="A732" s="99"/>
      <c r="B732" s="100"/>
      <c r="C732" s="100"/>
      <c r="D732" s="100"/>
      <c r="E732" s="100"/>
      <c r="F732" s="100"/>
      <c r="G732" s="101"/>
    </row>
    <row r="733" spans="1:7" x14ac:dyDescent="0.25">
      <c r="A733" s="99"/>
      <c r="B733" s="100"/>
      <c r="C733" s="100"/>
      <c r="D733" s="100"/>
      <c r="E733" s="100"/>
      <c r="F733" s="100"/>
      <c r="G733" s="101"/>
    </row>
    <row r="734" spans="1:7" x14ac:dyDescent="0.25">
      <c r="A734" s="99"/>
      <c r="B734" s="100"/>
      <c r="C734" s="100"/>
      <c r="D734" s="100"/>
      <c r="E734" s="100"/>
      <c r="F734" s="100"/>
      <c r="G734" s="101"/>
    </row>
    <row r="735" spans="1:7" x14ac:dyDescent="0.25">
      <c r="A735" s="99"/>
      <c r="B735" s="100"/>
      <c r="C735" s="100"/>
      <c r="D735" s="100"/>
      <c r="E735" s="100"/>
      <c r="F735" s="100"/>
      <c r="G735" s="101"/>
    </row>
    <row r="736" spans="1:7" x14ac:dyDescent="0.25">
      <c r="A736" s="99"/>
      <c r="B736" s="100"/>
      <c r="C736" s="100"/>
      <c r="D736" s="100"/>
      <c r="E736" s="100"/>
      <c r="F736" s="100"/>
      <c r="G736" s="101"/>
    </row>
    <row r="737" spans="1:7" x14ac:dyDescent="0.25">
      <c r="A737" s="99"/>
      <c r="B737" s="100"/>
      <c r="C737" s="100"/>
      <c r="D737" s="100"/>
      <c r="E737" s="100"/>
      <c r="F737" s="100"/>
      <c r="G737" s="101"/>
    </row>
    <row r="738" spans="1:7" x14ac:dyDescent="0.25">
      <c r="A738" s="99"/>
      <c r="B738" s="100"/>
      <c r="C738" s="100"/>
      <c r="D738" s="100"/>
      <c r="E738" s="100"/>
      <c r="F738" s="100"/>
      <c r="G738" s="101"/>
    </row>
    <row r="739" spans="1:7" x14ac:dyDescent="0.25">
      <c r="A739" s="99"/>
      <c r="B739" s="100"/>
      <c r="C739" s="100"/>
      <c r="D739" s="100"/>
      <c r="E739" s="100"/>
      <c r="F739" s="100"/>
      <c r="G739" s="101"/>
    </row>
    <row r="740" spans="1:7" x14ac:dyDescent="0.25">
      <c r="A740" s="99"/>
      <c r="B740" s="100"/>
      <c r="C740" s="100"/>
      <c r="D740" s="100"/>
      <c r="E740" s="100"/>
      <c r="F740" s="100"/>
      <c r="G740" s="101"/>
    </row>
    <row r="741" spans="1:7" x14ac:dyDescent="0.25">
      <c r="A741" s="99"/>
      <c r="B741" s="100"/>
      <c r="C741" s="100"/>
      <c r="D741" s="100"/>
      <c r="E741" s="100"/>
      <c r="F741" s="100"/>
      <c r="G741" s="101"/>
    </row>
    <row r="742" spans="1:7" x14ac:dyDescent="0.25">
      <c r="A742" s="99"/>
      <c r="B742" s="100"/>
      <c r="C742" s="100"/>
      <c r="D742" s="100"/>
      <c r="E742" s="100"/>
      <c r="F742" s="100"/>
      <c r="G742" s="101"/>
    </row>
    <row r="743" spans="1:7" x14ac:dyDescent="0.25">
      <c r="A743" s="99"/>
      <c r="B743" s="100"/>
      <c r="C743" s="100"/>
      <c r="D743" s="100"/>
      <c r="E743" s="100"/>
      <c r="F743" s="100"/>
      <c r="G743" s="101"/>
    </row>
    <row r="744" spans="1:7" x14ac:dyDescent="0.25">
      <c r="A744" s="99"/>
      <c r="B744" s="100"/>
      <c r="C744" s="100"/>
      <c r="D744" s="100"/>
      <c r="E744" s="100"/>
      <c r="F744" s="100"/>
      <c r="G744" s="101"/>
    </row>
    <row r="745" spans="1:7" x14ac:dyDescent="0.25">
      <c r="A745" s="99"/>
      <c r="B745" s="100"/>
      <c r="C745" s="100"/>
      <c r="D745" s="100"/>
      <c r="E745" s="100"/>
      <c r="F745" s="100"/>
      <c r="G745" s="101"/>
    </row>
    <row r="746" spans="1:7" x14ac:dyDescent="0.25">
      <c r="A746" s="99"/>
      <c r="B746" s="100"/>
      <c r="C746" s="100"/>
      <c r="D746" s="100"/>
      <c r="E746" s="100"/>
      <c r="F746" s="100"/>
      <c r="G746" s="101"/>
    </row>
    <row r="747" spans="1:7" x14ac:dyDescent="0.25">
      <c r="A747" s="99"/>
      <c r="B747" s="100"/>
      <c r="C747" s="100"/>
      <c r="D747" s="100"/>
      <c r="E747" s="100"/>
      <c r="F747" s="100"/>
      <c r="G747" s="101"/>
    </row>
    <row r="748" spans="1:7" x14ac:dyDescent="0.25">
      <c r="A748" s="99"/>
      <c r="B748" s="100"/>
      <c r="C748" s="100"/>
      <c r="D748" s="100"/>
      <c r="E748" s="100"/>
      <c r="F748" s="100"/>
      <c r="G748" s="101"/>
    </row>
    <row r="749" spans="1:7" x14ac:dyDescent="0.25">
      <c r="A749" s="99"/>
      <c r="B749" s="100"/>
      <c r="C749" s="100"/>
      <c r="D749" s="100"/>
      <c r="E749" s="100"/>
      <c r="F749" s="100"/>
      <c r="G749" s="101"/>
    </row>
    <row r="750" spans="1:7" x14ac:dyDescent="0.25">
      <c r="A750" s="99"/>
      <c r="B750" s="100"/>
      <c r="C750" s="100"/>
      <c r="D750" s="100"/>
      <c r="E750" s="100"/>
      <c r="F750" s="100"/>
      <c r="G750" s="101"/>
    </row>
    <row r="751" spans="1:7" x14ac:dyDescent="0.25">
      <c r="A751" s="99"/>
      <c r="B751" s="100"/>
      <c r="C751" s="100"/>
      <c r="D751" s="100"/>
      <c r="E751" s="100"/>
      <c r="F751" s="100"/>
      <c r="G751" s="101"/>
    </row>
    <row r="752" spans="1:7" x14ac:dyDescent="0.25">
      <c r="A752" s="99"/>
      <c r="B752" s="100"/>
      <c r="C752" s="100"/>
      <c r="D752" s="100"/>
      <c r="E752" s="100"/>
      <c r="F752" s="100"/>
      <c r="G752" s="101"/>
    </row>
    <row r="753" spans="1:7" x14ac:dyDescent="0.25">
      <c r="A753" s="99"/>
      <c r="B753" s="100"/>
      <c r="C753" s="100"/>
      <c r="D753" s="100"/>
      <c r="E753" s="100"/>
      <c r="F753" s="100"/>
      <c r="G753" s="101"/>
    </row>
    <row r="754" spans="1:7" x14ac:dyDescent="0.25">
      <c r="A754" s="99"/>
      <c r="B754" s="100"/>
      <c r="C754" s="100"/>
      <c r="D754" s="100"/>
      <c r="E754" s="100"/>
      <c r="F754" s="100"/>
      <c r="G754" s="101"/>
    </row>
    <row r="755" spans="1:7" x14ac:dyDescent="0.25">
      <c r="A755" s="99"/>
      <c r="B755" s="100"/>
      <c r="C755" s="100"/>
      <c r="D755" s="100"/>
      <c r="E755" s="100"/>
      <c r="F755" s="100"/>
      <c r="G755" s="101"/>
    </row>
    <row r="756" spans="1:7" x14ac:dyDescent="0.25">
      <c r="A756" s="99"/>
      <c r="B756" s="100"/>
      <c r="C756" s="100"/>
      <c r="D756" s="100"/>
      <c r="E756" s="100"/>
      <c r="F756" s="100"/>
      <c r="G756" s="101"/>
    </row>
    <row r="757" spans="1:7" x14ac:dyDescent="0.25">
      <c r="A757" s="99"/>
      <c r="B757" s="100"/>
      <c r="C757" s="100"/>
      <c r="D757" s="100"/>
      <c r="E757" s="100"/>
      <c r="F757" s="100"/>
      <c r="G757" s="101"/>
    </row>
    <row r="758" spans="1:7" x14ac:dyDescent="0.25">
      <c r="A758" s="99"/>
      <c r="B758" s="100"/>
      <c r="C758" s="100"/>
      <c r="D758" s="100"/>
      <c r="E758" s="100"/>
      <c r="F758" s="100"/>
      <c r="G758" s="101"/>
    </row>
    <row r="759" spans="1:7" x14ac:dyDescent="0.25">
      <c r="A759" s="99"/>
      <c r="B759" s="100"/>
      <c r="C759" s="100"/>
      <c r="D759" s="100"/>
      <c r="E759" s="100"/>
      <c r="F759" s="100"/>
      <c r="G759" s="101"/>
    </row>
    <row r="760" spans="1:7" x14ac:dyDescent="0.25">
      <c r="A760" s="99"/>
      <c r="B760" s="100"/>
      <c r="C760" s="100"/>
      <c r="D760" s="100"/>
      <c r="E760" s="100"/>
      <c r="F760" s="100"/>
      <c r="G760" s="101"/>
    </row>
    <row r="761" spans="1:7" x14ac:dyDescent="0.25">
      <c r="A761" s="99"/>
      <c r="B761" s="100"/>
      <c r="C761" s="100"/>
      <c r="D761" s="100"/>
      <c r="E761" s="100"/>
      <c r="F761" s="100"/>
      <c r="G761" s="101"/>
    </row>
    <row r="762" spans="1:7" x14ac:dyDescent="0.25">
      <c r="A762" s="99"/>
      <c r="B762" s="100"/>
      <c r="C762" s="100"/>
      <c r="D762" s="100"/>
      <c r="E762" s="100"/>
      <c r="F762" s="100"/>
      <c r="G762" s="101"/>
    </row>
    <row r="763" spans="1:7" x14ac:dyDescent="0.25">
      <c r="A763" s="99"/>
      <c r="B763" s="100"/>
      <c r="C763" s="100"/>
      <c r="D763" s="100"/>
      <c r="E763" s="100"/>
      <c r="F763" s="100"/>
      <c r="G763" s="101"/>
    </row>
    <row r="764" spans="1:7" x14ac:dyDescent="0.25">
      <c r="A764" s="99"/>
      <c r="B764" s="100"/>
      <c r="C764" s="100"/>
      <c r="D764" s="100"/>
      <c r="E764" s="100"/>
      <c r="F764" s="100"/>
      <c r="G764" s="101"/>
    </row>
    <row r="765" spans="1:7" x14ac:dyDescent="0.25">
      <c r="A765" s="99"/>
      <c r="B765" s="100"/>
      <c r="C765" s="100"/>
      <c r="D765" s="100"/>
      <c r="E765" s="100"/>
      <c r="F765" s="100"/>
      <c r="G765" s="101"/>
    </row>
    <row r="766" spans="1:7" x14ac:dyDescent="0.25">
      <c r="A766" s="99"/>
      <c r="B766" s="100"/>
      <c r="C766" s="100"/>
      <c r="D766" s="100"/>
      <c r="E766" s="100"/>
      <c r="F766" s="100"/>
      <c r="G766" s="101"/>
    </row>
    <row r="767" spans="1:7" x14ac:dyDescent="0.25">
      <c r="A767" s="99"/>
      <c r="B767" s="100"/>
      <c r="C767" s="100"/>
      <c r="D767" s="100"/>
      <c r="E767" s="100"/>
      <c r="F767" s="100"/>
      <c r="G767" s="101"/>
    </row>
    <row r="768" spans="1:7" x14ac:dyDescent="0.25">
      <c r="A768" s="99"/>
      <c r="B768" s="100"/>
      <c r="C768" s="100"/>
      <c r="D768" s="100"/>
      <c r="E768" s="100"/>
      <c r="F768" s="100"/>
      <c r="G768" s="101"/>
    </row>
    <row r="769" spans="1:7" x14ac:dyDescent="0.25">
      <c r="A769" s="99"/>
      <c r="B769" s="100"/>
      <c r="C769" s="100"/>
      <c r="D769" s="100"/>
      <c r="E769" s="100"/>
      <c r="F769" s="100"/>
      <c r="G769" s="101"/>
    </row>
    <row r="770" spans="1:7" x14ac:dyDescent="0.25">
      <c r="A770" s="99"/>
      <c r="B770" s="100"/>
      <c r="C770" s="100"/>
      <c r="D770" s="100"/>
      <c r="E770" s="100"/>
      <c r="F770" s="100"/>
      <c r="G770" s="101"/>
    </row>
    <row r="771" spans="1:7" x14ac:dyDescent="0.25">
      <c r="A771" s="99"/>
      <c r="B771" s="100"/>
      <c r="C771" s="100"/>
      <c r="D771" s="100"/>
      <c r="E771" s="100"/>
      <c r="F771" s="100"/>
      <c r="G771" s="101"/>
    </row>
    <row r="772" spans="1:7" x14ac:dyDescent="0.25">
      <c r="A772" s="99"/>
      <c r="B772" s="100"/>
      <c r="C772" s="100"/>
      <c r="D772" s="100"/>
      <c r="E772" s="100"/>
      <c r="F772" s="100"/>
      <c r="G772" s="101"/>
    </row>
    <row r="773" spans="1:7" x14ac:dyDescent="0.25">
      <c r="A773" s="99"/>
      <c r="B773" s="100"/>
      <c r="C773" s="100"/>
      <c r="D773" s="100"/>
      <c r="E773" s="100"/>
      <c r="F773" s="100"/>
      <c r="G773" s="101"/>
    </row>
    <row r="774" spans="1:7" x14ac:dyDescent="0.25">
      <c r="A774" s="99"/>
      <c r="B774" s="100"/>
      <c r="C774" s="100"/>
      <c r="D774" s="100"/>
      <c r="E774" s="100"/>
      <c r="F774" s="100"/>
      <c r="G774" s="101"/>
    </row>
    <row r="775" spans="1:7" x14ac:dyDescent="0.25">
      <c r="A775" s="99"/>
      <c r="B775" s="100"/>
      <c r="C775" s="100"/>
      <c r="D775" s="100"/>
      <c r="E775" s="100"/>
      <c r="F775" s="100"/>
      <c r="G775" s="101"/>
    </row>
    <row r="776" spans="1:7" x14ac:dyDescent="0.25">
      <c r="A776" s="99"/>
      <c r="B776" s="100"/>
      <c r="C776" s="100"/>
      <c r="D776" s="100"/>
      <c r="E776" s="100"/>
      <c r="F776" s="100"/>
      <c r="G776" s="101"/>
    </row>
    <row r="777" spans="1:7" x14ac:dyDescent="0.25">
      <c r="A777" s="99"/>
      <c r="B777" s="100"/>
      <c r="C777" s="100"/>
      <c r="D777" s="100"/>
      <c r="E777" s="100"/>
      <c r="F777" s="100"/>
      <c r="G777" s="101"/>
    </row>
    <row r="778" spans="1:7" x14ac:dyDescent="0.25">
      <c r="A778" s="99"/>
      <c r="B778" s="100"/>
      <c r="C778" s="100"/>
      <c r="D778" s="100"/>
      <c r="E778" s="100"/>
      <c r="F778" s="100"/>
      <c r="G778" s="101"/>
    </row>
    <row r="779" spans="1:7" x14ac:dyDescent="0.25">
      <c r="A779" s="99"/>
      <c r="B779" s="100"/>
      <c r="C779" s="100"/>
      <c r="D779" s="100"/>
      <c r="E779" s="100"/>
      <c r="F779" s="100"/>
      <c r="G779" s="101"/>
    </row>
    <row r="780" spans="1:7" x14ac:dyDescent="0.25">
      <c r="A780" s="99"/>
      <c r="B780" s="100"/>
      <c r="C780" s="100"/>
      <c r="D780" s="100"/>
      <c r="E780" s="100"/>
      <c r="F780" s="100"/>
      <c r="G780" s="101"/>
    </row>
    <row r="781" spans="1:7" x14ac:dyDescent="0.25">
      <c r="A781" s="99"/>
      <c r="B781" s="100"/>
      <c r="C781" s="100"/>
      <c r="D781" s="100"/>
      <c r="E781" s="100"/>
      <c r="F781" s="100"/>
      <c r="G781" s="101"/>
    </row>
    <row r="782" spans="1:7" x14ac:dyDescent="0.25">
      <c r="A782" s="99"/>
      <c r="B782" s="100"/>
      <c r="C782" s="100"/>
      <c r="D782" s="100"/>
      <c r="E782" s="100"/>
      <c r="F782" s="100"/>
      <c r="G782" s="101"/>
    </row>
    <row r="783" spans="1:7" x14ac:dyDescent="0.25">
      <c r="A783" s="99"/>
      <c r="B783" s="100"/>
      <c r="C783" s="100"/>
      <c r="D783" s="100"/>
      <c r="E783" s="100"/>
      <c r="F783" s="100"/>
      <c r="G783" s="101"/>
    </row>
    <row r="784" spans="1:7" x14ac:dyDescent="0.25">
      <c r="A784" s="99"/>
      <c r="B784" s="100"/>
      <c r="C784" s="100"/>
      <c r="D784" s="100"/>
      <c r="E784" s="100"/>
      <c r="F784" s="100"/>
      <c r="G784" s="101"/>
    </row>
    <row r="785" spans="1:7" x14ac:dyDescent="0.25">
      <c r="A785" s="99"/>
      <c r="B785" s="100"/>
      <c r="C785" s="100"/>
      <c r="D785" s="100"/>
      <c r="E785" s="100"/>
      <c r="F785" s="100"/>
      <c r="G785" s="101"/>
    </row>
    <row r="786" spans="1:7" x14ac:dyDescent="0.25">
      <c r="A786" s="99"/>
      <c r="B786" s="100"/>
      <c r="C786" s="100"/>
      <c r="D786" s="100"/>
      <c r="E786" s="100"/>
      <c r="F786" s="100"/>
      <c r="G786" s="101"/>
    </row>
    <row r="787" spans="1:7" x14ac:dyDescent="0.25">
      <c r="A787" s="99"/>
      <c r="B787" s="100"/>
      <c r="C787" s="100"/>
      <c r="D787" s="100"/>
      <c r="E787" s="100"/>
      <c r="F787" s="100"/>
      <c r="G787" s="101"/>
    </row>
    <row r="788" spans="1:7" x14ac:dyDescent="0.25">
      <c r="A788" s="99"/>
      <c r="B788" s="100"/>
      <c r="C788" s="100"/>
      <c r="D788" s="100"/>
      <c r="E788" s="100"/>
      <c r="F788" s="100"/>
      <c r="G788" s="101"/>
    </row>
    <row r="789" spans="1:7" x14ac:dyDescent="0.25">
      <c r="A789" s="99"/>
      <c r="B789" s="100"/>
      <c r="C789" s="100"/>
      <c r="D789" s="100"/>
      <c r="E789" s="100"/>
      <c r="F789" s="100"/>
      <c r="G789" s="101"/>
    </row>
    <row r="790" spans="1:7" x14ac:dyDescent="0.25">
      <c r="A790" s="99"/>
      <c r="B790" s="100"/>
      <c r="C790" s="100"/>
      <c r="D790" s="100"/>
      <c r="E790" s="100"/>
      <c r="F790" s="100"/>
      <c r="G790" s="101"/>
    </row>
    <row r="791" spans="1:7" x14ac:dyDescent="0.25">
      <c r="A791" s="99"/>
      <c r="B791" s="100"/>
      <c r="C791" s="100"/>
      <c r="D791" s="100"/>
      <c r="E791" s="100"/>
      <c r="F791" s="100"/>
      <c r="G791" s="101"/>
    </row>
    <row r="792" spans="1:7" x14ac:dyDescent="0.25">
      <c r="A792" s="99"/>
      <c r="B792" s="100"/>
      <c r="C792" s="100"/>
      <c r="D792" s="100"/>
      <c r="E792" s="100"/>
      <c r="F792" s="100"/>
      <c r="G792" s="101"/>
    </row>
    <row r="793" spans="1:7" x14ac:dyDescent="0.25">
      <c r="A793" s="99"/>
      <c r="B793" s="100"/>
      <c r="C793" s="100"/>
      <c r="D793" s="100"/>
      <c r="E793" s="100"/>
      <c r="F793" s="100"/>
      <c r="G793" s="101"/>
    </row>
    <row r="794" spans="1:7" x14ac:dyDescent="0.25">
      <c r="A794" s="99"/>
      <c r="B794" s="100"/>
      <c r="C794" s="100"/>
      <c r="D794" s="100"/>
      <c r="E794" s="100"/>
      <c r="F794" s="100"/>
      <c r="G794" s="101"/>
    </row>
    <row r="795" spans="1:7" x14ac:dyDescent="0.25">
      <c r="A795" s="99"/>
      <c r="B795" s="100"/>
      <c r="C795" s="100"/>
      <c r="D795" s="100"/>
      <c r="E795" s="100"/>
      <c r="F795" s="100"/>
      <c r="G795" s="101"/>
    </row>
    <row r="796" spans="1:7" x14ac:dyDescent="0.25">
      <c r="A796" s="99"/>
      <c r="B796" s="100"/>
      <c r="C796" s="100"/>
      <c r="D796" s="100"/>
      <c r="E796" s="100"/>
      <c r="F796" s="100"/>
      <c r="G796" s="101"/>
    </row>
    <row r="797" spans="1:7" x14ac:dyDescent="0.25">
      <c r="A797" s="99"/>
      <c r="B797" s="100"/>
      <c r="C797" s="100"/>
      <c r="D797" s="100"/>
      <c r="E797" s="100"/>
      <c r="F797" s="100"/>
      <c r="G797" s="101"/>
    </row>
    <row r="798" spans="1:7" x14ac:dyDescent="0.25">
      <c r="A798" s="99"/>
      <c r="B798" s="100"/>
      <c r="C798" s="100"/>
      <c r="D798" s="100"/>
      <c r="E798" s="100"/>
      <c r="F798" s="100"/>
      <c r="G798" s="101"/>
    </row>
    <row r="799" spans="1:7" x14ac:dyDescent="0.25">
      <c r="A799" s="99"/>
      <c r="B799" s="100"/>
      <c r="C799" s="100"/>
      <c r="D799" s="100"/>
      <c r="E799" s="100"/>
      <c r="F799" s="100"/>
      <c r="G799" s="101"/>
    </row>
    <row r="800" spans="1:7" x14ac:dyDescent="0.25">
      <c r="A800" s="99"/>
      <c r="B800" s="100"/>
      <c r="C800" s="100"/>
      <c r="D800" s="100"/>
      <c r="E800" s="100"/>
      <c r="F800" s="100"/>
      <c r="G800" s="101"/>
    </row>
    <row r="801" spans="1:7" x14ac:dyDescent="0.25">
      <c r="A801" s="99"/>
      <c r="B801" s="100"/>
      <c r="C801" s="100"/>
      <c r="D801" s="100"/>
      <c r="E801" s="100"/>
      <c r="F801" s="100"/>
      <c r="G801" s="101"/>
    </row>
    <row r="802" spans="1:7" x14ac:dyDescent="0.25">
      <c r="A802" s="99"/>
      <c r="B802" s="100"/>
      <c r="C802" s="100"/>
      <c r="D802" s="100"/>
      <c r="E802" s="100"/>
      <c r="F802" s="100"/>
      <c r="G802" s="101"/>
    </row>
    <row r="803" spans="1:7" x14ac:dyDescent="0.25">
      <c r="A803" s="99"/>
      <c r="B803" s="100"/>
      <c r="C803" s="100"/>
      <c r="D803" s="100"/>
      <c r="E803" s="100"/>
      <c r="F803" s="100"/>
      <c r="G803" s="101"/>
    </row>
    <row r="804" spans="1:7" x14ac:dyDescent="0.25">
      <c r="A804" s="99"/>
      <c r="B804" s="100"/>
      <c r="C804" s="100"/>
      <c r="D804" s="100"/>
      <c r="E804" s="100"/>
      <c r="F804" s="100"/>
      <c r="G804" s="101"/>
    </row>
    <row r="805" spans="1:7" x14ac:dyDescent="0.25">
      <c r="A805" s="99"/>
      <c r="B805" s="100"/>
      <c r="C805" s="100"/>
      <c r="D805" s="100"/>
      <c r="E805" s="100"/>
      <c r="F805" s="100"/>
      <c r="G805" s="101"/>
    </row>
    <row r="806" spans="1:7" x14ac:dyDescent="0.25">
      <c r="A806" s="99"/>
      <c r="B806" s="100"/>
      <c r="C806" s="100"/>
      <c r="D806" s="100"/>
      <c r="E806" s="100"/>
      <c r="F806" s="100"/>
      <c r="G806" s="101"/>
    </row>
    <row r="807" spans="1:7" x14ac:dyDescent="0.25">
      <c r="A807" s="99"/>
      <c r="B807" s="100"/>
      <c r="C807" s="100"/>
      <c r="D807" s="100"/>
      <c r="E807" s="100"/>
      <c r="F807" s="100"/>
      <c r="G807" s="101"/>
    </row>
    <row r="808" spans="1:7" x14ac:dyDescent="0.25">
      <c r="A808" s="99"/>
      <c r="B808" s="100"/>
      <c r="C808" s="100"/>
      <c r="D808" s="100"/>
      <c r="E808" s="100"/>
      <c r="F808" s="100"/>
      <c r="G808" s="101"/>
    </row>
    <row r="809" spans="1:7" x14ac:dyDescent="0.25">
      <c r="A809" s="99"/>
      <c r="B809" s="100"/>
      <c r="C809" s="100"/>
      <c r="D809" s="100"/>
      <c r="E809" s="100"/>
      <c r="F809" s="100"/>
      <c r="G809" s="101"/>
    </row>
    <row r="810" spans="1:7" x14ac:dyDescent="0.25">
      <c r="A810" s="99"/>
      <c r="B810" s="100"/>
      <c r="C810" s="100"/>
      <c r="D810" s="100"/>
      <c r="E810" s="100"/>
      <c r="F810" s="100"/>
      <c r="G810" s="101"/>
    </row>
    <row r="811" spans="1:7" x14ac:dyDescent="0.25">
      <c r="A811" s="99"/>
      <c r="B811" s="100"/>
      <c r="C811" s="100"/>
      <c r="D811" s="100"/>
      <c r="E811" s="100"/>
      <c r="F811" s="100"/>
      <c r="G811" s="101"/>
    </row>
    <row r="812" spans="1:7" x14ac:dyDescent="0.25">
      <c r="A812" s="99"/>
      <c r="B812" s="100"/>
      <c r="C812" s="100"/>
      <c r="D812" s="100"/>
      <c r="E812" s="100"/>
      <c r="F812" s="100"/>
      <c r="G812" s="101"/>
    </row>
    <row r="813" spans="1:7" x14ac:dyDescent="0.25">
      <c r="A813" s="99"/>
      <c r="B813" s="100"/>
      <c r="C813" s="100"/>
      <c r="D813" s="100"/>
      <c r="E813" s="100"/>
      <c r="F813" s="100"/>
      <c r="G813" s="101"/>
    </row>
    <row r="814" spans="1:7" x14ac:dyDescent="0.25">
      <c r="A814" s="99"/>
      <c r="B814" s="100"/>
      <c r="C814" s="100"/>
      <c r="D814" s="100"/>
      <c r="E814" s="100"/>
      <c r="F814" s="100"/>
      <c r="G814" s="101"/>
    </row>
    <row r="815" spans="1:7" x14ac:dyDescent="0.25">
      <c r="A815" s="99"/>
      <c r="B815" s="100"/>
      <c r="C815" s="100"/>
      <c r="D815" s="100"/>
      <c r="E815" s="100"/>
      <c r="F815" s="100"/>
      <c r="G815" s="101"/>
    </row>
    <row r="816" spans="1:7" x14ac:dyDescent="0.25">
      <c r="A816" s="99"/>
      <c r="B816" s="100"/>
      <c r="C816" s="100"/>
      <c r="D816" s="100"/>
      <c r="E816" s="100"/>
      <c r="F816" s="100"/>
      <c r="G816" s="101"/>
    </row>
    <row r="817" spans="1:7" x14ac:dyDescent="0.25">
      <c r="A817" s="99"/>
      <c r="B817" s="100"/>
      <c r="C817" s="100"/>
      <c r="D817" s="100"/>
      <c r="E817" s="100"/>
      <c r="F817" s="100"/>
      <c r="G817" s="101"/>
    </row>
    <row r="818" spans="1:7" x14ac:dyDescent="0.25">
      <c r="A818" s="99"/>
      <c r="B818" s="100"/>
      <c r="C818" s="100"/>
      <c r="D818" s="100"/>
      <c r="E818" s="100"/>
      <c r="F818" s="100"/>
      <c r="G818" s="101"/>
    </row>
    <row r="819" spans="1:7" x14ac:dyDescent="0.25">
      <c r="A819" s="99"/>
      <c r="B819" s="100"/>
      <c r="C819" s="100"/>
      <c r="D819" s="100"/>
      <c r="E819" s="100"/>
      <c r="F819" s="100"/>
      <c r="G819" s="101"/>
    </row>
    <row r="820" spans="1:7" x14ac:dyDescent="0.25">
      <c r="A820" s="99"/>
      <c r="B820" s="100"/>
      <c r="C820" s="100"/>
      <c r="D820" s="100"/>
      <c r="E820" s="100"/>
      <c r="F820" s="100"/>
      <c r="G820" s="101"/>
    </row>
    <row r="821" spans="1:7" x14ac:dyDescent="0.25">
      <c r="A821" s="99"/>
      <c r="B821" s="100"/>
      <c r="C821" s="100"/>
      <c r="D821" s="100"/>
      <c r="E821" s="100"/>
      <c r="F821" s="100"/>
      <c r="G821" s="101"/>
    </row>
    <row r="822" spans="1:7" x14ac:dyDescent="0.25">
      <c r="A822" s="99"/>
      <c r="B822" s="100"/>
      <c r="C822" s="100"/>
      <c r="D822" s="100"/>
      <c r="E822" s="100"/>
      <c r="F822" s="100"/>
      <c r="G822" s="101"/>
    </row>
    <row r="823" spans="1:7" x14ac:dyDescent="0.25">
      <c r="A823" s="99"/>
      <c r="B823" s="100"/>
      <c r="C823" s="100"/>
      <c r="D823" s="100"/>
      <c r="E823" s="100"/>
      <c r="F823" s="100"/>
      <c r="G823" s="101"/>
    </row>
    <row r="824" spans="1:7" x14ac:dyDescent="0.25">
      <c r="A824" s="99"/>
      <c r="B824" s="100"/>
      <c r="C824" s="100"/>
      <c r="D824" s="100"/>
      <c r="E824" s="100"/>
      <c r="F824" s="100"/>
      <c r="G824" s="101"/>
    </row>
    <row r="825" spans="1:7" x14ac:dyDescent="0.25">
      <c r="A825" s="99"/>
      <c r="B825" s="100"/>
      <c r="C825" s="100"/>
      <c r="D825" s="100"/>
      <c r="E825" s="100"/>
      <c r="F825" s="100"/>
      <c r="G825" s="101"/>
    </row>
    <row r="826" spans="1:7" x14ac:dyDescent="0.25">
      <c r="A826" s="99"/>
      <c r="B826" s="100"/>
      <c r="C826" s="100"/>
      <c r="D826" s="100"/>
      <c r="E826" s="100"/>
      <c r="F826" s="100"/>
      <c r="G826" s="101"/>
    </row>
    <row r="827" spans="1:7" x14ac:dyDescent="0.25">
      <c r="A827" s="99"/>
      <c r="B827" s="100"/>
      <c r="C827" s="100"/>
      <c r="D827" s="100"/>
      <c r="E827" s="100"/>
      <c r="F827" s="100"/>
      <c r="G827" s="101"/>
    </row>
    <row r="828" spans="1:7" x14ac:dyDescent="0.25">
      <c r="A828" s="99"/>
      <c r="B828" s="100"/>
      <c r="C828" s="100"/>
      <c r="D828" s="100"/>
      <c r="E828" s="100"/>
      <c r="F828" s="100"/>
      <c r="G828" s="101"/>
    </row>
    <row r="829" spans="1:7" x14ac:dyDescent="0.25">
      <c r="A829" s="99"/>
      <c r="B829" s="100"/>
      <c r="C829" s="100"/>
      <c r="D829" s="100"/>
      <c r="E829" s="100"/>
      <c r="F829" s="100"/>
      <c r="G829" s="101"/>
    </row>
    <row r="830" spans="1:7" x14ac:dyDescent="0.25">
      <c r="A830" s="99"/>
      <c r="B830" s="100"/>
      <c r="C830" s="100"/>
      <c r="D830" s="100"/>
      <c r="E830" s="100"/>
      <c r="F830" s="100"/>
      <c r="G830" s="101"/>
    </row>
    <row r="831" spans="1:7" x14ac:dyDescent="0.25">
      <c r="A831" s="99"/>
      <c r="B831" s="100"/>
      <c r="C831" s="100"/>
      <c r="D831" s="100"/>
      <c r="E831" s="100"/>
      <c r="F831" s="100"/>
      <c r="G831" s="101"/>
    </row>
    <row r="832" spans="1:7" x14ac:dyDescent="0.25">
      <c r="A832" s="99"/>
      <c r="B832" s="100"/>
      <c r="C832" s="100"/>
      <c r="D832" s="100"/>
      <c r="E832" s="100"/>
      <c r="F832" s="100"/>
      <c r="G832" s="101"/>
    </row>
    <row r="833" spans="1:7" x14ac:dyDescent="0.25">
      <c r="A833" s="99"/>
      <c r="B833" s="100"/>
      <c r="C833" s="100"/>
      <c r="D833" s="100"/>
      <c r="E833" s="100"/>
      <c r="F833" s="100"/>
      <c r="G833" s="101"/>
    </row>
    <row r="834" spans="1:7" x14ac:dyDescent="0.25">
      <c r="A834" s="99"/>
      <c r="B834" s="100"/>
      <c r="C834" s="100"/>
      <c r="D834" s="100"/>
      <c r="E834" s="100"/>
      <c r="F834" s="100"/>
      <c r="G834" s="101"/>
    </row>
    <row r="835" spans="1:7" x14ac:dyDescent="0.25">
      <c r="A835" s="99"/>
      <c r="B835" s="100"/>
      <c r="C835" s="100"/>
      <c r="D835" s="100"/>
      <c r="E835" s="100"/>
      <c r="F835" s="100"/>
      <c r="G835" s="101"/>
    </row>
    <row r="836" spans="1:7" x14ac:dyDescent="0.25">
      <c r="A836" s="99"/>
      <c r="B836" s="100"/>
      <c r="C836" s="100"/>
      <c r="D836" s="100"/>
      <c r="E836" s="100"/>
      <c r="F836" s="100"/>
      <c r="G836" s="101"/>
    </row>
    <row r="837" spans="1:7" x14ac:dyDescent="0.25">
      <c r="A837" s="99"/>
      <c r="B837" s="100"/>
      <c r="C837" s="100"/>
      <c r="D837" s="100"/>
      <c r="E837" s="100"/>
      <c r="F837" s="100"/>
      <c r="G837" s="101"/>
    </row>
    <row r="838" spans="1:7" x14ac:dyDescent="0.25">
      <c r="A838" s="99"/>
      <c r="B838" s="100"/>
      <c r="C838" s="100"/>
      <c r="D838" s="100"/>
      <c r="E838" s="100"/>
      <c r="F838" s="100"/>
      <c r="G838" s="101"/>
    </row>
    <row r="839" spans="1:7" x14ac:dyDescent="0.25">
      <c r="A839" s="99"/>
      <c r="B839" s="100"/>
      <c r="C839" s="100"/>
      <c r="D839" s="100"/>
      <c r="E839" s="100"/>
      <c r="F839" s="100"/>
      <c r="G839" s="101"/>
    </row>
    <row r="840" spans="1:7" x14ac:dyDescent="0.25">
      <c r="A840" s="99"/>
      <c r="B840" s="100"/>
      <c r="C840" s="100"/>
      <c r="D840" s="100"/>
      <c r="E840" s="100"/>
      <c r="F840" s="100"/>
      <c r="G840" s="101"/>
    </row>
    <row r="841" spans="1:7" x14ac:dyDescent="0.25">
      <c r="A841" s="99"/>
      <c r="B841" s="100"/>
      <c r="C841" s="100"/>
      <c r="D841" s="100"/>
      <c r="E841" s="100"/>
      <c r="F841" s="100"/>
      <c r="G841" s="101"/>
    </row>
    <row r="842" spans="1:7" x14ac:dyDescent="0.25">
      <c r="A842" s="99"/>
      <c r="B842" s="100"/>
      <c r="C842" s="100"/>
      <c r="D842" s="100"/>
      <c r="E842" s="100"/>
      <c r="F842" s="100"/>
      <c r="G842" s="101"/>
    </row>
    <row r="843" spans="1:7" x14ac:dyDescent="0.25">
      <c r="A843" s="99"/>
      <c r="B843" s="100"/>
      <c r="C843" s="100"/>
      <c r="D843" s="100"/>
      <c r="E843" s="100"/>
      <c r="F843" s="100"/>
      <c r="G843" s="101"/>
    </row>
    <row r="844" spans="1:7" x14ac:dyDescent="0.25">
      <c r="A844" s="99"/>
      <c r="B844" s="100"/>
      <c r="C844" s="100"/>
      <c r="D844" s="100"/>
      <c r="E844" s="100"/>
      <c r="F844" s="100"/>
      <c r="G844" s="101"/>
    </row>
    <row r="845" spans="1:7" x14ac:dyDescent="0.25">
      <c r="A845" s="99"/>
      <c r="B845" s="100"/>
      <c r="C845" s="100"/>
      <c r="D845" s="100"/>
      <c r="E845" s="100"/>
      <c r="F845" s="100"/>
      <c r="G845" s="101"/>
    </row>
    <row r="846" spans="1:7" x14ac:dyDescent="0.25">
      <c r="A846" s="99"/>
      <c r="B846" s="100"/>
      <c r="C846" s="100"/>
      <c r="D846" s="100"/>
      <c r="E846" s="100"/>
      <c r="F846" s="100"/>
      <c r="G846" s="101"/>
    </row>
    <row r="847" spans="1:7" x14ac:dyDescent="0.25">
      <c r="A847" s="99"/>
      <c r="B847" s="100"/>
      <c r="C847" s="100"/>
      <c r="D847" s="100"/>
      <c r="E847" s="100"/>
      <c r="F847" s="100"/>
      <c r="G847" s="101"/>
    </row>
    <row r="848" spans="1:7" x14ac:dyDescent="0.25">
      <c r="A848" s="99"/>
      <c r="B848" s="100"/>
      <c r="C848" s="100"/>
      <c r="D848" s="100"/>
      <c r="E848" s="100"/>
      <c r="F848" s="100"/>
      <c r="G848" s="101"/>
    </row>
    <row r="849" spans="1:7" x14ac:dyDescent="0.25">
      <c r="A849" s="99"/>
      <c r="B849" s="100"/>
      <c r="C849" s="100"/>
      <c r="D849" s="100"/>
      <c r="E849" s="100"/>
      <c r="F849" s="100"/>
      <c r="G849" s="101"/>
    </row>
    <row r="850" spans="1:7" x14ac:dyDescent="0.25">
      <c r="A850" s="99"/>
      <c r="B850" s="100"/>
      <c r="C850" s="100"/>
      <c r="D850" s="100"/>
      <c r="E850" s="100"/>
      <c r="F850" s="100"/>
      <c r="G850" s="101"/>
    </row>
    <row r="851" spans="1:7" x14ac:dyDescent="0.25">
      <c r="A851" s="99"/>
      <c r="B851" s="100"/>
      <c r="C851" s="100"/>
      <c r="D851" s="100"/>
      <c r="E851" s="100"/>
      <c r="F851" s="100"/>
      <c r="G851" s="101"/>
    </row>
    <row r="852" spans="1:7" x14ac:dyDescent="0.25">
      <c r="A852" s="99"/>
      <c r="B852" s="100"/>
      <c r="C852" s="100"/>
      <c r="D852" s="100"/>
      <c r="E852" s="100"/>
      <c r="F852" s="100"/>
      <c r="G852" s="101"/>
    </row>
    <row r="853" spans="1:7" x14ac:dyDescent="0.25">
      <c r="A853" s="99"/>
      <c r="B853" s="100"/>
      <c r="C853" s="100"/>
      <c r="D853" s="100"/>
      <c r="E853" s="100"/>
      <c r="F853" s="100"/>
      <c r="G853" s="101"/>
    </row>
    <row r="854" spans="1:7" x14ac:dyDescent="0.25">
      <c r="A854" s="99"/>
      <c r="B854" s="100"/>
      <c r="C854" s="100"/>
      <c r="D854" s="100"/>
      <c r="E854" s="100"/>
      <c r="F854" s="100"/>
      <c r="G854" s="101"/>
    </row>
    <row r="855" spans="1:7" x14ac:dyDescent="0.25">
      <c r="A855" s="99"/>
      <c r="B855" s="100"/>
      <c r="C855" s="100"/>
      <c r="D855" s="100"/>
      <c r="E855" s="100"/>
      <c r="F855" s="100"/>
      <c r="G855" s="101"/>
    </row>
    <row r="856" spans="1:7" x14ac:dyDescent="0.25">
      <c r="A856" s="99"/>
      <c r="B856" s="100"/>
      <c r="C856" s="100"/>
      <c r="D856" s="100"/>
      <c r="E856" s="100"/>
      <c r="F856" s="100"/>
      <c r="G856" s="101"/>
    </row>
    <row r="857" spans="1:7" x14ac:dyDescent="0.25">
      <c r="A857" s="99"/>
      <c r="B857" s="100"/>
      <c r="C857" s="100"/>
      <c r="D857" s="100"/>
      <c r="E857" s="100"/>
      <c r="F857" s="100"/>
      <c r="G857" s="101"/>
    </row>
    <row r="858" spans="1:7" x14ac:dyDescent="0.25">
      <c r="A858" s="99"/>
      <c r="B858" s="100"/>
      <c r="C858" s="100"/>
      <c r="D858" s="100"/>
      <c r="E858" s="100"/>
      <c r="F858" s="100"/>
      <c r="G858" s="101"/>
    </row>
    <row r="859" spans="1:7" x14ac:dyDescent="0.25">
      <c r="A859" s="99"/>
      <c r="B859" s="100"/>
      <c r="C859" s="100"/>
      <c r="D859" s="100"/>
      <c r="E859" s="100"/>
      <c r="F859" s="100"/>
      <c r="G859" s="101"/>
    </row>
    <row r="860" spans="1:7" x14ac:dyDescent="0.25">
      <c r="A860" s="99"/>
      <c r="B860" s="100"/>
      <c r="C860" s="100"/>
      <c r="D860" s="100"/>
      <c r="E860" s="100"/>
      <c r="F860" s="100"/>
      <c r="G860" s="101"/>
    </row>
    <row r="861" spans="1:7" x14ac:dyDescent="0.25">
      <c r="A861" s="99"/>
      <c r="B861" s="100"/>
      <c r="C861" s="100"/>
      <c r="D861" s="100"/>
      <c r="E861" s="100"/>
      <c r="F861" s="100"/>
      <c r="G861" s="101"/>
    </row>
    <row r="862" spans="1:7" x14ac:dyDescent="0.25">
      <c r="A862" s="99"/>
      <c r="B862" s="100"/>
      <c r="C862" s="100"/>
      <c r="D862" s="100"/>
      <c r="E862" s="100"/>
      <c r="F862" s="100"/>
      <c r="G862" s="101"/>
    </row>
    <row r="863" spans="1:7" x14ac:dyDescent="0.25">
      <c r="A863" s="99"/>
      <c r="B863" s="100"/>
      <c r="C863" s="100"/>
      <c r="D863" s="100"/>
      <c r="E863" s="100"/>
      <c r="F863" s="100"/>
      <c r="G863" s="101"/>
    </row>
    <row r="864" spans="1:7" x14ac:dyDescent="0.25">
      <c r="A864" s="99"/>
      <c r="B864" s="100"/>
      <c r="C864" s="100"/>
      <c r="D864" s="100"/>
      <c r="E864" s="100"/>
      <c r="F864" s="100"/>
      <c r="G864" s="101"/>
    </row>
    <row r="865" spans="1:7" x14ac:dyDescent="0.25">
      <c r="A865" s="99"/>
      <c r="B865" s="100"/>
      <c r="C865" s="100"/>
      <c r="D865" s="100"/>
      <c r="E865" s="100"/>
      <c r="F865" s="100"/>
      <c r="G865" s="101"/>
    </row>
    <row r="866" spans="1:7" x14ac:dyDescent="0.25">
      <c r="A866" s="99"/>
      <c r="B866" s="100"/>
      <c r="C866" s="100"/>
      <c r="D866" s="100"/>
      <c r="E866" s="100"/>
      <c r="F866" s="100"/>
      <c r="G866" s="101"/>
    </row>
    <row r="867" spans="1:7" x14ac:dyDescent="0.25">
      <c r="A867" s="99"/>
      <c r="B867" s="100"/>
      <c r="C867" s="100"/>
      <c r="D867" s="100"/>
      <c r="E867" s="100"/>
      <c r="F867" s="100"/>
      <c r="G867" s="101"/>
    </row>
    <row r="868" spans="1:7" x14ac:dyDescent="0.25">
      <c r="A868" s="99"/>
      <c r="B868" s="100"/>
      <c r="C868" s="100"/>
      <c r="D868" s="100"/>
      <c r="E868" s="100"/>
      <c r="F868" s="100"/>
      <c r="G868" s="101"/>
    </row>
    <row r="869" spans="1:7" x14ac:dyDescent="0.25">
      <c r="A869" s="99"/>
      <c r="B869" s="100"/>
      <c r="C869" s="100"/>
      <c r="D869" s="100"/>
      <c r="E869" s="100"/>
      <c r="F869" s="100"/>
      <c r="G869" s="101"/>
    </row>
    <row r="870" spans="1:7" x14ac:dyDescent="0.25">
      <c r="A870" s="99"/>
      <c r="B870" s="100"/>
      <c r="C870" s="100"/>
      <c r="D870" s="100"/>
      <c r="E870" s="100"/>
      <c r="F870" s="100"/>
      <c r="G870" s="101"/>
    </row>
    <row r="871" spans="1:7" x14ac:dyDescent="0.25">
      <c r="A871" s="99"/>
      <c r="B871" s="100"/>
      <c r="C871" s="100"/>
      <c r="D871" s="100"/>
      <c r="E871" s="100"/>
      <c r="F871" s="100"/>
      <c r="G871" s="101"/>
    </row>
    <row r="872" spans="1:7" x14ac:dyDescent="0.25">
      <c r="A872" s="99"/>
      <c r="B872" s="100"/>
      <c r="C872" s="100"/>
      <c r="D872" s="100"/>
      <c r="E872" s="100"/>
      <c r="F872" s="100"/>
      <c r="G872" s="101"/>
    </row>
    <row r="873" spans="1:7" x14ac:dyDescent="0.25">
      <c r="A873" s="99"/>
      <c r="B873" s="100"/>
      <c r="C873" s="100"/>
      <c r="D873" s="100"/>
      <c r="E873" s="100"/>
      <c r="F873" s="100"/>
      <c r="G873" s="101"/>
    </row>
    <row r="874" spans="1:7" x14ac:dyDescent="0.25">
      <c r="A874" s="99"/>
      <c r="B874" s="100"/>
      <c r="C874" s="100"/>
      <c r="D874" s="100"/>
      <c r="E874" s="100"/>
      <c r="F874" s="100"/>
      <c r="G874" s="101"/>
    </row>
    <row r="875" spans="1:7" x14ac:dyDescent="0.25">
      <c r="A875" s="99"/>
      <c r="B875" s="100"/>
      <c r="C875" s="100"/>
      <c r="D875" s="100"/>
      <c r="E875" s="100"/>
      <c r="F875" s="100"/>
      <c r="G875" s="101"/>
    </row>
    <row r="876" spans="1:7" x14ac:dyDescent="0.25">
      <c r="A876" s="99"/>
      <c r="B876" s="100"/>
      <c r="C876" s="100"/>
      <c r="D876" s="100"/>
      <c r="E876" s="100"/>
      <c r="F876" s="100"/>
      <c r="G876" s="101"/>
    </row>
    <row r="877" spans="1:7" x14ac:dyDescent="0.25">
      <c r="A877" s="99"/>
      <c r="B877" s="100"/>
      <c r="C877" s="100"/>
      <c r="D877" s="100"/>
      <c r="E877" s="100"/>
      <c r="F877" s="100"/>
      <c r="G877" s="101"/>
    </row>
    <row r="878" spans="1:7" x14ac:dyDescent="0.25">
      <c r="A878" s="99"/>
      <c r="B878" s="100"/>
      <c r="C878" s="100"/>
      <c r="D878" s="100"/>
      <c r="E878" s="100"/>
      <c r="F878" s="100"/>
      <c r="G878" s="101"/>
    </row>
    <row r="879" spans="1:7" x14ac:dyDescent="0.25">
      <c r="A879" s="99"/>
      <c r="B879" s="100"/>
      <c r="C879" s="100"/>
      <c r="D879" s="100"/>
      <c r="E879" s="100"/>
      <c r="F879" s="100"/>
      <c r="G879" s="101"/>
    </row>
    <row r="880" spans="1:7" x14ac:dyDescent="0.25">
      <c r="A880" s="99"/>
      <c r="B880" s="100"/>
      <c r="C880" s="100"/>
      <c r="D880" s="100"/>
      <c r="E880" s="100"/>
      <c r="F880" s="100"/>
      <c r="G880" s="101"/>
    </row>
    <row r="881" spans="1:7" x14ac:dyDescent="0.25">
      <c r="A881" s="99"/>
      <c r="B881" s="100"/>
      <c r="C881" s="100"/>
      <c r="D881" s="100"/>
      <c r="E881" s="100"/>
      <c r="F881" s="100"/>
      <c r="G881" s="101"/>
    </row>
    <row r="882" spans="1:7" x14ac:dyDescent="0.25">
      <c r="A882" s="99"/>
      <c r="B882" s="100"/>
      <c r="C882" s="100"/>
      <c r="D882" s="100"/>
      <c r="E882" s="100"/>
      <c r="F882" s="100"/>
      <c r="G882" s="101"/>
    </row>
    <row r="883" spans="1:7" x14ac:dyDescent="0.25">
      <c r="A883" s="99"/>
      <c r="B883" s="100"/>
      <c r="C883" s="100"/>
      <c r="D883" s="100"/>
      <c r="E883" s="100"/>
      <c r="F883" s="100"/>
      <c r="G883" s="101"/>
    </row>
    <row r="884" spans="1:7" x14ac:dyDescent="0.25">
      <c r="A884" s="99"/>
      <c r="B884" s="100"/>
      <c r="C884" s="100"/>
      <c r="D884" s="100"/>
      <c r="E884" s="100"/>
      <c r="F884" s="100"/>
      <c r="G884" s="101"/>
    </row>
    <row r="885" spans="1:7" x14ac:dyDescent="0.25">
      <c r="A885" s="99"/>
      <c r="B885" s="100"/>
      <c r="C885" s="100"/>
      <c r="D885" s="100"/>
      <c r="E885" s="100"/>
      <c r="F885" s="100"/>
      <c r="G885" s="101"/>
    </row>
    <row r="886" spans="1:7" x14ac:dyDescent="0.25">
      <c r="A886" s="99"/>
      <c r="B886" s="100"/>
      <c r="C886" s="100"/>
      <c r="D886" s="100"/>
      <c r="E886" s="100"/>
      <c r="F886" s="100"/>
      <c r="G886" s="101"/>
    </row>
    <row r="887" spans="1:7" x14ac:dyDescent="0.25">
      <c r="A887" s="99"/>
      <c r="B887" s="100"/>
      <c r="C887" s="100"/>
      <c r="D887" s="100"/>
      <c r="E887" s="100"/>
      <c r="F887" s="100"/>
      <c r="G887" s="101"/>
    </row>
    <row r="888" spans="1:7" x14ac:dyDescent="0.25">
      <c r="A888" s="99"/>
      <c r="B888" s="100"/>
      <c r="C888" s="100"/>
      <c r="D888" s="100"/>
      <c r="E888" s="100"/>
      <c r="F888" s="100"/>
      <c r="G888" s="101"/>
    </row>
    <row r="889" spans="1:7" x14ac:dyDescent="0.25">
      <c r="A889" s="99"/>
      <c r="B889" s="100"/>
      <c r="C889" s="100"/>
      <c r="D889" s="100"/>
      <c r="E889" s="100"/>
      <c r="F889" s="100"/>
      <c r="G889" s="101"/>
    </row>
    <row r="890" spans="1:7" x14ac:dyDescent="0.25">
      <c r="A890" s="99"/>
      <c r="B890" s="100"/>
      <c r="C890" s="100"/>
      <c r="D890" s="100"/>
      <c r="E890" s="100"/>
      <c r="F890" s="100"/>
      <c r="G890" s="101"/>
    </row>
    <row r="891" spans="1:7" x14ac:dyDescent="0.25">
      <c r="A891" s="99"/>
      <c r="B891" s="100"/>
      <c r="C891" s="100"/>
      <c r="D891" s="100"/>
      <c r="E891" s="100"/>
      <c r="F891" s="100"/>
      <c r="G891" s="101"/>
    </row>
    <row r="892" spans="1:7" x14ac:dyDescent="0.25">
      <c r="A892" s="99"/>
      <c r="B892" s="100"/>
      <c r="C892" s="100"/>
      <c r="D892" s="100"/>
      <c r="E892" s="100"/>
      <c r="F892" s="100"/>
      <c r="G892" s="101"/>
    </row>
    <row r="893" spans="1:7" x14ac:dyDescent="0.25">
      <c r="A893" s="99"/>
      <c r="B893" s="100"/>
      <c r="C893" s="100"/>
      <c r="D893" s="100"/>
      <c r="E893" s="100"/>
      <c r="F893" s="100"/>
      <c r="G893" s="101"/>
    </row>
    <row r="894" spans="1:7" x14ac:dyDescent="0.25">
      <c r="A894" s="99"/>
      <c r="B894" s="100"/>
      <c r="C894" s="100"/>
      <c r="D894" s="100"/>
      <c r="E894" s="100"/>
      <c r="F894" s="100"/>
      <c r="G894" s="101"/>
    </row>
    <row r="895" spans="1:7" x14ac:dyDescent="0.25">
      <c r="A895" s="99"/>
      <c r="B895" s="100"/>
      <c r="C895" s="100"/>
      <c r="D895" s="100"/>
      <c r="E895" s="100"/>
      <c r="F895" s="100"/>
      <c r="G895" s="101"/>
    </row>
    <row r="896" spans="1:7" x14ac:dyDescent="0.25">
      <c r="A896" s="99"/>
      <c r="B896" s="100"/>
      <c r="C896" s="100"/>
      <c r="D896" s="100"/>
      <c r="E896" s="100"/>
      <c r="F896" s="100"/>
      <c r="G896" s="101"/>
    </row>
    <row r="897" spans="1:7" x14ac:dyDescent="0.25">
      <c r="A897" s="99"/>
      <c r="B897" s="100"/>
      <c r="C897" s="100"/>
      <c r="D897" s="100"/>
      <c r="E897" s="100"/>
      <c r="F897" s="100"/>
      <c r="G897" s="101"/>
    </row>
    <row r="898" spans="1:7" x14ac:dyDescent="0.25">
      <c r="A898" s="99"/>
      <c r="B898" s="100"/>
      <c r="C898" s="100"/>
      <c r="D898" s="100"/>
      <c r="E898" s="100"/>
      <c r="F898" s="100"/>
      <c r="G898" s="101"/>
    </row>
    <row r="899" spans="1:7" x14ac:dyDescent="0.25">
      <c r="A899" s="99"/>
      <c r="B899" s="100"/>
      <c r="C899" s="100"/>
      <c r="D899" s="100"/>
      <c r="E899" s="100"/>
      <c r="F899" s="100"/>
      <c r="G899" s="101"/>
    </row>
    <row r="900" spans="1:7" x14ac:dyDescent="0.25">
      <c r="A900" s="99"/>
      <c r="B900" s="100"/>
      <c r="C900" s="100"/>
      <c r="D900" s="100"/>
      <c r="E900" s="100"/>
      <c r="F900" s="100"/>
      <c r="G900" s="101"/>
    </row>
    <row r="901" spans="1:7" x14ac:dyDescent="0.25">
      <c r="A901" s="99"/>
      <c r="B901" s="100"/>
      <c r="C901" s="100"/>
      <c r="D901" s="100"/>
      <c r="E901" s="100"/>
      <c r="F901" s="100"/>
      <c r="G901" s="101"/>
    </row>
    <row r="902" spans="1:7" x14ac:dyDescent="0.25">
      <c r="A902" s="99"/>
      <c r="B902" s="100"/>
      <c r="C902" s="100"/>
      <c r="D902" s="100"/>
      <c r="E902" s="100"/>
      <c r="F902" s="100"/>
      <c r="G902" s="101"/>
    </row>
    <row r="903" spans="1:7" x14ac:dyDescent="0.25">
      <c r="A903" s="99"/>
      <c r="B903" s="100"/>
      <c r="C903" s="100"/>
      <c r="D903" s="100"/>
      <c r="E903" s="100"/>
      <c r="F903" s="100"/>
      <c r="G903" s="101"/>
    </row>
    <row r="904" spans="1:7" x14ac:dyDescent="0.25">
      <c r="A904" s="99"/>
      <c r="B904" s="100"/>
      <c r="C904" s="100"/>
      <c r="D904" s="100"/>
      <c r="E904" s="100"/>
      <c r="F904" s="100"/>
      <c r="G904" s="101"/>
    </row>
    <row r="905" spans="1:7" x14ac:dyDescent="0.25">
      <c r="A905" s="99"/>
      <c r="B905" s="100"/>
      <c r="C905" s="100"/>
      <c r="D905" s="100"/>
      <c r="E905" s="100"/>
      <c r="F905" s="100"/>
      <c r="G905" s="101"/>
    </row>
    <row r="906" spans="1:7" x14ac:dyDescent="0.25">
      <c r="A906" s="99"/>
      <c r="B906" s="100"/>
      <c r="C906" s="100"/>
      <c r="D906" s="100"/>
      <c r="E906" s="100"/>
      <c r="F906" s="100"/>
      <c r="G906" s="101"/>
    </row>
    <row r="907" spans="1:7" x14ac:dyDescent="0.25">
      <c r="A907" s="99"/>
      <c r="B907" s="100"/>
      <c r="C907" s="100"/>
      <c r="D907" s="100"/>
      <c r="E907" s="100"/>
      <c r="F907" s="100"/>
      <c r="G907" s="101"/>
    </row>
    <row r="908" spans="1:7" x14ac:dyDescent="0.25">
      <c r="A908" s="99"/>
      <c r="B908" s="100"/>
      <c r="C908" s="100"/>
      <c r="D908" s="100"/>
      <c r="E908" s="100"/>
      <c r="F908" s="100"/>
      <c r="G908" s="101"/>
    </row>
    <row r="909" spans="1:7" x14ac:dyDescent="0.25">
      <c r="A909" s="99"/>
      <c r="B909" s="100"/>
      <c r="C909" s="100"/>
      <c r="D909" s="100"/>
      <c r="E909" s="100"/>
      <c r="F909" s="100"/>
      <c r="G909" s="101"/>
    </row>
    <row r="910" spans="1:7" x14ac:dyDescent="0.25">
      <c r="A910" s="99"/>
      <c r="B910" s="100"/>
      <c r="C910" s="100"/>
      <c r="D910" s="100"/>
      <c r="E910" s="100"/>
      <c r="F910" s="100"/>
      <c r="G910" s="101"/>
    </row>
    <row r="911" spans="1:7" x14ac:dyDescent="0.25">
      <c r="A911" s="99"/>
      <c r="B911" s="100"/>
      <c r="C911" s="100"/>
      <c r="D911" s="100"/>
      <c r="E911" s="100"/>
      <c r="F911" s="100"/>
      <c r="G911" s="101"/>
    </row>
    <row r="912" spans="1:7" x14ac:dyDescent="0.25">
      <c r="A912" s="99"/>
      <c r="B912" s="100"/>
      <c r="C912" s="100"/>
      <c r="D912" s="100"/>
      <c r="E912" s="100"/>
      <c r="F912" s="100"/>
      <c r="G912" s="101"/>
    </row>
    <row r="913" spans="1:7" x14ac:dyDescent="0.25">
      <c r="A913" s="99"/>
      <c r="B913" s="100"/>
      <c r="C913" s="100"/>
      <c r="D913" s="100"/>
      <c r="E913" s="100"/>
      <c r="F913" s="100"/>
      <c r="G913" s="101"/>
    </row>
    <row r="914" spans="1:7" x14ac:dyDescent="0.25">
      <c r="A914" s="99"/>
      <c r="B914" s="100"/>
      <c r="C914" s="100"/>
      <c r="D914" s="100"/>
      <c r="E914" s="100"/>
      <c r="F914" s="100"/>
      <c r="G914" s="101"/>
    </row>
    <row r="915" spans="1:7" x14ac:dyDescent="0.25">
      <c r="A915" s="99"/>
      <c r="B915" s="100"/>
      <c r="C915" s="100"/>
      <c r="D915" s="100"/>
      <c r="E915" s="100"/>
      <c r="F915" s="100"/>
      <c r="G915" s="101"/>
    </row>
    <row r="916" spans="1:7" x14ac:dyDescent="0.25">
      <c r="A916" s="99"/>
      <c r="B916" s="100"/>
      <c r="C916" s="100"/>
      <c r="D916" s="100"/>
      <c r="E916" s="100"/>
      <c r="F916" s="100"/>
      <c r="G916" s="101"/>
    </row>
    <row r="917" spans="1:7" x14ac:dyDescent="0.25">
      <c r="A917" s="99"/>
      <c r="B917" s="100"/>
      <c r="C917" s="100"/>
      <c r="D917" s="100"/>
      <c r="E917" s="100"/>
      <c r="F917" s="100"/>
      <c r="G917" s="101"/>
    </row>
    <row r="918" spans="1:7" x14ac:dyDescent="0.25">
      <c r="A918" s="99"/>
      <c r="B918" s="100"/>
      <c r="C918" s="100"/>
      <c r="D918" s="100"/>
      <c r="E918" s="100"/>
      <c r="F918" s="100"/>
      <c r="G918" s="101"/>
    </row>
    <row r="919" spans="1:7" x14ac:dyDescent="0.25">
      <c r="A919" s="99"/>
      <c r="B919" s="100"/>
      <c r="C919" s="100"/>
      <c r="D919" s="100"/>
      <c r="E919" s="100"/>
      <c r="F919" s="100"/>
      <c r="G919" s="101"/>
    </row>
    <row r="920" spans="1:7" x14ac:dyDescent="0.25">
      <c r="A920" s="99"/>
      <c r="B920" s="100"/>
      <c r="C920" s="100"/>
      <c r="D920" s="100"/>
      <c r="E920" s="100"/>
      <c r="F920" s="100"/>
      <c r="G920" s="101"/>
    </row>
    <row r="921" spans="1:7" x14ac:dyDescent="0.25">
      <c r="A921" s="99"/>
      <c r="B921" s="100"/>
      <c r="C921" s="100"/>
      <c r="D921" s="100"/>
      <c r="E921" s="100"/>
      <c r="F921" s="100"/>
      <c r="G921" s="101"/>
    </row>
    <row r="922" spans="1:7" x14ac:dyDescent="0.25">
      <c r="A922" s="99"/>
      <c r="B922" s="100"/>
      <c r="C922" s="100"/>
      <c r="D922" s="100"/>
      <c r="E922" s="100"/>
      <c r="F922" s="100"/>
      <c r="G922" s="101"/>
    </row>
    <row r="923" spans="1:7" x14ac:dyDescent="0.25">
      <c r="A923" s="99"/>
      <c r="B923" s="100"/>
      <c r="C923" s="100"/>
      <c r="D923" s="100"/>
      <c r="E923" s="100"/>
      <c r="F923" s="100"/>
      <c r="G923" s="101"/>
    </row>
    <row r="924" spans="1:7" x14ac:dyDescent="0.25">
      <c r="A924" s="99"/>
      <c r="B924" s="100"/>
      <c r="C924" s="100"/>
      <c r="D924" s="100"/>
      <c r="E924" s="100"/>
      <c r="F924" s="100"/>
      <c r="G924" s="101"/>
    </row>
    <row r="925" spans="1:7" x14ac:dyDescent="0.25">
      <c r="A925" s="99"/>
      <c r="B925" s="100"/>
      <c r="C925" s="100"/>
      <c r="D925" s="100"/>
      <c r="E925" s="100"/>
      <c r="F925" s="100"/>
      <c r="G925" s="101"/>
    </row>
    <row r="926" spans="1:7" x14ac:dyDescent="0.25">
      <c r="A926" s="99"/>
      <c r="B926" s="100"/>
      <c r="C926" s="100"/>
      <c r="D926" s="100"/>
      <c r="E926" s="100"/>
      <c r="F926" s="100"/>
      <c r="G926" s="101"/>
    </row>
    <row r="927" spans="1:7" x14ac:dyDescent="0.25">
      <c r="A927" s="99"/>
      <c r="B927" s="100"/>
      <c r="C927" s="100"/>
      <c r="D927" s="100"/>
      <c r="E927" s="100"/>
      <c r="F927" s="100"/>
      <c r="G927" s="101"/>
    </row>
    <row r="928" spans="1:7" x14ac:dyDescent="0.25">
      <c r="A928" s="99"/>
      <c r="B928" s="100"/>
      <c r="C928" s="100"/>
      <c r="D928" s="100"/>
      <c r="E928" s="100"/>
      <c r="F928" s="100"/>
      <c r="G928" s="101"/>
    </row>
    <row r="929" spans="1:7" x14ac:dyDescent="0.25">
      <c r="A929" s="99"/>
      <c r="B929" s="100"/>
      <c r="C929" s="100"/>
      <c r="D929" s="100"/>
      <c r="E929" s="100"/>
      <c r="F929" s="100"/>
      <c r="G929" s="101"/>
    </row>
    <row r="930" spans="1:7" x14ac:dyDescent="0.25">
      <c r="A930" s="99"/>
      <c r="B930" s="100"/>
      <c r="C930" s="100"/>
      <c r="D930" s="100"/>
      <c r="E930" s="100"/>
      <c r="F930" s="100"/>
      <c r="G930" s="101"/>
    </row>
    <row r="931" spans="1:7" x14ac:dyDescent="0.25">
      <c r="A931" s="99"/>
      <c r="B931" s="100"/>
      <c r="C931" s="100"/>
      <c r="D931" s="100"/>
      <c r="E931" s="100"/>
      <c r="F931" s="100"/>
      <c r="G931" s="101"/>
    </row>
    <row r="932" spans="1:7" x14ac:dyDescent="0.25">
      <c r="A932" s="99"/>
      <c r="B932" s="100"/>
      <c r="C932" s="100"/>
      <c r="D932" s="100"/>
      <c r="E932" s="100"/>
      <c r="F932" s="100"/>
      <c r="G932" s="101"/>
    </row>
    <row r="933" spans="1:7" x14ac:dyDescent="0.25">
      <c r="A933" s="99"/>
      <c r="B933" s="100"/>
      <c r="C933" s="100"/>
      <c r="D933" s="100"/>
      <c r="E933" s="100"/>
      <c r="F933" s="100"/>
      <c r="G933" s="101"/>
    </row>
    <row r="934" spans="1:7" x14ac:dyDescent="0.25">
      <c r="A934" s="99"/>
      <c r="B934" s="100"/>
      <c r="C934" s="100"/>
      <c r="D934" s="100"/>
      <c r="E934" s="100"/>
      <c r="F934" s="100"/>
      <c r="G934" s="101"/>
    </row>
    <row r="935" spans="1:7" x14ac:dyDescent="0.25">
      <c r="A935" s="99"/>
      <c r="B935" s="100"/>
      <c r="C935" s="100"/>
      <c r="D935" s="100"/>
      <c r="E935" s="100"/>
      <c r="F935" s="100"/>
      <c r="G935" s="101"/>
    </row>
    <row r="936" spans="1:7" x14ac:dyDescent="0.25">
      <c r="A936" s="99"/>
      <c r="B936" s="100"/>
      <c r="C936" s="100"/>
      <c r="D936" s="100"/>
      <c r="E936" s="100"/>
      <c r="F936" s="100"/>
      <c r="G936" s="101"/>
    </row>
    <row r="937" spans="1:7" x14ac:dyDescent="0.25">
      <c r="A937" s="99"/>
      <c r="B937" s="100"/>
      <c r="C937" s="100"/>
      <c r="D937" s="100"/>
      <c r="E937" s="100"/>
      <c r="F937" s="100"/>
      <c r="G937" s="101"/>
    </row>
    <row r="938" spans="1:7" x14ac:dyDescent="0.25">
      <c r="A938" s="99"/>
      <c r="B938" s="100"/>
      <c r="C938" s="100"/>
      <c r="D938" s="100"/>
      <c r="E938" s="100"/>
      <c r="F938" s="100"/>
      <c r="G938" s="101"/>
    </row>
    <row r="939" spans="1:7" x14ac:dyDescent="0.25">
      <c r="A939" s="99"/>
      <c r="B939" s="100"/>
      <c r="C939" s="100"/>
      <c r="D939" s="100"/>
      <c r="E939" s="100"/>
      <c r="F939" s="100"/>
      <c r="G939" s="101"/>
    </row>
    <row r="940" spans="1:7" x14ac:dyDescent="0.25">
      <c r="A940" s="99"/>
      <c r="B940" s="100"/>
      <c r="C940" s="100"/>
      <c r="D940" s="100"/>
      <c r="E940" s="100"/>
      <c r="F940" s="100"/>
      <c r="G940" s="101"/>
    </row>
    <row r="941" spans="1:7" x14ac:dyDescent="0.25">
      <c r="A941" s="99"/>
      <c r="B941" s="100"/>
      <c r="C941" s="100"/>
      <c r="D941" s="100"/>
      <c r="E941" s="100"/>
      <c r="F941" s="100"/>
      <c r="G941" s="101"/>
    </row>
    <row r="942" spans="1:7" x14ac:dyDescent="0.25">
      <c r="A942" s="99"/>
      <c r="B942" s="100"/>
      <c r="C942" s="100"/>
      <c r="D942" s="100"/>
      <c r="E942" s="100"/>
      <c r="F942" s="100"/>
      <c r="G942" s="101"/>
    </row>
    <row r="943" spans="1:7" x14ac:dyDescent="0.25">
      <c r="A943" s="99"/>
      <c r="B943" s="100"/>
      <c r="C943" s="100"/>
      <c r="D943" s="100"/>
      <c r="E943" s="100"/>
      <c r="F943" s="100"/>
      <c r="G943" s="101"/>
    </row>
    <row r="944" spans="1:7" x14ac:dyDescent="0.25">
      <c r="A944" s="99"/>
      <c r="B944" s="100"/>
      <c r="C944" s="100"/>
      <c r="D944" s="100"/>
      <c r="E944" s="100"/>
      <c r="F944" s="100"/>
      <c r="G944" s="101"/>
    </row>
    <row r="945" spans="1:7" x14ac:dyDescent="0.25">
      <c r="A945" s="99"/>
      <c r="B945" s="100"/>
      <c r="C945" s="100"/>
      <c r="D945" s="100"/>
      <c r="E945" s="100"/>
      <c r="F945" s="100"/>
      <c r="G945" s="101"/>
    </row>
    <row r="946" spans="1:7" x14ac:dyDescent="0.25">
      <c r="A946" s="99"/>
      <c r="B946" s="100"/>
      <c r="C946" s="100"/>
      <c r="D946" s="100"/>
      <c r="E946" s="100"/>
      <c r="F946" s="100"/>
      <c r="G946" s="101"/>
    </row>
    <row r="947" spans="1:7" x14ac:dyDescent="0.25">
      <c r="A947" s="99"/>
      <c r="B947" s="100"/>
      <c r="C947" s="100"/>
      <c r="D947" s="100"/>
      <c r="E947" s="100"/>
      <c r="F947" s="100"/>
      <c r="G947" s="101"/>
    </row>
    <row r="948" spans="1:7" x14ac:dyDescent="0.25">
      <c r="A948" s="99"/>
      <c r="B948" s="100"/>
      <c r="C948" s="100"/>
      <c r="D948" s="100"/>
      <c r="E948" s="100"/>
      <c r="F948" s="100"/>
      <c r="G948" s="101"/>
    </row>
    <row r="949" spans="1:7" x14ac:dyDescent="0.25">
      <c r="A949" s="99"/>
      <c r="B949" s="100"/>
      <c r="C949" s="100"/>
      <c r="D949" s="100"/>
      <c r="E949" s="100"/>
      <c r="F949" s="100"/>
      <c r="G949" s="101"/>
    </row>
    <row r="950" spans="1:7" x14ac:dyDescent="0.25">
      <c r="A950" s="99"/>
      <c r="B950" s="100"/>
      <c r="C950" s="100"/>
      <c r="D950" s="100"/>
      <c r="E950" s="100"/>
      <c r="F950" s="100"/>
      <c r="G950" s="101"/>
    </row>
    <row r="951" spans="1:7" x14ac:dyDescent="0.25">
      <c r="A951" s="99"/>
      <c r="B951" s="100"/>
      <c r="C951" s="100"/>
      <c r="D951" s="100"/>
      <c r="E951" s="100"/>
      <c r="F951" s="100"/>
      <c r="G951" s="101"/>
    </row>
    <row r="952" spans="1:7" x14ac:dyDescent="0.25">
      <c r="A952" s="99"/>
      <c r="B952" s="100"/>
      <c r="C952" s="100"/>
      <c r="D952" s="100"/>
      <c r="E952" s="100"/>
      <c r="F952" s="100"/>
      <c r="G952" s="101"/>
    </row>
    <row r="953" spans="1:7" x14ac:dyDescent="0.25">
      <c r="A953" s="99"/>
      <c r="B953" s="100"/>
      <c r="C953" s="100"/>
      <c r="D953" s="100"/>
      <c r="E953" s="100"/>
      <c r="F953" s="100"/>
      <c r="G953" s="101"/>
    </row>
    <row r="954" spans="1:7" x14ac:dyDescent="0.25">
      <c r="A954" s="99"/>
      <c r="B954" s="100"/>
      <c r="C954" s="100"/>
      <c r="D954" s="100"/>
      <c r="E954" s="100"/>
      <c r="F954" s="100"/>
      <c r="G954" s="101"/>
    </row>
    <row r="955" spans="1:7" x14ac:dyDescent="0.25">
      <c r="A955" s="99"/>
      <c r="B955" s="100"/>
      <c r="C955" s="100"/>
      <c r="D955" s="100"/>
      <c r="E955" s="100"/>
      <c r="F955" s="100"/>
      <c r="G955" s="101"/>
    </row>
    <row r="956" spans="1:7" x14ac:dyDescent="0.25">
      <c r="A956" s="99"/>
      <c r="B956" s="100"/>
      <c r="C956" s="100"/>
      <c r="D956" s="100"/>
      <c r="E956" s="100"/>
      <c r="F956" s="100"/>
      <c r="G956" s="101"/>
    </row>
    <row r="957" spans="1:7" x14ac:dyDescent="0.25">
      <c r="A957" s="99"/>
      <c r="B957" s="100"/>
      <c r="C957" s="100"/>
      <c r="D957" s="100"/>
      <c r="E957" s="100"/>
      <c r="F957" s="100"/>
      <c r="G957" s="101"/>
    </row>
    <row r="958" spans="1:7" x14ac:dyDescent="0.25">
      <c r="A958" s="99"/>
      <c r="B958" s="100"/>
      <c r="C958" s="100"/>
      <c r="D958" s="100"/>
      <c r="E958" s="100"/>
      <c r="F958" s="100"/>
      <c r="G958" s="101"/>
    </row>
    <row r="959" spans="1:7" x14ac:dyDescent="0.25">
      <c r="A959" s="99"/>
      <c r="B959" s="100"/>
      <c r="C959" s="100"/>
      <c r="D959" s="100"/>
      <c r="E959" s="100"/>
      <c r="F959" s="100"/>
      <c r="G959" s="101"/>
    </row>
    <row r="960" spans="1:7" x14ac:dyDescent="0.25">
      <c r="A960" s="99"/>
      <c r="B960" s="100"/>
      <c r="C960" s="100"/>
      <c r="D960" s="100"/>
      <c r="E960" s="100"/>
      <c r="F960" s="100"/>
      <c r="G960" s="101"/>
    </row>
    <row r="961" spans="1:7" x14ac:dyDescent="0.25">
      <c r="A961" s="99"/>
      <c r="B961" s="100"/>
      <c r="C961" s="100"/>
      <c r="D961" s="100"/>
      <c r="E961" s="100"/>
      <c r="F961" s="100"/>
      <c r="G961" s="101"/>
    </row>
    <row r="962" spans="1:7" x14ac:dyDescent="0.25">
      <c r="A962" s="99"/>
      <c r="B962" s="100"/>
      <c r="C962" s="100"/>
      <c r="D962" s="100"/>
      <c r="E962" s="100"/>
      <c r="F962" s="100"/>
      <c r="G962" s="101"/>
    </row>
    <row r="963" spans="1:7" x14ac:dyDescent="0.25">
      <c r="A963" s="99"/>
      <c r="B963" s="100"/>
      <c r="C963" s="100"/>
      <c r="D963" s="100"/>
      <c r="E963" s="100"/>
      <c r="F963" s="100"/>
      <c r="G963" s="101"/>
    </row>
    <row r="964" spans="1:7" x14ac:dyDescent="0.25">
      <c r="A964" s="99"/>
      <c r="B964" s="100"/>
      <c r="C964" s="100"/>
      <c r="D964" s="100"/>
      <c r="E964" s="100"/>
      <c r="F964" s="100"/>
      <c r="G964" s="101"/>
    </row>
    <row r="965" spans="1:7" x14ac:dyDescent="0.25">
      <c r="A965" s="99"/>
      <c r="B965" s="100"/>
      <c r="C965" s="100"/>
      <c r="D965" s="100"/>
      <c r="E965" s="100"/>
      <c r="F965" s="100"/>
      <c r="G965" s="101"/>
    </row>
    <row r="966" spans="1:7" x14ac:dyDescent="0.25">
      <c r="A966" s="99"/>
      <c r="B966" s="100"/>
      <c r="C966" s="100"/>
      <c r="D966" s="100"/>
      <c r="E966" s="100"/>
      <c r="F966" s="100"/>
      <c r="G966" s="101"/>
    </row>
    <row r="967" spans="1:7" x14ac:dyDescent="0.25">
      <c r="A967" s="99"/>
      <c r="B967" s="100"/>
      <c r="C967" s="100"/>
      <c r="D967" s="100"/>
      <c r="E967" s="100"/>
      <c r="F967" s="100"/>
      <c r="G967" s="101"/>
    </row>
    <row r="968" spans="1:7" x14ac:dyDescent="0.25">
      <c r="A968" s="99"/>
      <c r="B968" s="100"/>
      <c r="C968" s="100"/>
      <c r="D968" s="100"/>
      <c r="E968" s="100"/>
      <c r="F968" s="100"/>
      <c r="G968" s="101"/>
    </row>
    <row r="969" spans="1:7" x14ac:dyDescent="0.25">
      <c r="A969" s="99"/>
      <c r="B969" s="100"/>
      <c r="C969" s="100"/>
      <c r="D969" s="100"/>
      <c r="E969" s="100"/>
      <c r="F969" s="100"/>
      <c r="G969" s="101"/>
    </row>
    <row r="970" spans="1:7" x14ac:dyDescent="0.25">
      <c r="A970" s="99"/>
      <c r="B970" s="100"/>
      <c r="C970" s="100"/>
      <c r="D970" s="100"/>
      <c r="E970" s="100"/>
      <c r="F970" s="100"/>
      <c r="G970" s="101"/>
    </row>
    <row r="971" spans="1:7" x14ac:dyDescent="0.25">
      <c r="A971" s="99"/>
      <c r="B971" s="100"/>
      <c r="C971" s="100"/>
      <c r="D971" s="100"/>
      <c r="E971" s="100"/>
      <c r="F971" s="100"/>
      <c r="G971" s="101"/>
    </row>
    <row r="972" spans="1:7" x14ac:dyDescent="0.25">
      <c r="A972" s="99"/>
      <c r="B972" s="100"/>
      <c r="C972" s="100"/>
      <c r="D972" s="100"/>
      <c r="E972" s="100"/>
      <c r="F972" s="100"/>
      <c r="G972" s="101"/>
    </row>
    <row r="973" spans="1:7" x14ac:dyDescent="0.25">
      <c r="A973" s="99"/>
      <c r="B973" s="100"/>
      <c r="C973" s="100"/>
      <c r="D973" s="100"/>
      <c r="E973" s="100"/>
      <c r="F973" s="100"/>
      <c r="G973" s="101"/>
    </row>
    <row r="974" spans="1:7" x14ac:dyDescent="0.25">
      <c r="A974" s="99"/>
      <c r="B974" s="100"/>
      <c r="C974" s="100"/>
      <c r="D974" s="100"/>
      <c r="E974" s="100"/>
      <c r="F974" s="100"/>
      <c r="G974" s="101"/>
    </row>
    <row r="975" spans="1:7" x14ac:dyDescent="0.25">
      <c r="A975" s="99"/>
      <c r="B975" s="100"/>
      <c r="C975" s="100"/>
      <c r="D975" s="100"/>
      <c r="E975" s="100"/>
      <c r="F975" s="100"/>
      <c r="G975" s="101"/>
    </row>
    <row r="976" spans="1:7" x14ac:dyDescent="0.25">
      <c r="A976" s="99"/>
      <c r="B976" s="100"/>
      <c r="C976" s="100"/>
      <c r="D976" s="100"/>
      <c r="E976" s="100"/>
      <c r="F976" s="100"/>
      <c r="G976" s="101"/>
    </row>
    <row r="977" spans="1:7" x14ac:dyDescent="0.25">
      <c r="A977" s="99"/>
      <c r="B977" s="100"/>
      <c r="C977" s="100"/>
      <c r="D977" s="100"/>
      <c r="E977" s="100"/>
      <c r="F977" s="100"/>
      <c r="G977" s="101"/>
    </row>
    <row r="978" spans="1:7" x14ac:dyDescent="0.25">
      <c r="A978" s="99"/>
      <c r="B978" s="100"/>
      <c r="C978" s="100"/>
      <c r="D978" s="100"/>
      <c r="E978" s="100"/>
      <c r="F978" s="100"/>
      <c r="G978" s="101"/>
    </row>
    <row r="979" spans="1:7" x14ac:dyDescent="0.25">
      <c r="A979" s="99"/>
      <c r="B979" s="100"/>
      <c r="C979" s="100"/>
      <c r="D979" s="100"/>
      <c r="E979" s="100"/>
      <c r="F979" s="100"/>
      <c r="G979" s="101"/>
    </row>
    <row r="980" spans="1:7" x14ac:dyDescent="0.25">
      <c r="A980" s="99"/>
      <c r="B980" s="100"/>
      <c r="C980" s="100"/>
      <c r="D980" s="100"/>
      <c r="E980" s="100"/>
      <c r="F980" s="100"/>
      <c r="G980" s="101"/>
    </row>
    <row r="981" spans="1:7" x14ac:dyDescent="0.25">
      <c r="A981" s="99"/>
      <c r="B981" s="100"/>
      <c r="C981" s="100"/>
      <c r="D981" s="100"/>
      <c r="E981" s="100"/>
      <c r="F981" s="100"/>
      <c r="G981" s="101"/>
    </row>
    <row r="982" spans="1:7" x14ac:dyDescent="0.25">
      <c r="A982" s="99"/>
      <c r="B982" s="100"/>
      <c r="C982" s="100"/>
      <c r="D982" s="100"/>
      <c r="E982" s="100"/>
      <c r="F982" s="100"/>
      <c r="G982" s="101"/>
    </row>
    <row r="983" spans="1:7" x14ac:dyDescent="0.25">
      <c r="A983" s="99"/>
      <c r="B983" s="100"/>
      <c r="C983" s="100"/>
      <c r="D983" s="100"/>
      <c r="E983" s="100"/>
      <c r="F983" s="100"/>
      <c r="G983" s="101"/>
    </row>
    <row r="984" spans="1:7" x14ac:dyDescent="0.25">
      <c r="A984" s="99"/>
      <c r="B984" s="100"/>
      <c r="C984" s="100"/>
      <c r="D984" s="100"/>
      <c r="E984" s="100"/>
      <c r="F984" s="100"/>
      <c r="G984" s="101"/>
    </row>
    <row r="985" spans="1:7" x14ac:dyDescent="0.25">
      <c r="A985" s="99"/>
      <c r="B985" s="100"/>
      <c r="C985" s="100"/>
      <c r="D985" s="100"/>
      <c r="E985" s="100"/>
      <c r="F985" s="100"/>
      <c r="G985" s="101"/>
    </row>
    <row r="986" spans="1:7" x14ac:dyDescent="0.25">
      <c r="A986" s="99"/>
      <c r="B986" s="100"/>
      <c r="C986" s="100"/>
      <c r="D986" s="100"/>
      <c r="E986" s="100"/>
      <c r="F986" s="100"/>
      <c r="G986" s="101"/>
    </row>
    <row r="987" spans="1:7" x14ac:dyDescent="0.25">
      <c r="A987" s="99"/>
      <c r="B987" s="100"/>
      <c r="C987" s="100"/>
      <c r="D987" s="100"/>
      <c r="E987" s="100"/>
      <c r="F987" s="100"/>
      <c r="G987" s="101"/>
    </row>
    <row r="988" spans="1:7" x14ac:dyDescent="0.25">
      <c r="A988" s="99"/>
      <c r="B988" s="100"/>
      <c r="C988" s="100"/>
      <c r="D988" s="100"/>
      <c r="E988" s="100"/>
      <c r="F988" s="100"/>
      <c r="G988" s="101"/>
    </row>
    <row r="989" spans="1:7" x14ac:dyDescent="0.25">
      <c r="A989" s="99"/>
      <c r="B989" s="100"/>
      <c r="C989" s="100"/>
      <c r="D989" s="100"/>
      <c r="E989" s="100"/>
      <c r="F989" s="100"/>
      <c r="G989" s="101"/>
    </row>
    <row r="990" spans="1:7" x14ac:dyDescent="0.25">
      <c r="A990" s="99"/>
      <c r="B990" s="100"/>
      <c r="C990" s="100"/>
      <c r="D990" s="100"/>
      <c r="E990" s="100"/>
      <c r="F990" s="100"/>
      <c r="G990" s="101"/>
    </row>
    <row r="991" spans="1:7" x14ac:dyDescent="0.25">
      <c r="A991" s="99"/>
      <c r="B991" s="100"/>
      <c r="C991" s="100"/>
      <c r="D991" s="100"/>
      <c r="E991" s="100"/>
      <c r="F991" s="100"/>
      <c r="G991" s="101"/>
    </row>
    <row r="992" spans="1:7" x14ac:dyDescent="0.25">
      <c r="A992" s="99"/>
      <c r="B992" s="100"/>
      <c r="C992" s="100"/>
      <c r="D992" s="100"/>
      <c r="E992" s="100"/>
      <c r="F992" s="100"/>
      <c r="G992" s="101"/>
    </row>
    <row r="993" spans="1:7" x14ac:dyDescent="0.25">
      <c r="A993" s="99"/>
      <c r="B993" s="100"/>
      <c r="C993" s="100"/>
      <c r="D993" s="100"/>
      <c r="E993" s="100"/>
      <c r="F993" s="100"/>
      <c r="G993" s="101"/>
    </row>
    <row r="994" spans="1:7" x14ac:dyDescent="0.25">
      <c r="A994" s="99"/>
      <c r="B994" s="100"/>
      <c r="C994" s="100"/>
      <c r="D994" s="100"/>
      <c r="E994" s="100"/>
      <c r="F994" s="100"/>
      <c r="G994" s="101"/>
    </row>
    <row r="995" spans="1:7" x14ac:dyDescent="0.25">
      <c r="A995" s="99"/>
      <c r="B995" s="100"/>
      <c r="C995" s="100"/>
      <c r="D995" s="100"/>
      <c r="E995" s="100"/>
      <c r="F995" s="100"/>
      <c r="G995" s="101"/>
    </row>
    <row r="996" spans="1:7" x14ac:dyDescent="0.25">
      <c r="A996" s="99"/>
      <c r="B996" s="100"/>
      <c r="C996" s="100"/>
      <c r="D996" s="100"/>
      <c r="E996" s="100"/>
      <c r="F996" s="100"/>
      <c r="G996" s="101"/>
    </row>
    <row r="997" spans="1:7" x14ac:dyDescent="0.25">
      <c r="A997" s="99"/>
      <c r="B997" s="100"/>
      <c r="C997" s="100"/>
      <c r="D997" s="100"/>
      <c r="E997" s="100"/>
      <c r="F997" s="100"/>
      <c r="G997" s="101"/>
    </row>
    <row r="998" spans="1:7" x14ac:dyDescent="0.25">
      <c r="A998" s="99"/>
      <c r="B998" s="100"/>
      <c r="C998" s="100"/>
      <c r="D998" s="100"/>
      <c r="E998" s="100"/>
      <c r="F998" s="100"/>
      <c r="G998" s="101"/>
    </row>
    <row r="999" spans="1:7" x14ac:dyDescent="0.25">
      <c r="A999" s="99"/>
      <c r="B999" s="100"/>
      <c r="C999" s="100"/>
      <c r="D999" s="100"/>
      <c r="E999" s="100"/>
      <c r="F999" s="100"/>
      <c r="G999" s="101"/>
    </row>
    <row r="1000" spans="1:7" x14ac:dyDescent="0.25">
      <c r="A1000" s="99"/>
      <c r="B1000" s="100"/>
      <c r="C1000" s="100"/>
      <c r="D1000" s="100"/>
      <c r="E1000" s="100"/>
      <c r="F1000" s="100"/>
      <c r="G1000" s="101"/>
    </row>
    <row r="1001" spans="1:7" x14ac:dyDescent="0.25">
      <c r="A1001" s="99"/>
      <c r="B1001" s="100"/>
      <c r="C1001" s="100"/>
      <c r="D1001" s="100"/>
      <c r="E1001" s="100"/>
      <c r="F1001" s="100"/>
      <c r="G1001" s="101"/>
    </row>
    <row r="1002" spans="1:7" x14ac:dyDescent="0.25">
      <c r="A1002" s="99"/>
      <c r="B1002" s="100"/>
      <c r="C1002" s="100"/>
      <c r="D1002" s="100"/>
      <c r="E1002" s="100"/>
      <c r="F1002" s="100"/>
      <c r="G1002" s="101"/>
    </row>
    <row r="1003" spans="1:7" x14ac:dyDescent="0.25">
      <c r="A1003" s="99"/>
      <c r="B1003" s="100"/>
      <c r="C1003" s="100"/>
      <c r="D1003" s="100"/>
      <c r="E1003" s="100"/>
      <c r="F1003" s="100"/>
      <c r="G1003" s="101"/>
    </row>
    <row r="1004" spans="1:7" x14ac:dyDescent="0.25">
      <c r="A1004" s="99"/>
      <c r="B1004" s="100"/>
      <c r="C1004" s="100"/>
      <c r="D1004" s="100"/>
      <c r="E1004" s="100"/>
      <c r="F1004" s="100"/>
      <c r="G1004" s="101"/>
    </row>
    <row r="1005" spans="1:7" x14ac:dyDescent="0.25">
      <c r="A1005" s="99"/>
      <c r="B1005" s="100"/>
      <c r="C1005" s="100"/>
      <c r="D1005" s="100"/>
      <c r="E1005" s="100"/>
      <c r="F1005" s="100"/>
      <c r="G1005" s="101"/>
    </row>
    <row r="1006" spans="1:7" x14ac:dyDescent="0.25">
      <c r="A1006" s="99"/>
      <c r="B1006" s="100"/>
      <c r="C1006" s="100"/>
      <c r="D1006" s="100"/>
      <c r="E1006" s="100"/>
      <c r="F1006" s="100"/>
      <c r="G1006" s="101"/>
    </row>
    <row r="1007" spans="1:7" x14ac:dyDescent="0.25">
      <c r="A1007" s="99"/>
      <c r="B1007" s="100"/>
      <c r="C1007" s="100"/>
      <c r="D1007" s="100"/>
      <c r="E1007" s="100"/>
      <c r="F1007" s="100"/>
      <c r="G1007" s="101"/>
    </row>
    <row r="1008" spans="1:7" x14ac:dyDescent="0.25">
      <c r="A1008" s="99"/>
      <c r="B1008" s="100"/>
      <c r="C1008" s="100"/>
      <c r="D1008" s="100"/>
      <c r="E1008" s="100"/>
      <c r="F1008" s="100"/>
      <c r="G1008" s="101"/>
    </row>
    <row r="1009" spans="1:7" x14ac:dyDescent="0.25">
      <c r="A1009" s="99"/>
      <c r="B1009" s="100"/>
      <c r="C1009" s="100"/>
      <c r="D1009" s="100"/>
      <c r="E1009" s="100"/>
      <c r="F1009" s="100"/>
      <c r="G1009" s="101"/>
    </row>
    <row r="1010" spans="1:7" x14ac:dyDescent="0.25">
      <c r="A1010" s="99"/>
      <c r="B1010" s="100"/>
      <c r="C1010" s="100"/>
      <c r="D1010" s="100"/>
      <c r="E1010" s="100"/>
      <c r="F1010" s="100"/>
      <c r="G1010" s="101"/>
    </row>
    <row r="1011" spans="1:7" x14ac:dyDescent="0.25">
      <c r="A1011" s="99"/>
      <c r="B1011" s="100"/>
      <c r="C1011" s="100"/>
      <c r="D1011" s="100"/>
      <c r="E1011" s="100"/>
      <c r="F1011" s="100"/>
      <c r="G1011" s="101"/>
    </row>
    <row r="1012" spans="1:7" x14ac:dyDescent="0.25">
      <c r="A1012" s="99"/>
      <c r="B1012" s="100"/>
      <c r="C1012" s="100"/>
      <c r="D1012" s="100"/>
      <c r="E1012" s="100"/>
      <c r="F1012" s="100"/>
      <c r="G1012" s="101"/>
    </row>
    <row r="1013" spans="1:7" x14ac:dyDescent="0.25">
      <c r="A1013" s="99"/>
      <c r="B1013" s="100"/>
      <c r="C1013" s="100"/>
      <c r="D1013" s="100"/>
      <c r="E1013" s="100"/>
      <c r="F1013" s="100"/>
      <c r="G1013" s="101"/>
    </row>
    <row r="1014" spans="1:7" x14ac:dyDescent="0.25">
      <c r="A1014" s="99"/>
      <c r="B1014" s="100"/>
      <c r="C1014" s="100"/>
      <c r="D1014" s="100"/>
      <c r="E1014" s="100"/>
      <c r="F1014" s="100"/>
      <c r="G1014" s="101"/>
    </row>
    <row r="1015" spans="1:7" x14ac:dyDescent="0.25">
      <c r="A1015" s="99"/>
      <c r="B1015" s="100"/>
      <c r="C1015" s="100"/>
      <c r="D1015" s="100"/>
      <c r="E1015" s="100"/>
      <c r="F1015" s="100"/>
      <c r="G1015" s="101"/>
    </row>
    <row r="1016" spans="1:7" x14ac:dyDescent="0.25">
      <c r="A1016" s="99"/>
      <c r="B1016" s="100"/>
      <c r="C1016" s="100"/>
      <c r="D1016" s="100"/>
      <c r="E1016" s="100"/>
      <c r="F1016" s="100"/>
      <c r="G1016" s="101"/>
    </row>
    <row r="1017" spans="1:7" x14ac:dyDescent="0.25">
      <c r="A1017" s="99"/>
      <c r="B1017" s="100"/>
      <c r="C1017" s="100"/>
      <c r="D1017" s="100"/>
      <c r="E1017" s="100"/>
      <c r="F1017" s="100"/>
      <c r="G1017" s="101"/>
    </row>
    <row r="1018" spans="1:7" x14ac:dyDescent="0.25">
      <c r="A1018" s="99"/>
      <c r="B1018" s="100"/>
      <c r="C1018" s="100"/>
      <c r="D1018" s="100"/>
      <c r="E1018" s="100"/>
      <c r="F1018" s="100"/>
      <c r="G1018" s="101"/>
    </row>
    <row r="1019" spans="1:7" x14ac:dyDescent="0.25">
      <c r="A1019" s="99"/>
      <c r="B1019" s="100"/>
      <c r="C1019" s="100"/>
      <c r="D1019" s="100"/>
      <c r="E1019" s="100"/>
      <c r="F1019" s="100"/>
      <c r="G1019" s="101"/>
    </row>
    <row r="1020" spans="1:7" x14ac:dyDescent="0.25">
      <c r="A1020" s="99"/>
      <c r="B1020" s="100"/>
      <c r="C1020" s="100"/>
      <c r="D1020" s="100"/>
      <c r="E1020" s="100"/>
      <c r="F1020" s="100"/>
      <c r="G1020" s="101"/>
    </row>
    <row r="1021" spans="1:7" x14ac:dyDescent="0.25">
      <c r="A1021" s="99"/>
      <c r="B1021" s="100"/>
      <c r="C1021" s="100"/>
      <c r="D1021" s="100"/>
      <c r="E1021" s="100"/>
      <c r="F1021" s="100"/>
      <c r="G1021" s="101"/>
    </row>
    <row r="1022" spans="1:7" x14ac:dyDescent="0.25">
      <c r="A1022" s="99"/>
      <c r="B1022" s="100"/>
      <c r="C1022" s="100"/>
      <c r="D1022" s="100"/>
      <c r="E1022" s="100"/>
      <c r="F1022" s="100"/>
      <c r="G1022" s="101"/>
    </row>
    <row r="1023" spans="1:7" x14ac:dyDescent="0.25">
      <c r="A1023" s="99"/>
      <c r="B1023" s="100"/>
      <c r="C1023" s="100"/>
      <c r="D1023" s="100"/>
      <c r="E1023" s="100"/>
      <c r="F1023" s="100"/>
      <c r="G1023" s="101"/>
    </row>
    <row r="1024" spans="1:7" x14ac:dyDescent="0.25">
      <c r="A1024" s="99"/>
      <c r="B1024" s="100"/>
      <c r="C1024" s="100"/>
      <c r="D1024" s="100"/>
      <c r="E1024" s="100"/>
      <c r="F1024" s="100"/>
      <c r="G1024" s="101"/>
    </row>
    <row r="1025" spans="1:7" x14ac:dyDescent="0.25">
      <c r="A1025" s="99"/>
      <c r="B1025" s="100"/>
      <c r="C1025" s="100"/>
      <c r="D1025" s="100"/>
      <c r="E1025" s="100"/>
      <c r="F1025" s="100"/>
      <c r="G1025" s="101"/>
    </row>
    <row r="1026" spans="1:7" x14ac:dyDescent="0.25">
      <c r="A1026" s="99"/>
      <c r="B1026" s="100"/>
      <c r="C1026" s="100"/>
      <c r="D1026" s="100"/>
      <c r="E1026" s="100"/>
      <c r="F1026" s="100"/>
      <c r="G1026" s="101"/>
    </row>
    <row r="1027" spans="1:7" x14ac:dyDescent="0.25">
      <c r="A1027" s="99"/>
      <c r="B1027" s="100"/>
      <c r="C1027" s="100"/>
      <c r="D1027" s="100"/>
      <c r="E1027" s="100"/>
      <c r="F1027" s="100"/>
      <c r="G1027" s="101"/>
    </row>
    <row r="1028" spans="1:7" x14ac:dyDescent="0.25">
      <c r="A1028" s="99"/>
      <c r="B1028" s="100"/>
      <c r="C1028" s="100"/>
      <c r="D1028" s="100"/>
      <c r="E1028" s="100"/>
      <c r="F1028" s="100"/>
      <c r="G1028" s="101"/>
    </row>
    <row r="1029" spans="1:7" x14ac:dyDescent="0.25">
      <c r="A1029" s="99"/>
      <c r="B1029" s="100"/>
      <c r="C1029" s="100"/>
      <c r="D1029" s="100"/>
      <c r="E1029" s="100"/>
      <c r="F1029" s="100"/>
      <c r="G1029" s="101"/>
    </row>
    <row r="1030" spans="1:7" x14ac:dyDescent="0.25">
      <c r="A1030" s="99"/>
      <c r="B1030" s="100"/>
      <c r="C1030" s="100"/>
      <c r="D1030" s="100"/>
      <c r="E1030" s="100"/>
      <c r="F1030" s="100"/>
      <c r="G1030" s="101"/>
    </row>
    <row r="1031" spans="1:7" x14ac:dyDescent="0.25">
      <c r="A1031" s="99"/>
      <c r="B1031" s="100"/>
      <c r="C1031" s="100"/>
      <c r="D1031" s="100"/>
      <c r="E1031" s="100"/>
      <c r="F1031" s="100"/>
      <c r="G1031" s="101"/>
    </row>
    <row r="1032" spans="1:7" x14ac:dyDescent="0.25">
      <c r="A1032" s="99"/>
      <c r="B1032" s="100"/>
      <c r="C1032" s="100"/>
      <c r="D1032" s="100"/>
      <c r="E1032" s="100"/>
      <c r="F1032" s="100"/>
      <c r="G1032" s="101"/>
    </row>
    <row r="1033" spans="1:7" x14ac:dyDescent="0.25">
      <c r="A1033" s="99"/>
      <c r="B1033" s="100"/>
      <c r="C1033" s="100"/>
      <c r="D1033" s="100"/>
      <c r="E1033" s="100"/>
      <c r="F1033" s="100"/>
      <c r="G1033" s="101"/>
    </row>
    <row r="1034" spans="1:7" x14ac:dyDescent="0.25">
      <c r="A1034" s="99"/>
      <c r="B1034" s="100"/>
      <c r="C1034" s="100"/>
      <c r="D1034" s="100"/>
      <c r="E1034" s="100"/>
      <c r="F1034" s="100"/>
      <c r="G1034" s="101"/>
    </row>
    <row r="1035" spans="1:7" x14ac:dyDescent="0.25">
      <c r="A1035" s="99"/>
      <c r="B1035" s="100"/>
      <c r="C1035" s="100"/>
      <c r="D1035" s="100"/>
      <c r="E1035" s="100"/>
      <c r="F1035" s="100"/>
      <c r="G1035" s="101"/>
    </row>
    <row r="1036" spans="1:7" x14ac:dyDescent="0.25">
      <c r="A1036" s="99"/>
      <c r="B1036" s="100"/>
      <c r="C1036" s="100"/>
      <c r="D1036" s="100"/>
      <c r="E1036" s="100"/>
      <c r="F1036" s="100"/>
      <c r="G1036" s="101"/>
    </row>
    <row r="1037" spans="1:7" x14ac:dyDescent="0.25">
      <c r="A1037" s="99"/>
      <c r="B1037" s="100"/>
      <c r="C1037" s="100"/>
      <c r="D1037" s="100"/>
      <c r="E1037" s="100"/>
      <c r="F1037" s="100"/>
      <c r="G1037" s="101"/>
    </row>
    <row r="1038" spans="1:7" x14ac:dyDescent="0.25">
      <c r="A1038" s="99"/>
      <c r="B1038" s="100"/>
      <c r="C1038" s="100"/>
      <c r="D1038" s="100"/>
      <c r="E1038" s="100"/>
      <c r="F1038" s="100"/>
      <c r="G1038" s="101"/>
    </row>
    <row r="1039" spans="1:7" x14ac:dyDescent="0.25">
      <c r="A1039" s="99"/>
      <c r="B1039" s="100"/>
      <c r="C1039" s="100"/>
      <c r="D1039" s="100"/>
      <c r="E1039" s="100"/>
      <c r="F1039" s="100"/>
      <c r="G1039" s="101"/>
    </row>
    <row r="1040" spans="1:7" x14ac:dyDescent="0.25">
      <c r="A1040" s="99"/>
      <c r="B1040" s="100"/>
      <c r="C1040" s="100"/>
      <c r="D1040" s="100"/>
      <c r="E1040" s="100"/>
      <c r="F1040" s="100"/>
      <c r="G1040" s="101"/>
    </row>
    <row r="1041" spans="1:7" x14ac:dyDescent="0.25">
      <c r="A1041" s="99"/>
      <c r="B1041" s="100"/>
      <c r="C1041" s="100"/>
      <c r="D1041" s="100"/>
      <c r="E1041" s="100"/>
      <c r="F1041" s="100"/>
      <c r="G1041" s="101"/>
    </row>
    <row r="1042" spans="1:7" x14ac:dyDescent="0.25">
      <c r="A1042" s="99"/>
      <c r="B1042" s="100"/>
      <c r="C1042" s="100"/>
      <c r="D1042" s="100"/>
      <c r="E1042" s="100"/>
      <c r="F1042" s="100"/>
      <c r="G1042" s="101"/>
    </row>
    <row r="1043" spans="1:7" x14ac:dyDescent="0.25">
      <c r="A1043" s="99"/>
      <c r="B1043" s="100"/>
      <c r="C1043" s="100"/>
      <c r="D1043" s="100"/>
      <c r="E1043" s="100"/>
      <c r="F1043" s="100"/>
      <c r="G1043" s="101"/>
    </row>
    <row r="1044" spans="1:7" x14ac:dyDescent="0.25">
      <c r="A1044" s="99"/>
      <c r="B1044" s="100"/>
      <c r="C1044" s="100"/>
      <c r="D1044" s="100"/>
      <c r="E1044" s="100"/>
      <c r="F1044" s="100"/>
      <c r="G1044" s="101"/>
    </row>
    <row r="1045" spans="1:7" x14ac:dyDescent="0.25">
      <c r="A1045" s="99"/>
      <c r="B1045" s="100"/>
      <c r="C1045" s="100"/>
      <c r="D1045" s="100"/>
      <c r="E1045" s="100"/>
      <c r="F1045" s="100"/>
      <c r="G1045" s="101"/>
    </row>
    <row r="1046" spans="1:7" x14ac:dyDescent="0.25">
      <c r="A1046" s="99"/>
      <c r="B1046" s="100"/>
      <c r="C1046" s="100"/>
      <c r="D1046" s="100"/>
      <c r="E1046" s="100"/>
      <c r="F1046" s="100"/>
      <c r="G1046" s="101"/>
    </row>
    <row r="1047" spans="1:7" x14ac:dyDescent="0.25">
      <c r="A1047" s="99"/>
      <c r="B1047" s="100"/>
      <c r="C1047" s="100"/>
      <c r="D1047" s="100"/>
      <c r="E1047" s="100"/>
      <c r="F1047" s="100"/>
      <c r="G1047" s="101"/>
    </row>
    <row r="1048" spans="1:7" x14ac:dyDescent="0.25">
      <c r="A1048" s="99"/>
      <c r="B1048" s="100"/>
      <c r="C1048" s="100"/>
      <c r="D1048" s="100"/>
      <c r="E1048" s="100"/>
      <c r="F1048" s="100"/>
      <c r="G1048" s="101"/>
    </row>
    <row r="1049" spans="1:7" x14ac:dyDescent="0.25">
      <c r="A1049" s="99"/>
      <c r="B1049" s="100"/>
      <c r="C1049" s="100"/>
      <c r="D1049" s="100"/>
      <c r="E1049" s="100"/>
      <c r="F1049" s="100"/>
      <c r="G1049" s="101"/>
    </row>
    <row r="1050" spans="1:7" x14ac:dyDescent="0.25">
      <c r="A1050" s="99"/>
      <c r="B1050" s="100"/>
      <c r="C1050" s="100"/>
      <c r="D1050" s="100"/>
      <c r="E1050" s="100"/>
      <c r="F1050" s="100"/>
      <c r="G1050" s="101"/>
    </row>
    <row r="1051" spans="1:7" x14ac:dyDescent="0.25">
      <c r="A1051" s="99"/>
      <c r="B1051" s="100"/>
      <c r="C1051" s="100"/>
      <c r="D1051" s="100"/>
      <c r="E1051" s="100"/>
      <c r="F1051" s="100"/>
      <c r="G1051" s="101"/>
    </row>
    <row r="1052" spans="1:7" x14ac:dyDescent="0.25">
      <c r="A1052" s="99"/>
      <c r="B1052" s="100"/>
      <c r="C1052" s="100"/>
      <c r="D1052" s="100"/>
      <c r="E1052" s="100"/>
      <c r="F1052" s="100"/>
      <c r="G1052" s="101"/>
    </row>
    <row r="1053" spans="1:7" x14ac:dyDescent="0.25">
      <c r="A1053" s="99"/>
      <c r="B1053" s="100"/>
      <c r="C1053" s="100"/>
      <c r="D1053" s="100"/>
      <c r="E1053" s="100"/>
      <c r="F1053" s="100"/>
      <c r="G1053" s="101"/>
    </row>
    <row r="1054" spans="1:7" x14ac:dyDescent="0.25">
      <c r="A1054" s="99"/>
      <c r="B1054" s="100"/>
      <c r="C1054" s="100"/>
      <c r="D1054" s="100"/>
      <c r="E1054" s="100"/>
      <c r="F1054" s="100"/>
      <c r="G1054" s="101"/>
    </row>
    <row r="1055" spans="1:7" x14ac:dyDescent="0.25">
      <c r="A1055" s="99"/>
      <c r="B1055" s="100"/>
      <c r="C1055" s="100"/>
      <c r="D1055" s="100"/>
      <c r="E1055" s="100"/>
      <c r="F1055" s="100"/>
      <c r="G1055" s="101"/>
    </row>
    <row r="1056" spans="1:7" x14ac:dyDescent="0.25">
      <c r="A1056" s="99"/>
      <c r="B1056" s="100"/>
      <c r="C1056" s="100"/>
      <c r="D1056" s="100"/>
      <c r="E1056" s="100"/>
      <c r="F1056" s="100"/>
      <c r="G1056" s="101"/>
    </row>
    <row r="1057" spans="1:7" x14ac:dyDescent="0.25">
      <c r="A1057" s="99"/>
      <c r="B1057" s="100"/>
      <c r="C1057" s="100"/>
      <c r="D1057" s="100"/>
      <c r="E1057" s="100"/>
      <c r="F1057" s="100"/>
      <c r="G1057" s="101"/>
    </row>
    <row r="1058" spans="1:7" x14ac:dyDescent="0.25">
      <c r="A1058" s="99"/>
      <c r="B1058" s="100"/>
      <c r="C1058" s="100"/>
      <c r="D1058" s="100"/>
      <c r="E1058" s="100"/>
      <c r="F1058" s="100"/>
      <c r="G1058" s="101"/>
    </row>
    <row r="1059" spans="1:7" x14ac:dyDescent="0.25">
      <c r="A1059" s="99"/>
      <c r="B1059" s="100"/>
      <c r="C1059" s="100"/>
      <c r="D1059" s="100"/>
      <c r="E1059" s="100"/>
      <c r="F1059" s="100"/>
      <c r="G1059" s="101"/>
    </row>
    <row r="1060" spans="1:7" x14ac:dyDescent="0.25">
      <c r="A1060" s="99"/>
      <c r="B1060" s="100"/>
      <c r="C1060" s="100"/>
      <c r="D1060" s="100"/>
      <c r="E1060" s="100"/>
      <c r="F1060" s="100"/>
      <c r="G1060" s="101"/>
    </row>
    <row r="1061" spans="1:7" x14ac:dyDescent="0.25">
      <c r="A1061" s="99"/>
      <c r="B1061" s="100"/>
      <c r="C1061" s="100"/>
      <c r="D1061" s="100"/>
      <c r="E1061" s="100"/>
      <c r="F1061" s="100"/>
      <c r="G1061" s="101"/>
    </row>
    <row r="1062" spans="1:7" x14ac:dyDescent="0.25">
      <c r="A1062" s="99"/>
      <c r="B1062" s="100"/>
      <c r="C1062" s="100"/>
      <c r="D1062" s="100"/>
      <c r="E1062" s="100"/>
      <c r="F1062" s="100"/>
      <c r="G1062" s="101"/>
    </row>
    <row r="1063" spans="1:7" x14ac:dyDescent="0.25">
      <c r="A1063" s="99"/>
      <c r="B1063" s="100"/>
      <c r="C1063" s="100"/>
      <c r="D1063" s="100"/>
      <c r="E1063" s="100"/>
      <c r="F1063" s="100"/>
      <c r="G1063" s="101"/>
    </row>
    <row r="1064" spans="1:7" x14ac:dyDescent="0.25">
      <c r="A1064" s="99"/>
      <c r="B1064" s="100"/>
      <c r="C1064" s="100"/>
      <c r="D1064" s="100"/>
      <c r="E1064" s="100"/>
      <c r="F1064" s="100"/>
      <c r="G1064" s="101"/>
    </row>
    <row r="1065" spans="1:7" x14ac:dyDescent="0.25">
      <c r="A1065" s="99"/>
      <c r="B1065" s="100"/>
      <c r="C1065" s="100"/>
      <c r="D1065" s="100"/>
      <c r="E1065" s="100"/>
      <c r="F1065" s="100"/>
      <c r="G1065" s="101"/>
    </row>
    <row r="1066" spans="1:7" x14ac:dyDescent="0.25">
      <c r="A1066" s="99"/>
      <c r="B1066" s="100"/>
      <c r="C1066" s="100"/>
      <c r="D1066" s="100"/>
      <c r="E1066" s="100"/>
      <c r="F1066" s="100"/>
      <c r="G1066" s="101"/>
    </row>
    <row r="1067" spans="1:7" x14ac:dyDescent="0.25">
      <c r="A1067" s="99"/>
      <c r="B1067" s="100"/>
      <c r="C1067" s="100"/>
      <c r="D1067" s="100"/>
      <c r="E1067" s="100"/>
      <c r="F1067" s="100"/>
      <c r="G1067" s="101"/>
    </row>
    <row r="1068" spans="1:7" x14ac:dyDescent="0.25">
      <c r="A1068" s="99"/>
      <c r="B1068" s="100"/>
      <c r="C1068" s="100"/>
      <c r="D1068" s="100"/>
      <c r="E1068" s="100"/>
      <c r="F1068" s="100"/>
      <c r="G1068" s="101"/>
    </row>
    <row r="1069" spans="1:7" x14ac:dyDescent="0.25">
      <c r="A1069" s="99"/>
      <c r="B1069" s="100"/>
      <c r="C1069" s="100"/>
      <c r="D1069" s="100"/>
      <c r="E1069" s="100"/>
      <c r="F1069" s="100"/>
      <c r="G1069" s="101"/>
    </row>
    <row r="1070" spans="1:7" x14ac:dyDescent="0.25">
      <c r="A1070" s="99"/>
      <c r="B1070" s="100"/>
      <c r="C1070" s="100"/>
      <c r="D1070" s="100"/>
      <c r="E1070" s="100"/>
      <c r="F1070" s="100"/>
      <c r="G1070" s="101"/>
    </row>
    <row r="1071" spans="1:7" x14ac:dyDescent="0.25">
      <c r="A1071" s="99"/>
      <c r="B1071" s="100"/>
      <c r="C1071" s="100"/>
      <c r="D1071" s="100"/>
      <c r="E1071" s="100"/>
      <c r="F1071" s="100"/>
      <c r="G1071" s="101"/>
    </row>
    <row r="1072" spans="1:7" x14ac:dyDescent="0.25">
      <c r="A1072" s="99"/>
      <c r="B1072" s="100"/>
      <c r="C1072" s="100"/>
      <c r="D1072" s="100"/>
      <c r="E1072" s="100"/>
      <c r="F1072" s="100"/>
      <c r="G1072" s="101"/>
    </row>
    <row r="1073" spans="1:7" x14ac:dyDescent="0.25">
      <c r="A1073" s="99"/>
      <c r="B1073" s="100"/>
      <c r="C1073" s="100"/>
      <c r="D1073" s="100"/>
      <c r="E1073" s="100"/>
      <c r="F1073" s="100"/>
      <c r="G1073" s="101"/>
    </row>
    <row r="1074" spans="1:7" x14ac:dyDescent="0.25">
      <c r="A1074" s="99"/>
      <c r="B1074" s="100"/>
      <c r="C1074" s="100"/>
      <c r="D1074" s="100"/>
      <c r="E1074" s="100"/>
      <c r="F1074" s="100"/>
      <c r="G1074" s="101"/>
    </row>
    <row r="1075" spans="1:7" x14ac:dyDescent="0.25">
      <c r="A1075" s="99"/>
      <c r="B1075" s="100"/>
      <c r="C1075" s="100"/>
      <c r="D1075" s="100"/>
      <c r="E1075" s="100"/>
      <c r="F1075" s="100"/>
      <c r="G1075" s="101"/>
    </row>
    <row r="1076" spans="1:7" x14ac:dyDescent="0.25">
      <c r="A1076" s="99"/>
      <c r="B1076" s="100"/>
      <c r="C1076" s="100"/>
      <c r="D1076" s="100"/>
      <c r="E1076" s="100"/>
      <c r="F1076" s="100"/>
      <c r="G1076" s="101"/>
    </row>
    <row r="1077" spans="1:7" x14ac:dyDescent="0.25">
      <c r="A1077" s="99"/>
      <c r="B1077" s="100"/>
      <c r="C1077" s="100"/>
      <c r="D1077" s="100"/>
      <c r="E1077" s="100"/>
      <c r="F1077" s="100"/>
      <c r="G1077" s="101"/>
    </row>
    <row r="1078" spans="1:7" x14ac:dyDescent="0.25">
      <c r="A1078" s="99"/>
      <c r="B1078" s="100"/>
      <c r="C1078" s="100"/>
      <c r="D1078" s="100"/>
      <c r="E1078" s="100"/>
      <c r="F1078" s="100"/>
      <c r="G1078" s="101"/>
    </row>
    <row r="1079" spans="1:7" x14ac:dyDescent="0.25">
      <c r="A1079" s="99"/>
      <c r="B1079" s="100"/>
      <c r="C1079" s="100"/>
      <c r="D1079" s="100"/>
      <c r="E1079" s="100"/>
      <c r="F1079" s="100"/>
      <c r="G1079" s="101"/>
    </row>
    <row r="1080" spans="1:7" x14ac:dyDescent="0.25">
      <c r="A1080" s="99"/>
      <c r="B1080" s="100"/>
      <c r="C1080" s="100"/>
      <c r="D1080" s="100"/>
      <c r="E1080" s="100"/>
      <c r="F1080" s="100"/>
      <c r="G1080" s="101"/>
    </row>
    <row r="1081" spans="1:7" x14ac:dyDescent="0.25">
      <c r="A1081" s="99"/>
      <c r="B1081" s="100"/>
      <c r="C1081" s="100"/>
      <c r="D1081" s="100"/>
      <c r="E1081" s="100"/>
      <c r="F1081" s="100"/>
      <c r="G1081" s="101"/>
    </row>
    <row r="1082" spans="1:7" x14ac:dyDescent="0.25">
      <c r="A1082" s="99"/>
      <c r="B1082" s="100"/>
      <c r="C1082" s="100"/>
      <c r="D1082" s="100"/>
      <c r="E1082" s="100"/>
      <c r="F1082" s="100"/>
      <c r="G1082" s="101"/>
    </row>
    <row r="1083" spans="1:7" x14ac:dyDescent="0.25">
      <c r="A1083" s="99"/>
      <c r="B1083" s="100"/>
      <c r="C1083" s="100"/>
      <c r="D1083" s="100"/>
      <c r="E1083" s="100"/>
      <c r="F1083" s="100"/>
      <c r="G1083" s="101"/>
    </row>
    <row r="1084" spans="1:7" x14ac:dyDescent="0.25">
      <c r="A1084" s="99"/>
      <c r="B1084" s="100"/>
      <c r="C1084" s="100"/>
      <c r="D1084" s="100"/>
      <c r="E1084" s="100"/>
      <c r="F1084" s="100"/>
      <c r="G1084" s="101"/>
    </row>
    <row r="1085" spans="1:7" x14ac:dyDescent="0.25">
      <c r="A1085" s="99"/>
      <c r="B1085" s="100"/>
      <c r="C1085" s="100"/>
      <c r="D1085" s="100"/>
      <c r="E1085" s="100"/>
      <c r="F1085" s="100"/>
      <c r="G1085" s="101"/>
    </row>
    <row r="1086" spans="1:7" x14ac:dyDescent="0.25">
      <c r="A1086" s="99"/>
      <c r="B1086" s="100"/>
      <c r="C1086" s="100"/>
      <c r="D1086" s="100"/>
      <c r="E1086" s="100"/>
      <c r="F1086" s="100"/>
      <c r="G1086" s="101"/>
    </row>
    <row r="1087" spans="1:7" x14ac:dyDescent="0.25">
      <c r="A1087" s="99"/>
      <c r="B1087" s="100"/>
      <c r="C1087" s="100"/>
      <c r="D1087" s="100"/>
      <c r="E1087" s="100"/>
      <c r="F1087" s="100"/>
      <c r="G1087" s="101"/>
    </row>
    <row r="1088" spans="1:7" x14ac:dyDescent="0.25">
      <c r="A1088" s="99"/>
      <c r="B1088" s="100"/>
      <c r="C1088" s="100"/>
      <c r="D1088" s="100"/>
      <c r="E1088" s="100"/>
      <c r="F1088" s="100"/>
      <c r="G1088" s="101"/>
    </row>
    <row r="1089" spans="1:7" x14ac:dyDescent="0.25">
      <c r="A1089" s="99"/>
      <c r="B1089" s="100"/>
      <c r="C1089" s="100"/>
      <c r="D1089" s="100"/>
      <c r="E1089" s="100"/>
      <c r="F1089" s="100"/>
      <c r="G1089" s="101"/>
    </row>
    <row r="1090" spans="1:7" x14ac:dyDescent="0.25">
      <c r="A1090" s="99"/>
      <c r="B1090" s="100"/>
      <c r="C1090" s="100"/>
      <c r="D1090" s="100"/>
      <c r="E1090" s="100"/>
      <c r="F1090" s="100"/>
      <c r="G1090" s="101"/>
    </row>
    <row r="1091" spans="1:7" x14ac:dyDescent="0.25">
      <c r="A1091" s="99"/>
      <c r="B1091" s="100"/>
      <c r="C1091" s="100"/>
      <c r="D1091" s="100"/>
      <c r="E1091" s="100"/>
      <c r="F1091" s="100"/>
      <c r="G1091" s="101"/>
    </row>
    <row r="1092" spans="1:7" x14ac:dyDescent="0.25">
      <c r="A1092" s="99"/>
      <c r="B1092" s="100"/>
      <c r="C1092" s="100"/>
      <c r="D1092" s="100"/>
      <c r="E1092" s="100"/>
      <c r="F1092" s="100"/>
      <c r="G1092" s="101"/>
    </row>
    <row r="1093" spans="1:7" x14ac:dyDescent="0.25">
      <c r="A1093" s="99"/>
      <c r="B1093" s="100"/>
      <c r="C1093" s="100"/>
      <c r="D1093" s="100"/>
      <c r="E1093" s="100"/>
      <c r="F1093" s="100"/>
      <c r="G1093" s="101"/>
    </row>
    <row r="1094" spans="1:7" x14ac:dyDescent="0.25">
      <c r="A1094" s="99"/>
      <c r="B1094" s="100"/>
      <c r="C1094" s="100"/>
      <c r="D1094" s="100"/>
      <c r="E1094" s="100"/>
      <c r="F1094" s="100"/>
      <c r="G1094" s="101"/>
    </row>
    <row r="1095" spans="1:7" x14ac:dyDescent="0.25">
      <c r="A1095" s="99"/>
      <c r="B1095" s="100"/>
      <c r="C1095" s="100"/>
      <c r="D1095" s="100"/>
      <c r="E1095" s="100"/>
      <c r="F1095" s="100"/>
      <c r="G1095" s="101"/>
    </row>
    <row r="1096" spans="1:7" x14ac:dyDescent="0.25">
      <c r="A1096" s="99"/>
      <c r="B1096" s="100"/>
      <c r="C1096" s="100"/>
      <c r="D1096" s="100"/>
      <c r="E1096" s="100"/>
      <c r="F1096" s="100"/>
      <c r="G1096" s="101"/>
    </row>
    <row r="1097" spans="1:7" x14ac:dyDescent="0.25">
      <c r="A1097" s="99"/>
      <c r="B1097" s="100"/>
      <c r="C1097" s="100"/>
      <c r="D1097" s="100"/>
      <c r="E1097" s="100"/>
      <c r="F1097" s="100"/>
      <c r="G1097" s="101"/>
    </row>
    <row r="1098" spans="1:7" x14ac:dyDescent="0.25">
      <c r="A1098" s="99"/>
      <c r="B1098" s="100"/>
      <c r="C1098" s="100"/>
      <c r="D1098" s="100"/>
      <c r="E1098" s="100"/>
      <c r="F1098" s="100"/>
      <c r="G1098" s="101"/>
    </row>
    <row r="1099" spans="1:7" x14ac:dyDescent="0.25">
      <c r="A1099" s="99"/>
      <c r="B1099" s="100"/>
      <c r="C1099" s="100"/>
      <c r="D1099" s="100"/>
      <c r="E1099" s="100"/>
      <c r="F1099" s="100"/>
      <c r="G1099" s="101"/>
    </row>
    <row r="1100" spans="1:7" x14ac:dyDescent="0.25">
      <c r="A1100" s="99"/>
      <c r="B1100" s="100"/>
      <c r="C1100" s="100"/>
      <c r="D1100" s="100"/>
      <c r="E1100" s="100"/>
      <c r="F1100" s="100"/>
      <c r="G1100" s="101"/>
    </row>
    <row r="1101" spans="1:7" x14ac:dyDescent="0.25">
      <c r="A1101" s="99"/>
      <c r="B1101" s="100"/>
      <c r="C1101" s="100"/>
      <c r="D1101" s="100"/>
      <c r="E1101" s="100"/>
      <c r="F1101" s="100"/>
      <c r="G1101" s="101"/>
    </row>
    <row r="1102" spans="1:7" x14ac:dyDescent="0.25">
      <c r="A1102" s="99"/>
      <c r="B1102" s="100"/>
      <c r="C1102" s="100"/>
      <c r="D1102" s="100"/>
      <c r="E1102" s="100"/>
      <c r="F1102" s="100"/>
      <c r="G1102" s="101"/>
    </row>
    <row r="1103" spans="1:7" x14ac:dyDescent="0.25">
      <c r="A1103" s="99"/>
      <c r="B1103" s="100"/>
      <c r="C1103" s="100"/>
      <c r="D1103" s="100"/>
      <c r="E1103" s="100"/>
      <c r="F1103" s="100"/>
      <c r="G1103" s="101"/>
    </row>
    <row r="1104" spans="1:7" x14ac:dyDescent="0.25">
      <c r="A1104" s="99"/>
      <c r="B1104" s="100"/>
      <c r="C1104" s="100"/>
      <c r="D1104" s="100"/>
      <c r="E1104" s="100"/>
      <c r="F1104" s="100"/>
      <c r="G1104" s="101"/>
    </row>
    <row r="1105" spans="1:7" x14ac:dyDescent="0.25">
      <c r="A1105" s="99"/>
      <c r="B1105" s="100"/>
      <c r="C1105" s="100"/>
      <c r="D1105" s="100"/>
      <c r="E1105" s="100"/>
      <c r="F1105" s="100"/>
      <c r="G1105" s="101"/>
    </row>
    <row r="1106" spans="1:7" x14ac:dyDescent="0.25">
      <c r="A1106" s="99"/>
      <c r="B1106" s="100"/>
      <c r="C1106" s="100"/>
      <c r="D1106" s="100"/>
      <c r="E1106" s="100"/>
      <c r="F1106" s="100"/>
      <c r="G1106" s="101"/>
    </row>
    <row r="1107" spans="1:7" x14ac:dyDescent="0.25">
      <c r="A1107" s="99"/>
      <c r="B1107" s="100"/>
      <c r="C1107" s="100"/>
      <c r="D1107" s="100"/>
      <c r="E1107" s="100"/>
      <c r="F1107" s="100"/>
      <c r="G1107" s="101"/>
    </row>
    <row r="1108" spans="1:7" x14ac:dyDescent="0.25">
      <c r="A1108" s="99"/>
      <c r="B1108" s="100"/>
      <c r="C1108" s="100"/>
      <c r="D1108" s="100"/>
      <c r="E1108" s="100"/>
      <c r="F1108" s="100"/>
      <c r="G1108" s="101"/>
    </row>
    <row r="1109" spans="1:7" x14ac:dyDescent="0.25">
      <c r="A1109" s="99"/>
      <c r="B1109" s="100"/>
      <c r="C1109" s="100"/>
      <c r="D1109" s="100"/>
      <c r="E1109" s="100"/>
      <c r="F1109" s="100"/>
      <c r="G1109" s="101"/>
    </row>
    <row r="1110" spans="1:7" x14ac:dyDescent="0.25">
      <c r="A1110" s="99"/>
      <c r="B1110" s="100"/>
      <c r="C1110" s="100"/>
      <c r="D1110" s="100"/>
      <c r="E1110" s="100"/>
      <c r="F1110" s="100"/>
      <c r="G1110" s="101"/>
    </row>
    <row r="1111" spans="1:7" x14ac:dyDescent="0.25">
      <c r="A1111" s="99"/>
      <c r="B1111" s="100"/>
      <c r="C1111" s="100"/>
      <c r="D1111" s="100"/>
      <c r="E1111" s="100"/>
      <c r="F1111" s="100"/>
      <c r="G1111" s="101"/>
    </row>
    <row r="1112" spans="1:7" x14ac:dyDescent="0.25">
      <c r="A1112" s="99"/>
      <c r="B1112" s="100"/>
      <c r="C1112" s="100"/>
      <c r="D1112" s="100"/>
      <c r="E1112" s="100"/>
      <c r="F1112" s="100"/>
      <c r="G1112" s="101"/>
    </row>
    <row r="1113" spans="1:7" x14ac:dyDescent="0.25">
      <c r="A1113" s="99"/>
      <c r="B1113" s="100"/>
      <c r="C1113" s="100"/>
      <c r="D1113" s="100"/>
      <c r="E1113" s="100"/>
      <c r="F1113" s="100"/>
      <c r="G1113" s="101"/>
    </row>
    <row r="1114" spans="1:7" x14ac:dyDescent="0.25">
      <c r="A1114" s="99"/>
      <c r="B1114" s="100"/>
      <c r="C1114" s="100"/>
      <c r="D1114" s="100"/>
      <c r="E1114" s="100"/>
      <c r="F1114" s="100"/>
      <c r="G1114" s="101"/>
    </row>
    <row r="1115" spans="1:7" x14ac:dyDescent="0.25">
      <c r="A1115" s="99"/>
      <c r="B1115" s="100"/>
      <c r="C1115" s="100"/>
      <c r="D1115" s="100"/>
      <c r="E1115" s="100"/>
      <c r="F1115" s="100"/>
      <c r="G1115" s="101"/>
    </row>
    <row r="1116" spans="1:7" x14ac:dyDescent="0.25">
      <c r="A1116" s="99"/>
      <c r="B1116" s="100"/>
      <c r="C1116" s="100"/>
      <c r="D1116" s="100"/>
      <c r="E1116" s="100"/>
      <c r="F1116" s="100"/>
      <c r="G1116" s="101"/>
    </row>
    <row r="1117" spans="1:7" x14ac:dyDescent="0.25">
      <c r="A1117" s="99"/>
      <c r="B1117" s="100"/>
      <c r="C1117" s="100"/>
      <c r="D1117" s="100"/>
      <c r="E1117" s="100"/>
      <c r="F1117" s="100"/>
      <c r="G1117" s="101"/>
    </row>
    <row r="1118" spans="1:7" x14ac:dyDescent="0.25">
      <c r="A1118" s="99"/>
      <c r="B1118" s="100"/>
      <c r="C1118" s="100"/>
      <c r="D1118" s="100"/>
      <c r="E1118" s="100"/>
      <c r="F1118" s="100"/>
      <c r="G1118" s="101"/>
    </row>
    <row r="1119" spans="1:7" x14ac:dyDescent="0.25">
      <c r="A1119" s="99"/>
      <c r="B1119" s="100"/>
      <c r="C1119" s="100"/>
      <c r="D1119" s="100"/>
      <c r="E1119" s="100"/>
      <c r="F1119" s="100"/>
      <c r="G1119" s="101"/>
    </row>
    <row r="1120" spans="1:7" x14ac:dyDescent="0.25">
      <c r="A1120" s="99"/>
      <c r="B1120" s="100"/>
      <c r="C1120" s="100"/>
      <c r="D1120" s="100"/>
      <c r="E1120" s="100"/>
      <c r="F1120" s="100"/>
      <c r="G1120" s="101"/>
    </row>
    <row r="1121" spans="1:7" x14ac:dyDescent="0.25">
      <c r="A1121" s="99"/>
      <c r="B1121" s="100"/>
      <c r="C1121" s="100"/>
      <c r="D1121" s="100"/>
      <c r="E1121" s="100"/>
      <c r="F1121" s="100"/>
      <c r="G1121" s="101"/>
    </row>
    <row r="1122" spans="1:7" x14ac:dyDescent="0.25">
      <c r="A1122" s="99"/>
      <c r="B1122" s="100"/>
      <c r="C1122" s="100"/>
      <c r="D1122" s="100"/>
      <c r="E1122" s="100"/>
      <c r="F1122" s="100"/>
      <c r="G1122" s="101"/>
    </row>
    <row r="1123" spans="1:7" x14ac:dyDescent="0.25">
      <c r="A1123" s="99"/>
      <c r="B1123" s="100"/>
      <c r="C1123" s="100"/>
      <c r="D1123" s="100"/>
      <c r="E1123" s="100"/>
      <c r="F1123" s="100"/>
      <c r="G1123" s="101"/>
    </row>
    <row r="1124" spans="1:7" x14ac:dyDescent="0.25">
      <c r="A1124" s="99"/>
      <c r="B1124" s="100"/>
      <c r="C1124" s="100"/>
      <c r="D1124" s="100"/>
      <c r="E1124" s="100"/>
      <c r="F1124" s="100"/>
      <c r="G1124" s="101"/>
    </row>
    <row r="1125" spans="1:7" x14ac:dyDescent="0.25">
      <c r="A1125" s="99"/>
      <c r="B1125" s="100"/>
      <c r="C1125" s="100"/>
      <c r="D1125" s="100"/>
      <c r="E1125" s="100"/>
      <c r="F1125" s="100"/>
      <c r="G1125" s="101"/>
    </row>
    <row r="1126" spans="1:7" x14ac:dyDescent="0.25">
      <c r="A1126" s="99"/>
      <c r="B1126" s="100"/>
      <c r="C1126" s="100"/>
      <c r="D1126" s="100"/>
      <c r="E1126" s="100"/>
      <c r="F1126" s="100"/>
      <c r="G1126" s="101"/>
    </row>
    <row r="1127" spans="1:7" x14ac:dyDescent="0.25">
      <c r="A1127" s="99"/>
      <c r="B1127" s="100"/>
      <c r="C1127" s="100"/>
      <c r="D1127" s="100"/>
      <c r="E1127" s="100"/>
      <c r="F1127" s="100"/>
      <c r="G1127" s="101"/>
    </row>
    <row r="1128" spans="1:7" x14ac:dyDescent="0.25">
      <c r="A1128" s="99"/>
      <c r="B1128" s="100"/>
      <c r="C1128" s="100"/>
      <c r="D1128" s="100"/>
      <c r="E1128" s="100"/>
      <c r="F1128" s="100"/>
      <c r="G1128" s="101"/>
    </row>
    <row r="1129" spans="1:7" x14ac:dyDescent="0.25">
      <c r="A1129" s="99"/>
      <c r="B1129" s="100"/>
      <c r="C1129" s="100"/>
      <c r="D1129" s="100"/>
      <c r="E1129" s="100"/>
      <c r="F1129" s="100"/>
      <c r="G1129" s="101"/>
    </row>
    <row r="1130" spans="1:7" x14ac:dyDescent="0.25">
      <c r="A1130" s="99"/>
      <c r="B1130" s="100"/>
      <c r="C1130" s="100"/>
      <c r="D1130" s="100"/>
      <c r="E1130" s="100"/>
      <c r="F1130" s="100"/>
      <c r="G1130" s="101"/>
    </row>
    <row r="1131" spans="1:7" x14ac:dyDescent="0.25">
      <c r="A1131" s="99"/>
      <c r="B1131" s="100"/>
      <c r="C1131" s="100"/>
      <c r="D1131" s="100"/>
      <c r="E1131" s="100"/>
      <c r="F1131" s="100"/>
      <c r="G1131" s="101"/>
    </row>
    <row r="1132" spans="1:7" x14ac:dyDescent="0.25">
      <c r="A1132" s="99"/>
      <c r="B1132" s="100"/>
      <c r="C1132" s="100"/>
      <c r="D1132" s="100"/>
      <c r="E1132" s="100"/>
      <c r="F1132" s="100"/>
      <c r="G1132" s="101"/>
    </row>
    <row r="1133" spans="1:7" x14ac:dyDescent="0.25">
      <c r="A1133" s="99"/>
      <c r="B1133" s="100"/>
      <c r="C1133" s="100"/>
      <c r="D1133" s="100"/>
      <c r="E1133" s="100"/>
      <c r="F1133" s="100"/>
      <c r="G1133" s="101"/>
    </row>
    <row r="1134" spans="1:7" x14ac:dyDescent="0.25">
      <c r="A1134" s="99"/>
      <c r="B1134" s="100"/>
      <c r="C1134" s="100"/>
      <c r="D1134" s="100"/>
      <c r="E1134" s="100"/>
      <c r="F1134" s="100"/>
      <c r="G1134" s="101"/>
    </row>
    <row r="1135" spans="1:7" x14ac:dyDescent="0.25">
      <c r="A1135" s="99"/>
      <c r="B1135" s="100"/>
      <c r="C1135" s="100"/>
      <c r="D1135" s="100"/>
      <c r="E1135" s="100"/>
      <c r="F1135" s="100"/>
      <c r="G1135" s="101"/>
    </row>
    <row r="1136" spans="1:7" x14ac:dyDescent="0.25">
      <c r="A1136" s="99"/>
      <c r="B1136" s="100"/>
      <c r="C1136" s="100"/>
      <c r="D1136" s="100"/>
      <c r="E1136" s="100"/>
      <c r="F1136" s="100"/>
      <c r="G1136" s="101"/>
    </row>
    <row r="1137" spans="1:7" x14ac:dyDescent="0.25">
      <c r="A1137" s="99"/>
      <c r="B1137" s="100"/>
      <c r="C1137" s="100"/>
      <c r="D1137" s="100"/>
      <c r="E1137" s="100"/>
      <c r="F1137" s="100"/>
      <c r="G1137" s="101"/>
    </row>
    <row r="1138" spans="1:7" x14ac:dyDescent="0.25">
      <c r="A1138" s="99"/>
      <c r="B1138" s="100"/>
      <c r="C1138" s="100"/>
      <c r="D1138" s="100"/>
      <c r="E1138" s="100"/>
      <c r="F1138" s="100"/>
      <c r="G1138" s="101"/>
    </row>
    <row r="1139" spans="1:7" x14ac:dyDescent="0.25">
      <c r="A1139" s="99"/>
      <c r="B1139" s="100"/>
      <c r="C1139" s="100"/>
      <c r="D1139" s="100"/>
      <c r="E1139" s="100"/>
      <c r="F1139" s="100"/>
      <c r="G1139" s="101"/>
    </row>
    <row r="1140" spans="1:7" x14ac:dyDescent="0.25">
      <c r="A1140" s="99"/>
      <c r="B1140" s="100"/>
      <c r="C1140" s="100"/>
      <c r="D1140" s="100"/>
      <c r="E1140" s="100"/>
      <c r="F1140" s="100"/>
      <c r="G1140" s="101"/>
    </row>
    <row r="1141" spans="1:7" x14ac:dyDescent="0.25">
      <c r="A1141" s="99"/>
      <c r="B1141" s="100"/>
      <c r="C1141" s="100"/>
      <c r="D1141" s="100"/>
      <c r="E1141" s="100"/>
      <c r="F1141" s="100"/>
      <c r="G1141" s="101"/>
    </row>
    <row r="1142" spans="1:7" x14ac:dyDescent="0.25">
      <c r="A1142" s="99"/>
      <c r="B1142" s="100"/>
      <c r="C1142" s="100"/>
      <c r="D1142" s="100"/>
      <c r="E1142" s="100"/>
      <c r="F1142" s="100"/>
      <c r="G1142" s="101"/>
    </row>
    <row r="1143" spans="1:7" x14ac:dyDescent="0.25">
      <c r="A1143" s="99"/>
      <c r="B1143" s="100"/>
      <c r="C1143" s="100"/>
      <c r="D1143" s="100"/>
      <c r="E1143" s="100"/>
      <c r="F1143" s="100"/>
      <c r="G1143" s="101"/>
    </row>
    <row r="1144" spans="1:7" x14ac:dyDescent="0.25">
      <c r="A1144" s="99"/>
      <c r="B1144" s="100"/>
      <c r="C1144" s="100"/>
      <c r="D1144" s="100"/>
      <c r="E1144" s="100"/>
      <c r="F1144" s="100"/>
      <c r="G1144" s="101"/>
    </row>
    <row r="1145" spans="1:7" x14ac:dyDescent="0.25">
      <c r="A1145" s="99"/>
      <c r="B1145" s="100"/>
      <c r="C1145" s="100"/>
      <c r="D1145" s="100"/>
      <c r="E1145" s="100"/>
      <c r="F1145" s="100"/>
      <c r="G1145" s="101"/>
    </row>
    <row r="1146" spans="1:7" x14ac:dyDescent="0.25">
      <c r="A1146" s="99"/>
      <c r="B1146" s="100"/>
      <c r="C1146" s="100"/>
      <c r="D1146" s="100"/>
      <c r="E1146" s="100"/>
      <c r="F1146" s="100"/>
      <c r="G1146" s="101"/>
    </row>
    <row r="1147" spans="1:7" x14ac:dyDescent="0.25">
      <c r="A1147" s="99"/>
      <c r="B1147" s="100"/>
      <c r="C1147" s="100"/>
      <c r="D1147" s="100"/>
      <c r="E1147" s="100"/>
      <c r="F1147" s="100"/>
      <c r="G1147" s="101"/>
    </row>
    <row r="1148" spans="1:7" x14ac:dyDescent="0.25">
      <c r="A1148" s="99"/>
      <c r="B1148" s="100"/>
      <c r="C1148" s="100"/>
      <c r="D1148" s="100"/>
      <c r="E1148" s="100"/>
      <c r="F1148" s="100"/>
      <c r="G1148" s="101"/>
    </row>
    <row r="1149" spans="1:7" x14ac:dyDescent="0.25">
      <c r="A1149" s="99"/>
      <c r="B1149" s="100"/>
      <c r="C1149" s="100"/>
      <c r="D1149" s="100"/>
      <c r="E1149" s="100"/>
      <c r="F1149" s="100"/>
      <c r="G1149" s="101"/>
    </row>
    <row r="1150" spans="1:7" x14ac:dyDescent="0.25">
      <c r="A1150" s="99"/>
      <c r="B1150" s="100"/>
      <c r="C1150" s="100"/>
      <c r="D1150" s="100"/>
      <c r="E1150" s="100"/>
      <c r="F1150" s="100"/>
      <c r="G1150" s="101"/>
    </row>
    <row r="1151" spans="1:7" x14ac:dyDescent="0.25">
      <c r="A1151" s="99"/>
      <c r="B1151" s="100"/>
      <c r="C1151" s="100"/>
      <c r="D1151" s="100"/>
      <c r="E1151" s="100"/>
      <c r="F1151" s="100"/>
      <c r="G1151" s="101"/>
    </row>
    <row r="1152" spans="1:7" x14ac:dyDescent="0.25">
      <c r="A1152" s="99"/>
      <c r="B1152" s="100"/>
      <c r="C1152" s="100"/>
      <c r="D1152" s="100"/>
      <c r="E1152" s="100"/>
      <c r="F1152" s="100"/>
      <c r="G1152" s="101"/>
    </row>
    <row r="1153" spans="1:7" x14ac:dyDescent="0.25">
      <c r="A1153" s="99"/>
      <c r="B1153" s="100"/>
      <c r="C1153" s="100"/>
      <c r="D1153" s="100"/>
      <c r="E1153" s="100"/>
      <c r="F1153" s="100"/>
      <c r="G1153" s="101"/>
    </row>
    <row r="1154" spans="1:7" x14ac:dyDescent="0.25">
      <c r="A1154" s="99"/>
      <c r="B1154" s="100"/>
      <c r="C1154" s="100"/>
      <c r="D1154" s="100"/>
      <c r="E1154" s="100"/>
      <c r="F1154" s="100"/>
      <c r="G1154" s="101"/>
    </row>
    <row r="1155" spans="1:7" x14ac:dyDescent="0.25">
      <c r="A1155" s="99"/>
      <c r="B1155" s="100"/>
      <c r="C1155" s="100"/>
      <c r="D1155" s="100"/>
      <c r="E1155" s="100"/>
      <c r="F1155" s="100"/>
      <c r="G1155" s="101"/>
    </row>
    <row r="1156" spans="1:7" x14ac:dyDescent="0.25">
      <c r="A1156" s="99"/>
      <c r="B1156" s="100"/>
      <c r="C1156" s="100"/>
      <c r="D1156" s="100"/>
      <c r="E1156" s="100"/>
      <c r="F1156" s="100"/>
      <c r="G1156" s="101"/>
    </row>
    <row r="1157" spans="1:7" x14ac:dyDescent="0.25">
      <c r="A1157" s="99"/>
      <c r="B1157" s="100"/>
      <c r="C1157" s="100"/>
      <c r="D1157" s="100"/>
      <c r="E1157" s="100"/>
      <c r="F1157" s="100"/>
      <c r="G1157" s="101"/>
    </row>
    <row r="1158" spans="1:7" x14ac:dyDescent="0.25">
      <c r="A1158" s="99"/>
      <c r="B1158" s="100"/>
      <c r="C1158" s="100"/>
      <c r="D1158" s="100"/>
      <c r="E1158" s="100"/>
      <c r="F1158" s="100"/>
      <c r="G1158" s="101"/>
    </row>
    <row r="1159" spans="1:7" x14ac:dyDescent="0.25">
      <c r="A1159" s="99"/>
      <c r="B1159" s="100"/>
      <c r="C1159" s="100"/>
      <c r="D1159" s="100"/>
      <c r="E1159" s="100"/>
      <c r="F1159" s="100"/>
      <c r="G1159" s="101"/>
    </row>
    <row r="1160" spans="1:7" x14ac:dyDescent="0.25">
      <c r="A1160" s="99"/>
      <c r="B1160" s="100"/>
      <c r="C1160" s="100"/>
      <c r="D1160" s="100"/>
      <c r="E1160" s="100"/>
      <c r="F1160" s="100"/>
      <c r="G1160" s="101"/>
    </row>
    <row r="1161" spans="1:7" x14ac:dyDescent="0.25">
      <c r="A1161" s="99"/>
      <c r="B1161" s="100"/>
      <c r="C1161" s="100"/>
      <c r="D1161" s="100"/>
      <c r="E1161" s="100"/>
      <c r="F1161" s="100"/>
      <c r="G1161" s="101"/>
    </row>
    <row r="1162" spans="1:7" x14ac:dyDescent="0.25">
      <c r="A1162" s="99"/>
      <c r="B1162" s="100"/>
      <c r="C1162" s="100"/>
      <c r="D1162" s="100"/>
      <c r="E1162" s="100"/>
      <c r="F1162" s="100"/>
      <c r="G1162" s="101"/>
    </row>
    <row r="1163" spans="1:7" x14ac:dyDescent="0.25">
      <c r="A1163" s="99"/>
      <c r="B1163" s="100"/>
      <c r="C1163" s="100"/>
      <c r="D1163" s="100"/>
      <c r="E1163" s="100"/>
      <c r="F1163" s="100"/>
      <c r="G1163" s="101"/>
    </row>
    <row r="1164" spans="1:7" x14ac:dyDescent="0.25">
      <c r="A1164" s="99"/>
      <c r="B1164" s="100"/>
      <c r="C1164" s="100"/>
      <c r="D1164" s="100"/>
      <c r="E1164" s="100"/>
      <c r="F1164" s="100"/>
      <c r="G1164" s="101"/>
    </row>
    <row r="1165" spans="1:7" x14ac:dyDescent="0.25">
      <c r="A1165" s="99"/>
      <c r="B1165" s="100"/>
      <c r="C1165" s="100"/>
      <c r="D1165" s="100"/>
      <c r="E1165" s="100"/>
      <c r="F1165" s="100"/>
      <c r="G1165" s="101"/>
    </row>
    <row r="1166" spans="1:7" x14ac:dyDescent="0.25">
      <c r="A1166" s="99"/>
      <c r="B1166" s="100"/>
      <c r="C1166" s="100"/>
      <c r="D1166" s="100"/>
      <c r="E1166" s="100"/>
      <c r="F1166" s="100"/>
      <c r="G1166" s="101"/>
    </row>
    <row r="1167" spans="1:7" x14ac:dyDescent="0.25">
      <c r="A1167" s="99"/>
      <c r="B1167" s="100"/>
      <c r="C1167" s="100"/>
      <c r="D1167" s="100"/>
      <c r="E1167" s="100"/>
      <c r="F1167" s="100"/>
      <c r="G1167" s="101"/>
    </row>
    <row r="1168" spans="1:7" x14ac:dyDescent="0.25">
      <c r="A1168" s="99"/>
      <c r="B1168" s="100"/>
      <c r="C1168" s="100"/>
      <c r="D1168" s="100"/>
      <c r="E1168" s="100"/>
      <c r="F1168" s="100"/>
      <c r="G1168" s="101"/>
    </row>
    <row r="1169" spans="1:7" x14ac:dyDescent="0.25">
      <c r="A1169" s="99"/>
      <c r="B1169" s="100"/>
      <c r="C1169" s="100"/>
      <c r="D1169" s="100"/>
      <c r="E1169" s="100"/>
      <c r="F1169" s="100"/>
      <c r="G1169" s="101"/>
    </row>
    <row r="1170" spans="1:7" x14ac:dyDescent="0.25">
      <c r="A1170" s="99"/>
      <c r="B1170" s="100"/>
      <c r="C1170" s="100"/>
      <c r="D1170" s="100"/>
      <c r="E1170" s="100"/>
      <c r="F1170" s="100"/>
      <c r="G1170" s="101"/>
    </row>
    <row r="1171" spans="1:7" x14ac:dyDescent="0.25">
      <c r="A1171" s="99"/>
      <c r="B1171" s="100"/>
      <c r="C1171" s="100"/>
      <c r="D1171" s="100"/>
      <c r="E1171" s="100"/>
      <c r="F1171" s="100"/>
      <c r="G1171" s="101"/>
    </row>
    <row r="1172" spans="1:7" x14ac:dyDescent="0.25">
      <c r="A1172" s="99"/>
      <c r="B1172" s="100"/>
      <c r="C1172" s="100"/>
      <c r="D1172" s="100"/>
      <c r="E1172" s="100"/>
      <c r="F1172" s="100"/>
      <c r="G1172" s="101"/>
    </row>
    <row r="1173" spans="1:7" x14ac:dyDescent="0.25">
      <c r="A1173" s="99"/>
      <c r="B1173" s="100"/>
      <c r="C1173" s="100"/>
      <c r="D1173" s="100"/>
      <c r="E1173" s="100"/>
      <c r="F1173" s="100"/>
      <c r="G1173" s="101"/>
    </row>
    <row r="1174" spans="1:7" x14ac:dyDescent="0.25">
      <c r="A1174" s="99"/>
      <c r="B1174" s="100"/>
      <c r="C1174" s="100"/>
      <c r="D1174" s="100"/>
      <c r="E1174" s="100"/>
      <c r="F1174" s="100"/>
      <c r="G1174" s="101"/>
    </row>
    <row r="1175" spans="1:7" x14ac:dyDescent="0.25">
      <c r="A1175" s="99"/>
      <c r="B1175" s="100"/>
      <c r="C1175" s="100"/>
      <c r="D1175" s="100"/>
      <c r="E1175" s="100"/>
      <c r="F1175" s="100"/>
      <c r="G1175" s="101"/>
    </row>
    <row r="1176" spans="1:7" x14ac:dyDescent="0.25">
      <c r="A1176" s="99"/>
      <c r="B1176" s="100"/>
      <c r="C1176" s="100"/>
      <c r="D1176" s="100"/>
      <c r="E1176" s="100"/>
      <c r="F1176" s="100"/>
      <c r="G1176" s="101"/>
    </row>
    <row r="1177" spans="1:7" x14ac:dyDescent="0.25">
      <c r="A1177" s="99"/>
      <c r="B1177" s="100"/>
      <c r="C1177" s="100"/>
      <c r="D1177" s="100"/>
      <c r="E1177" s="100"/>
      <c r="F1177" s="100"/>
      <c r="G1177" s="101"/>
    </row>
    <row r="1178" spans="1:7" x14ac:dyDescent="0.25">
      <c r="A1178" s="99"/>
      <c r="B1178" s="100"/>
      <c r="C1178" s="100"/>
      <c r="D1178" s="100"/>
      <c r="E1178" s="100"/>
      <c r="F1178" s="100"/>
      <c r="G1178" s="101"/>
    </row>
    <row r="1179" spans="1:7" x14ac:dyDescent="0.25">
      <c r="A1179" s="99"/>
      <c r="B1179" s="100"/>
      <c r="C1179" s="100"/>
      <c r="D1179" s="100"/>
      <c r="E1179" s="100"/>
      <c r="F1179" s="100"/>
      <c r="G1179" s="101"/>
    </row>
    <row r="1180" spans="1:7" x14ac:dyDescent="0.25">
      <c r="A1180" s="99"/>
      <c r="B1180" s="100"/>
      <c r="C1180" s="100"/>
      <c r="D1180" s="100"/>
      <c r="E1180" s="100"/>
      <c r="F1180" s="100"/>
      <c r="G1180" s="101"/>
    </row>
    <row r="1181" spans="1:7" x14ac:dyDescent="0.25">
      <c r="A1181" s="99"/>
      <c r="B1181" s="100"/>
      <c r="C1181" s="100"/>
      <c r="D1181" s="100"/>
      <c r="E1181" s="100"/>
      <c r="F1181" s="100"/>
      <c r="G1181" s="101"/>
    </row>
    <row r="1182" spans="1:7" x14ac:dyDescent="0.25">
      <c r="A1182" s="99"/>
      <c r="B1182" s="100"/>
      <c r="C1182" s="100"/>
      <c r="D1182" s="100"/>
      <c r="E1182" s="100"/>
      <c r="F1182" s="100"/>
      <c r="G1182" s="101"/>
    </row>
    <row r="1183" spans="1:7" x14ac:dyDescent="0.25">
      <c r="A1183" s="99"/>
      <c r="B1183" s="100"/>
      <c r="C1183" s="100"/>
      <c r="D1183" s="100"/>
      <c r="E1183" s="100"/>
      <c r="F1183" s="100"/>
      <c r="G1183" s="101"/>
    </row>
    <row r="1184" spans="1:7" x14ac:dyDescent="0.25">
      <c r="A1184" s="99"/>
      <c r="B1184" s="100"/>
      <c r="C1184" s="100"/>
      <c r="D1184" s="100"/>
      <c r="E1184" s="100"/>
      <c r="F1184" s="100"/>
      <c r="G1184" s="101"/>
    </row>
    <row r="1185" spans="1:7" x14ac:dyDescent="0.25">
      <c r="A1185" s="99"/>
      <c r="B1185" s="100"/>
      <c r="C1185" s="100"/>
      <c r="D1185" s="100"/>
      <c r="E1185" s="100"/>
      <c r="F1185" s="100"/>
      <c r="G1185" s="101"/>
    </row>
    <row r="1186" spans="1:7" x14ac:dyDescent="0.25">
      <c r="A1186" s="99"/>
      <c r="B1186" s="100"/>
      <c r="C1186" s="100"/>
      <c r="D1186" s="100"/>
      <c r="E1186" s="100"/>
      <c r="F1186" s="100"/>
      <c r="G1186" s="101"/>
    </row>
    <row r="1187" spans="1:7" x14ac:dyDescent="0.25">
      <c r="A1187" s="99"/>
      <c r="B1187" s="100"/>
      <c r="C1187" s="100"/>
      <c r="D1187" s="100"/>
      <c r="E1187" s="100"/>
      <c r="F1187" s="100"/>
      <c r="G1187" s="101"/>
    </row>
    <row r="1188" spans="1:7" x14ac:dyDescent="0.25">
      <c r="A1188" s="99"/>
      <c r="B1188" s="100"/>
      <c r="C1188" s="100"/>
      <c r="D1188" s="100"/>
      <c r="E1188" s="100"/>
      <c r="F1188" s="100"/>
      <c r="G1188" s="101"/>
    </row>
    <row r="1189" spans="1:7" x14ac:dyDescent="0.25">
      <c r="A1189" s="99"/>
      <c r="B1189" s="100"/>
      <c r="C1189" s="100"/>
      <c r="D1189" s="100"/>
      <c r="E1189" s="100"/>
      <c r="F1189" s="100"/>
      <c r="G1189" s="101"/>
    </row>
    <row r="1190" spans="1:7" x14ac:dyDescent="0.25">
      <c r="A1190" s="99"/>
      <c r="B1190" s="100"/>
      <c r="C1190" s="100"/>
      <c r="D1190" s="100"/>
      <c r="E1190" s="100"/>
      <c r="F1190" s="100"/>
      <c r="G1190" s="101"/>
    </row>
    <row r="1191" spans="1:7" x14ac:dyDescent="0.25">
      <c r="A1191" s="99"/>
      <c r="B1191" s="100"/>
      <c r="C1191" s="100"/>
      <c r="D1191" s="100"/>
      <c r="E1191" s="100"/>
      <c r="F1191" s="100"/>
      <c r="G1191" s="101"/>
    </row>
    <row r="1192" spans="1:7" x14ac:dyDescent="0.25">
      <c r="A1192" s="99"/>
      <c r="B1192" s="100"/>
      <c r="C1192" s="100"/>
      <c r="D1192" s="100"/>
      <c r="E1192" s="100"/>
      <c r="F1192" s="100"/>
      <c r="G1192" s="101"/>
    </row>
    <row r="1193" spans="1:7" x14ac:dyDescent="0.25">
      <c r="A1193" s="99"/>
      <c r="B1193" s="100"/>
      <c r="C1193" s="100"/>
      <c r="D1193" s="100"/>
      <c r="E1193" s="100"/>
      <c r="F1193" s="100"/>
      <c r="G1193" s="101"/>
    </row>
    <row r="1194" spans="1:7" x14ac:dyDescent="0.25">
      <c r="A1194" s="99"/>
      <c r="B1194" s="100"/>
      <c r="C1194" s="100"/>
      <c r="D1194" s="100"/>
      <c r="E1194" s="100"/>
      <c r="F1194" s="100"/>
      <c r="G1194" s="101"/>
    </row>
    <row r="1195" spans="1:7" x14ac:dyDescent="0.25">
      <c r="A1195" s="99"/>
      <c r="B1195" s="100"/>
      <c r="C1195" s="100"/>
      <c r="D1195" s="100"/>
      <c r="E1195" s="100"/>
      <c r="F1195" s="100"/>
      <c r="G1195" s="101"/>
    </row>
    <row r="1196" spans="1:7" x14ac:dyDescent="0.25">
      <c r="A1196" s="99"/>
      <c r="B1196" s="100"/>
      <c r="C1196" s="100"/>
      <c r="D1196" s="100"/>
      <c r="E1196" s="100"/>
      <c r="F1196" s="100"/>
      <c r="G1196" s="101"/>
    </row>
    <row r="1197" spans="1:7" x14ac:dyDescent="0.25">
      <c r="A1197" s="99"/>
      <c r="B1197" s="100"/>
      <c r="C1197" s="100"/>
      <c r="D1197" s="100"/>
      <c r="E1197" s="100"/>
      <c r="F1197" s="100"/>
      <c r="G1197" s="101"/>
    </row>
    <row r="1198" spans="1:7" x14ac:dyDescent="0.25">
      <c r="A1198" s="99"/>
      <c r="B1198" s="100"/>
      <c r="C1198" s="100"/>
      <c r="D1198" s="100"/>
      <c r="E1198" s="100"/>
      <c r="F1198" s="100"/>
      <c r="G1198" s="101"/>
    </row>
    <row r="1199" spans="1:7" x14ac:dyDescent="0.25">
      <c r="A1199" s="99"/>
      <c r="B1199" s="100"/>
      <c r="C1199" s="100"/>
      <c r="D1199" s="100"/>
      <c r="E1199" s="100"/>
      <c r="F1199" s="100"/>
      <c r="G1199" s="101"/>
    </row>
    <row r="1200" spans="1:7" x14ac:dyDescent="0.25">
      <c r="A1200" s="99"/>
      <c r="B1200" s="100"/>
      <c r="C1200" s="100"/>
      <c r="D1200" s="100"/>
      <c r="E1200" s="100"/>
      <c r="F1200" s="100"/>
      <c r="G1200" s="101"/>
    </row>
    <row r="1201" spans="1:7" x14ac:dyDescent="0.25">
      <c r="A1201" s="99"/>
      <c r="B1201" s="100"/>
      <c r="C1201" s="100"/>
      <c r="D1201" s="100"/>
      <c r="E1201" s="100"/>
      <c r="F1201" s="100"/>
      <c r="G1201" s="101"/>
    </row>
    <row r="1202" spans="1:7" x14ac:dyDescent="0.25">
      <c r="A1202" s="99"/>
      <c r="B1202" s="100"/>
      <c r="C1202" s="100"/>
      <c r="D1202" s="100"/>
      <c r="E1202" s="100"/>
      <c r="F1202" s="100"/>
      <c r="G1202" s="101"/>
    </row>
    <row r="1203" spans="1:7" x14ac:dyDescent="0.25">
      <c r="A1203" s="99"/>
      <c r="B1203" s="100"/>
      <c r="C1203" s="100"/>
      <c r="D1203" s="100"/>
      <c r="E1203" s="100"/>
      <c r="F1203" s="100"/>
      <c r="G1203" s="101"/>
    </row>
    <row r="1204" spans="1:7" x14ac:dyDescent="0.25">
      <c r="A1204" s="99"/>
      <c r="B1204" s="100"/>
      <c r="C1204" s="100"/>
      <c r="D1204" s="100"/>
      <c r="E1204" s="100"/>
      <c r="F1204" s="100"/>
      <c r="G1204" s="101"/>
    </row>
    <row r="1205" spans="1:7" x14ac:dyDescent="0.25">
      <c r="A1205" s="99"/>
      <c r="B1205" s="100"/>
      <c r="C1205" s="100"/>
      <c r="D1205" s="100"/>
      <c r="E1205" s="100"/>
      <c r="F1205" s="100"/>
      <c r="G1205" s="101"/>
    </row>
    <row r="1206" spans="1:7" x14ac:dyDescent="0.25">
      <c r="A1206" s="99"/>
      <c r="B1206" s="100"/>
      <c r="C1206" s="100"/>
      <c r="D1206" s="100"/>
      <c r="E1206" s="100"/>
      <c r="F1206" s="100"/>
      <c r="G1206" s="101"/>
    </row>
    <row r="1207" spans="1:7" x14ac:dyDescent="0.25">
      <c r="A1207" s="99"/>
      <c r="B1207" s="100"/>
      <c r="C1207" s="100"/>
      <c r="D1207" s="100"/>
      <c r="E1207" s="100"/>
      <c r="F1207" s="102"/>
      <c r="G1207" s="103"/>
    </row>
    <row r="1208" spans="1:7" x14ac:dyDescent="0.25">
      <c r="A1208" s="99"/>
      <c r="B1208" s="100"/>
      <c r="C1208" s="100"/>
      <c r="D1208" s="100"/>
      <c r="E1208" s="100"/>
      <c r="F1208" s="102"/>
      <c r="G1208" s="103"/>
    </row>
    <row r="1209" spans="1:7" x14ac:dyDescent="0.25">
      <c r="A1209" s="99"/>
      <c r="B1209" s="100"/>
      <c r="C1209" s="100"/>
      <c r="D1209" s="100"/>
      <c r="E1209" s="100"/>
      <c r="F1209" s="102"/>
      <c r="G1209" s="103"/>
    </row>
    <row r="1210" spans="1:7" x14ac:dyDescent="0.25">
      <c r="A1210" s="104"/>
      <c r="B1210" s="102"/>
      <c r="C1210" s="102"/>
      <c r="D1210" s="102"/>
      <c r="E1210" s="102"/>
      <c r="F1210" s="102"/>
      <c r="G1210" s="103"/>
    </row>
    <row r="1211" spans="1:7" x14ac:dyDescent="0.25">
      <c r="A1211" s="104"/>
      <c r="B1211" s="102"/>
      <c r="C1211" s="102"/>
      <c r="D1211" s="102"/>
      <c r="E1211" s="102"/>
      <c r="F1211" s="102"/>
      <c r="G1211" s="103"/>
    </row>
    <row r="1212" spans="1:7" x14ac:dyDescent="0.25">
      <c r="A1212" s="104"/>
      <c r="B1212" s="102"/>
      <c r="C1212" s="102"/>
      <c r="D1212" s="102"/>
      <c r="E1212" s="102"/>
      <c r="F1212" s="102"/>
      <c r="G1212" s="103"/>
    </row>
    <row r="1213" spans="1:7" x14ac:dyDescent="0.25">
      <c r="A1213" s="104"/>
      <c r="B1213" s="102"/>
      <c r="C1213" s="102"/>
      <c r="D1213" s="102"/>
      <c r="E1213" s="102"/>
      <c r="F1213" s="102"/>
      <c r="G1213" s="103"/>
    </row>
    <row r="1214" spans="1:7" x14ac:dyDescent="0.25">
      <c r="A1214" s="104"/>
      <c r="B1214" s="102"/>
      <c r="C1214" s="102"/>
      <c r="D1214" s="102"/>
      <c r="E1214" s="102"/>
      <c r="F1214" s="102"/>
      <c r="G1214" s="103"/>
    </row>
    <row r="1215" spans="1:7" x14ac:dyDescent="0.25">
      <c r="A1215" s="104"/>
      <c r="B1215" s="102"/>
      <c r="C1215" s="102"/>
      <c r="D1215" s="102"/>
      <c r="E1215" s="102"/>
      <c r="F1215" s="102"/>
      <c r="G1215" s="103"/>
    </row>
    <row r="1216" spans="1:7" x14ac:dyDescent="0.25">
      <c r="A1216" s="104"/>
      <c r="B1216" s="102"/>
      <c r="C1216" s="102"/>
      <c r="D1216" s="102"/>
      <c r="E1216" s="102"/>
      <c r="F1216" s="102"/>
      <c r="G1216" s="103"/>
    </row>
    <row r="1217" spans="1:7" x14ac:dyDescent="0.25">
      <c r="A1217" s="104"/>
      <c r="B1217" s="102"/>
      <c r="C1217" s="102"/>
      <c r="D1217" s="102"/>
      <c r="E1217" s="102"/>
      <c r="F1217" s="102"/>
      <c r="G1217" s="103"/>
    </row>
    <row r="1218" spans="1:7" x14ac:dyDescent="0.25">
      <c r="A1218" s="104"/>
      <c r="B1218" s="102"/>
      <c r="C1218" s="102"/>
      <c r="D1218" s="102"/>
      <c r="E1218" s="102"/>
      <c r="F1218" s="102"/>
      <c r="G1218" s="103"/>
    </row>
    <row r="1219" spans="1:7" x14ac:dyDescent="0.25">
      <c r="A1219" s="104"/>
      <c r="B1219" s="102"/>
      <c r="C1219" s="102"/>
      <c r="D1219" s="102"/>
      <c r="E1219" s="102"/>
      <c r="F1219" s="102"/>
      <c r="G1219" s="103"/>
    </row>
    <row r="1220" spans="1:7" x14ac:dyDescent="0.25">
      <c r="A1220" s="104"/>
      <c r="B1220" s="102"/>
      <c r="C1220" s="102"/>
      <c r="D1220" s="102"/>
      <c r="E1220" s="102"/>
      <c r="F1220" s="102"/>
      <c r="G1220" s="103"/>
    </row>
    <row r="1221" spans="1:7" x14ac:dyDescent="0.25">
      <c r="A1221" s="104"/>
      <c r="B1221" s="102"/>
      <c r="C1221" s="102"/>
      <c r="D1221" s="102"/>
      <c r="E1221" s="102"/>
      <c r="F1221" s="102"/>
      <c r="G1221" s="103"/>
    </row>
    <row r="1222" spans="1:7" x14ac:dyDescent="0.25">
      <c r="A1222" s="104"/>
      <c r="B1222" s="102"/>
      <c r="C1222" s="102"/>
      <c r="D1222" s="102"/>
      <c r="E1222" s="102"/>
      <c r="F1222" s="102"/>
      <c r="G1222" s="103"/>
    </row>
    <row r="1223" spans="1:7" x14ac:dyDescent="0.25">
      <c r="A1223" s="104"/>
      <c r="B1223" s="102"/>
      <c r="C1223" s="102"/>
      <c r="D1223" s="102"/>
      <c r="E1223" s="102"/>
      <c r="F1223" s="102"/>
      <c r="G1223" s="103"/>
    </row>
    <row r="1224" spans="1:7" x14ac:dyDescent="0.25">
      <c r="A1224" s="104"/>
      <c r="B1224" s="102"/>
      <c r="C1224" s="102"/>
      <c r="D1224" s="102"/>
      <c r="E1224" s="102"/>
      <c r="F1224" s="102"/>
      <c r="G1224" s="103"/>
    </row>
    <row r="1225" spans="1:7" x14ac:dyDescent="0.25">
      <c r="A1225" s="104"/>
      <c r="B1225" s="102"/>
      <c r="C1225" s="102"/>
      <c r="D1225" s="102"/>
      <c r="E1225" s="102"/>
      <c r="F1225" s="102"/>
      <c r="G1225" s="103"/>
    </row>
    <row r="1226" spans="1:7" x14ac:dyDescent="0.25">
      <c r="A1226" s="104"/>
      <c r="B1226" s="102"/>
      <c r="C1226" s="102"/>
      <c r="D1226" s="102"/>
      <c r="E1226" s="102"/>
      <c r="F1226" s="102"/>
      <c r="G1226" s="103"/>
    </row>
    <row r="1227" spans="1:7" x14ac:dyDescent="0.25">
      <c r="A1227" s="104"/>
      <c r="B1227" s="102"/>
      <c r="C1227" s="102"/>
      <c r="D1227" s="102"/>
      <c r="E1227" s="102"/>
      <c r="F1227" s="102"/>
      <c r="G1227" s="103"/>
    </row>
    <row r="1228" spans="1:7" x14ac:dyDescent="0.25">
      <c r="A1228" s="104"/>
      <c r="B1228" s="102"/>
      <c r="C1228" s="102"/>
      <c r="D1228" s="102"/>
      <c r="E1228" s="102"/>
      <c r="F1228" s="102"/>
      <c r="G1228" s="103"/>
    </row>
    <row r="1229" spans="1:7" x14ac:dyDescent="0.25">
      <c r="A1229" s="104"/>
      <c r="B1229" s="102"/>
      <c r="C1229" s="102"/>
      <c r="D1229" s="102"/>
      <c r="E1229" s="102"/>
      <c r="F1229" s="102"/>
      <c r="G1229" s="103"/>
    </row>
    <row r="1230" spans="1:7" x14ac:dyDescent="0.25">
      <c r="A1230" s="104"/>
      <c r="B1230" s="102"/>
      <c r="C1230" s="102"/>
      <c r="D1230" s="102"/>
      <c r="E1230" s="102"/>
      <c r="F1230" s="102"/>
      <c r="G1230" s="103"/>
    </row>
    <row r="1231" spans="1:7" x14ac:dyDescent="0.25">
      <c r="A1231" s="104"/>
      <c r="B1231" s="102"/>
      <c r="C1231" s="102"/>
      <c r="D1231" s="102"/>
      <c r="E1231" s="102"/>
      <c r="F1231" s="102"/>
      <c r="G1231" s="103"/>
    </row>
    <row r="1232" spans="1:7" x14ac:dyDescent="0.25">
      <c r="A1232" s="104"/>
      <c r="B1232" s="102"/>
      <c r="C1232" s="102"/>
      <c r="D1232" s="102"/>
      <c r="E1232" s="102"/>
      <c r="F1232" s="102"/>
      <c r="G1232" s="103"/>
    </row>
    <row r="1233" spans="1:7" x14ac:dyDescent="0.25">
      <c r="A1233" s="104"/>
      <c r="B1233" s="102"/>
      <c r="C1233" s="102"/>
      <c r="D1233" s="102"/>
      <c r="E1233" s="102"/>
      <c r="F1233" s="102"/>
      <c r="G1233" s="103"/>
    </row>
    <row r="1234" spans="1:7" x14ac:dyDescent="0.25">
      <c r="A1234" s="104"/>
      <c r="B1234" s="102"/>
      <c r="C1234" s="102"/>
      <c r="D1234" s="102"/>
      <c r="E1234" s="102"/>
      <c r="F1234" s="102"/>
      <c r="G1234" s="103"/>
    </row>
    <row r="1235" spans="1:7" x14ac:dyDescent="0.25">
      <c r="A1235" s="104"/>
      <c r="B1235" s="102"/>
      <c r="C1235" s="102"/>
      <c r="D1235" s="102"/>
      <c r="E1235" s="102"/>
      <c r="F1235" s="102"/>
      <c r="G1235" s="103"/>
    </row>
    <row r="1236" spans="1:7" x14ac:dyDescent="0.25">
      <c r="A1236" s="104"/>
      <c r="B1236" s="102"/>
      <c r="C1236" s="102"/>
      <c r="D1236" s="102"/>
      <c r="E1236" s="102"/>
      <c r="F1236" s="102"/>
      <c r="G1236" s="103"/>
    </row>
    <row r="1237" spans="1:7" x14ac:dyDescent="0.25">
      <c r="A1237" s="104"/>
      <c r="B1237" s="102"/>
      <c r="C1237" s="102"/>
      <c r="D1237" s="102"/>
      <c r="E1237" s="102"/>
      <c r="F1237" s="102"/>
      <c r="G1237" s="103"/>
    </row>
    <row r="1238" spans="1:7" x14ac:dyDescent="0.25">
      <c r="A1238" s="104"/>
      <c r="B1238" s="102"/>
      <c r="C1238" s="102"/>
      <c r="D1238" s="102"/>
      <c r="E1238" s="102"/>
      <c r="F1238" s="102"/>
      <c r="G1238" s="103"/>
    </row>
    <row r="1239" spans="1:7" x14ac:dyDescent="0.25">
      <c r="A1239" s="104"/>
      <c r="B1239" s="102"/>
      <c r="C1239" s="102"/>
      <c r="D1239" s="102"/>
      <c r="E1239" s="102"/>
      <c r="F1239" s="102"/>
      <c r="G1239" s="103"/>
    </row>
    <row r="1240" spans="1:7" x14ac:dyDescent="0.25">
      <c r="A1240" s="104"/>
      <c r="B1240" s="102"/>
      <c r="C1240" s="102"/>
      <c r="D1240" s="102"/>
      <c r="E1240" s="102"/>
      <c r="F1240" s="102"/>
      <c r="G1240" s="103"/>
    </row>
    <row r="1241" spans="1:7" x14ac:dyDescent="0.25">
      <c r="A1241" s="104"/>
      <c r="B1241" s="102"/>
      <c r="C1241" s="102"/>
      <c r="D1241" s="102"/>
      <c r="E1241" s="102"/>
      <c r="F1241" s="102"/>
      <c r="G1241" s="103"/>
    </row>
    <row r="1242" spans="1:7" x14ac:dyDescent="0.25">
      <c r="A1242" s="104"/>
      <c r="B1242" s="102"/>
      <c r="C1242" s="102"/>
      <c r="D1242" s="102"/>
      <c r="E1242" s="102"/>
      <c r="F1242" s="102"/>
      <c r="G1242" s="103"/>
    </row>
    <row r="1243" spans="1:7" x14ac:dyDescent="0.25">
      <c r="A1243" s="104"/>
      <c r="B1243" s="102"/>
      <c r="C1243" s="102"/>
      <c r="D1243" s="102"/>
      <c r="E1243" s="102"/>
      <c r="F1243" s="102"/>
      <c r="G1243" s="103"/>
    </row>
    <row r="1244" spans="1:7" x14ac:dyDescent="0.25">
      <c r="A1244" s="104"/>
      <c r="B1244" s="102"/>
      <c r="C1244" s="102"/>
      <c r="D1244" s="102"/>
      <c r="E1244" s="102"/>
      <c r="F1244" s="102"/>
      <c r="G1244" s="103"/>
    </row>
    <row r="1245" spans="1:7" x14ac:dyDescent="0.25">
      <c r="A1245" s="104"/>
      <c r="B1245" s="102"/>
      <c r="C1245" s="102"/>
      <c r="D1245" s="102"/>
      <c r="E1245" s="102"/>
      <c r="F1245" s="102"/>
      <c r="G1245" s="103"/>
    </row>
    <row r="1246" spans="1:7" x14ac:dyDescent="0.25">
      <c r="A1246" s="104"/>
      <c r="B1246" s="102"/>
      <c r="C1246" s="102"/>
      <c r="D1246" s="102"/>
      <c r="E1246" s="102"/>
      <c r="F1246" s="102"/>
      <c r="G1246" s="103"/>
    </row>
    <row r="1247" spans="1:7" x14ac:dyDescent="0.25">
      <c r="A1247" s="104"/>
      <c r="B1247" s="102"/>
      <c r="C1247" s="102"/>
      <c r="D1247" s="102"/>
      <c r="E1247" s="102"/>
      <c r="F1247" s="102"/>
      <c r="G1247" s="103"/>
    </row>
    <row r="1248" spans="1:7" x14ac:dyDescent="0.25">
      <c r="A1248" s="104"/>
      <c r="B1248" s="102"/>
      <c r="C1248" s="102"/>
      <c r="D1248" s="102"/>
      <c r="E1248" s="102"/>
      <c r="F1248" s="102"/>
      <c r="G1248" s="103"/>
    </row>
    <row r="1249" spans="1:7" x14ac:dyDescent="0.25">
      <c r="A1249" s="104"/>
      <c r="B1249" s="102"/>
      <c r="C1249" s="102"/>
      <c r="D1249" s="102"/>
      <c r="E1249" s="102"/>
      <c r="F1249" s="102"/>
      <c r="G1249" s="103"/>
    </row>
    <row r="1250" spans="1:7" x14ac:dyDescent="0.25">
      <c r="A1250" s="104"/>
      <c r="B1250" s="102"/>
      <c r="C1250" s="102"/>
      <c r="D1250" s="102"/>
      <c r="E1250" s="102"/>
      <c r="F1250" s="102"/>
      <c r="G1250" s="103"/>
    </row>
    <row r="1251" spans="1:7" x14ac:dyDescent="0.25">
      <c r="A1251" s="104"/>
      <c r="B1251" s="102"/>
      <c r="C1251" s="102"/>
      <c r="D1251" s="102"/>
      <c r="E1251" s="102"/>
      <c r="F1251" s="102"/>
      <c r="G1251" s="103"/>
    </row>
    <row r="1252" spans="1:7" x14ac:dyDescent="0.25">
      <c r="A1252" s="104"/>
      <c r="B1252" s="102"/>
      <c r="C1252" s="102"/>
      <c r="D1252" s="102"/>
      <c r="E1252" s="102"/>
      <c r="F1252" s="102"/>
      <c r="G1252" s="103"/>
    </row>
    <row r="1253" spans="1:7" x14ac:dyDescent="0.25">
      <c r="A1253" s="104"/>
      <c r="B1253" s="102"/>
      <c r="C1253" s="102"/>
      <c r="D1253" s="102"/>
      <c r="E1253" s="102"/>
      <c r="F1253" s="102"/>
      <c r="G1253" s="103"/>
    </row>
    <row r="1254" spans="1:7" x14ac:dyDescent="0.25">
      <c r="A1254" s="104"/>
      <c r="B1254" s="102"/>
      <c r="C1254" s="102"/>
      <c r="D1254" s="102"/>
      <c r="E1254" s="102"/>
      <c r="F1254" s="102"/>
      <c r="G1254" s="103"/>
    </row>
    <row r="1255" spans="1:7" x14ac:dyDescent="0.25">
      <c r="A1255" s="104"/>
      <c r="B1255" s="102"/>
      <c r="C1255" s="102"/>
      <c r="D1255" s="102"/>
      <c r="E1255" s="102"/>
      <c r="F1255" s="102"/>
      <c r="G1255" s="103"/>
    </row>
    <row r="1256" spans="1:7" x14ac:dyDescent="0.25">
      <c r="A1256" s="104"/>
      <c r="B1256" s="102"/>
      <c r="C1256" s="102"/>
      <c r="D1256" s="102"/>
      <c r="E1256" s="102"/>
      <c r="F1256" s="102"/>
      <c r="G1256" s="103"/>
    </row>
    <row r="1257" spans="1:7" x14ac:dyDescent="0.25">
      <c r="A1257" s="104"/>
      <c r="B1257" s="102"/>
      <c r="C1257" s="102"/>
      <c r="D1257" s="102"/>
      <c r="E1257" s="102"/>
      <c r="F1257" s="102"/>
      <c r="G1257" s="103"/>
    </row>
    <row r="1258" spans="1:7" x14ac:dyDescent="0.25">
      <c r="A1258" s="104"/>
      <c r="B1258" s="102"/>
      <c r="C1258" s="102"/>
      <c r="D1258" s="102"/>
      <c r="E1258" s="102"/>
      <c r="F1258" s="102"/>
      <c r="G1258" s="103"/>
    </row>
    <row r="1259" spans="1:7" x14ac:dyDescent="0.25">
      <c r="A1259" s="104"/>
      <c r="B1259" s="102"/>
      <c r="C1259" s="102"/>
      <c r="D1259" s="102"/>
      <c r="E1259" s="102"/>
      <c r="F1259" s="102"/>
      <c r="G1259" s="103"/>
    </row>
    <row r="1260" spans="1:7" x14ac:dyDescent="0.25">
      <c r="A1260" s="104"/>
      <c r="B1260" s="102"/>
      <c r="C1260" s="102"/>
      <c r="D1260" s="102"/>
      <c r="E1260" s="102"/>
      <c r="F1260" s="102"/>
      <c r="G1260" s="103"/>
    </row>
    <row r="1261" spans="1:7" x14ac:dyDescent="0.25">
      <c r="A1261" s="104"/>
      <c r="B1261" s="102"/>
      <c r="C1261" s="102"/>
      <c r="D1261" s="102"/>
      <c r="E1261" s="102"/>
      <c r="F1261" s="102"/>
      <c r="G1261" s="103"/>
    </row>
    <row r="1262" spans="1:7" x14ac:dyDescent="0.25">
      <c r="A1262" s="104"/>
      <c r="B1262" s="102"/>
      <c r="C1262" s="102"/>
      <c r="D1262" s="102"/>
      <c r="E1262" s="102"/>
      <c r="F1262" s="102"/>
      <c r="G1262" s="103"/>
    </row>
    <row r="1263" spans="1:7" x14ac:dyDescent="0.25">
      <c r="A1263" s="104"/>
      <c r="B1263" s="102"/>
      <c r="C1263" s="102"/>
      <c r="D1263" s="102"/>
      <c r="E1263" s="102"/>
      <c r="F1263" s="102"/>
      <c r="G1263" s="103"/>
    </row>
    <row r="1264" spans="1:7" x14ac:dyDescent="0.25">
      <c r="A1264" s="104"/>
      <c r="B1264" s="102"/>
      <c r="C1264" s="102"/>
      <c r="D1264" s="102"/>
      <c r="E1264" s="102"/>
      <c r="F1264" s="102"/>
      <c r="G1264" s="103"/>
    </row>
    <row r="1265" spans="1:7" x14ac:dyDescent="0.25">
      <c r="A1265" s="104"/>
      <c r="B1265" s="102"/>
      <c r="C1265" s="102"/>
      <c r="D1265" s="102"/>
      <c r="E1265" s="102"/>
      <c r="F1265" s="102"/>
      <c r="G1265" s="103"/>
    </row>
    <row r="1266" spans="1:7" x14ac:dyDescent="0.25">
      <c r="A1266" s="104"/>
      <c r="B1266" s="102"/>
      <c r="C1266" s="102"/>
      <c r="D1266" s="102"/>
      <c r="E1266" s="102"/>
      <c r="F1266" s="102"/>
      <c r="G1266" s="103"/>
    </row>
    <row r="1267" spans="1:7" x14ac:dyDescent="0.25">
      <c r="A1267" s="104"/>
      <c r="B1267" s="102"/>
      <c r="C1267" s="102"/>
      <c r="D1267" s="102"/>
      <c r="E1267" s="102"/>
      <c r="F1267" s="102"/>
      <c r="G1267" s="103"/>
    </row>
    <row r="1268" spans="1:7" x14ac:dyDescent="0.25">
      <c r="A1268" s="104"/>
      <c r="B1268" s="102"/>
      <c r="C1268" s="102"/>
      <c r="D1268" s="102"/>
      <c r="E1268" s="102"/>
      <c r="F1268" s="102"/>
      <c r="G1268" s="103"/>
    </row>
    <row r="1269" spans="1:7" x14ac:dyDescent="0.25">
      <c r="A1269" s="104"/>
      <c r="B1269" s="102"/>
      <c r="C1269" s="102"/>
      <c r="D1269" s="102"/>
      <c r="E1269" s="102"/>
      <c r="F1269" s="102"/>
      <c r="G1269" s="103"/>
    </row>
    <row r="1270" spans="1:7" x14ac:dyDescent="0.25">
      <c r="A1270" s="104"/>
      <c r="B1270" s="102"/>
      <c r="C1270" s="102"/>
      <c r="D1270" s="102"/>
      <c r="E1270" s="102"/>
      <c r="F1270" s="102"/>
      <c r="G1270" s="103"/>
    </row>
    <row r="1271" spans="1:7" x14ac:dyDescent="0.25">
      <c r="A1271" s="104"/>
      <c r="B1271" s="102"/>
      <c r="C1271" s="102"/>
      <c r="D1271" s="102"/>
      <c r="E1271" s="102"/>
      <c r="F1271" s="102"/>
      <c r="G1271" s="103"/>
    </row>
    <row r="1272" spans="1:7" x14ac:dyDescent="0.25">
      <c r="A1272" s="104"/>
      <c r="B1272" s="102"/>
      <c r="C1272" s="102"/>
      <c r="D1272" s="102"/>
      <c r="E1272" s="102"/>
      <c r="F1272" s="102"/>
      <c r="G1272" s="103"/>
    </row>
    <row r="1273" spans="1:7" x14ac:dyDescent="0.25">
      <c r="A1273" s="104"/>
      <c r="B1273" s="102"/>
      <c r="C1273" s="102"/>
      <c r="D1273" s="102"/>
      <c r="E1273" s="102"/>
      <c r="F1273" s="102"/>
      <c r="G1273" s="103"/>
    </row>
    <row r="1274" spans="1:7" x14ac:dyDescent="0.25">
      <c r="A1274" s="104"/>
      <c r="B1274" s="102"/>
      <c r="C1274" s="102"/>
      <c r="D1274" s="102"/>
      <c r="E1274" s="102"/>
      <c r="F1274" s="102"/>
      <c r="G1274" s="103"/>
    </row>
    <row r="1275" spans="1:7" x14ac:dyDescent="0.25">
      <c r="A1275" s="104"/>
      <c r="B1275" s="102"/>
      <c r="C1275" s="102"/>
      <c r="D1275" s="102"/>
      <c r="E1275" s="102"/>
      <c r="F1275" s="102"/>
      <c r="G1275" s="103"/>
    </row>
    <row r="1276" spans="1:7" x14ac:dyDescent="0.25">
      <c r="A1276" s="104"/>
      <c r="B1276" s="102"/>
      <c r="C1276" s="102"/>
      <c r="D1276" s="102"/>
      <c r="E1276" s="102"/>
      <c r="F1276" s="102"/>
      <c r="G1276" s="103"/>
    </row>
    <row r="1277" spans="1:7" x14ac:dyDescent="0.25">
      <c r="A1277" s="104"/>
      <c r="B1277" s="102"/>
      <c r="C1277" s="102"/>
      <c r="D1277" s="102"/>
      <c r="E1277" s="102"/>
      <c r="F1277" s="102"/>
      <c r="G1277" s="103"/>
    </row>
    <row r="1278" spans="1:7" x14ac:dyDescent="0.25">
      <c r="A1278" s="104"/>
      <c r="B1278" s="102"/>
      <c r="C1278" s="102"/>
      <c r="D1278" s="102"/>
      <c r="E1278" s="102"/>
      <c r="F1278" s="102"/>
      <c r="G1278" s="103"/>
    </row>
    <row r="1279" spans="1:7" x14ac:dyDescent="0.25">
      <c r="A1279" s="104"/>
      <c r="B1279" s="102"/>
      <c r="C1279" s="102"/>
      <c r="D1279" s="102"/>
      <c r="E1279" s="102"/>
      <c r="F1279" s="102"/>
      <c r="G1279" s="103"/>
    </row>
    <row r="1280" spans="1:7" x14ac:dyDescent="0.25">
      <c r="A1280" s="104"/>
      <c r="B1280" s="102"/>
      <c r="C1280" s="102"/>
      <c r="D1280" s="102"/>
      <c r="E1280" s="102"/>
      <c r="F1280" s="102"/>
      <c r="G1280" s="103"/>
    </row>
    <row r="1281" spans="1:7" x14ac:dyDescent="0.25">
      <c r="A1281" s="104"/>
      <c r="B1281" s="102"/>
      <c r="C1281" s="102"/>
      <c r="D1281" s="102"/>
      <c r="E1281" s="102"/>
      <c r="F1281" s="102"/>
      <c r="G1281" s="103"/>
    </row>
    <row r="1282" spans="1:7" x14ac:dyDescent="0.25">
      <c r="A1282" s="104"/>
      <c r="B1282" s="102"/>
      <c r="C1282" s="102"/>
      <c r="D1282" s="102"/>
      <c r="E1282" s="102"/>
      <c r="F1282" s="102"/>
      <c r="G1282" s="103"/>
    </row>
    <row r="1283" spans="1:7" x14ac:dyDescent="0.25">
      <c r="A1283" s="104"/>
      <c r="B1283" s="102"/>
      <c r="C1283" s="102"/>
      <c r="D1283" s="102"/>
      <c r="E1283" s="102"/>
      <c r="F1283" s="102"/>
      <c r="G1283" s="103"/>
    </row>
    <row r="1284" spans="1:7" x14ac:dyDescent="0.25">
      <c r="A1284" s="104"/>
      <c r="B1284" s="102"/>
      <c r="C1284" s="102"/>
      <c r="D1284" s="102"/>
      <c r="E1284" s="102"/>
      <c r="F1284" s="102"/>
      <c r="G1284" s="103"/>
    </row>
    <row r="1285" spans="1:7" x14ac:dyDescent="0.25">
      <c r="A1285" s="104"/>
      <c r="B1285" s="102"/>
      <c r="C1285" s="102"/>
      <c r="D1285" s="102"/>
      <c r="E1285" s="102"/>
      <c r="F1285" s="102"/>
      <c r="G1285" s="103"/>
    </row>
    <row r="1286" spans="1:7" x14ac:dyDescent="0.25">
      <c r="A1286" s="104"/>
      <c r="B1286" s="102"/>
      <c r="C1286" s="102"/>
      <c r="D1286" s="102"/>
      <c r="E1286" s="102"/>
      <c r="F1286" s="102"/>
      <c r="G1286" s="103"/>
    </row>
    <row r="1287" spans="1:7" x14ac:dyDescent="0.25">
      <c r="A1287" s="104"/>
      <c r="B1287" s="102"/>
      <c r="C1287" s="102"/>
      <c r="D1287" s="102"/>
      <c r="E1287" s="102"/>
      <c r="F1287" s="102"/>
      <c r="G1287" s="103"/>
    </row>
    <row r="1288" spans="1:7" x14ac:dyDescent="0.25">
      <c r="A1288" s="104"/>
      <c r="B1288" s="102"/>
      <c r="C1288" s="102"/>
      <c r="D1288" s="102"/>
      <c r="E1288" s="102"/>
      <c r="F1288" s="102"/>
      <c r="G1288" s="103"/>
    </row>
    <row r="1289" spans="1:7" x14ac:dyDescent="0.25">
      <c r="A1289" s="104"/>
      <c r="B1289" s="102"/>
      <c r="C1289" s="102"/>
      <c r="D1289" s="102"/>
      <c r="E1289" s="102"/>
      <c r="F1289" s="102"/>
      <c r="G1289" s="103"/>
    </row>
    <row r="1290" spans="1:7" x14ac:dyDescent="0.25">
      <c r="A1290" s="104"/>
      <c r="B1290" s="102"/>
      <c r="C1290" s="102"/>
      <c r="D1290" s="102"/>
      <c r="E1290" s="102"/>
      <c r="F1290" s="102"/>
      <c r="G1290" s="103"/>
    </row>
    <row r="1291" spans="1:7" x14ac:dyDescent="0.25">
      <c r="A1291" s="104"/>
      <c r="B1291" s="102"/>
      <c r="C1291" s="102"/>
      <c r="D1291" s="102"/>
      <c r="E1291" s="102"/>
      <c r="F1291" s="102"/>
      <c r="G1291" s="103"/>
    </row>
    <row r="1292" spans="1:7" x14ac:dyDescent="0.25">
      <c r="A1292" s="104"/>
      <c r="B1292" s="102"/>
      <c r="C1292" s="102"/>
      <c r="D1292" s="102"/>
      <c r="E1292" s="102"/>
      <c r="F1292" s="102"/>
      <c r="G1292" s="103"/>
    </row>
    <row r="1293" spans="1:7" x14ac:dyDescent="0.25">
      <c r="A1293" s="104"/>
      <c r="B1293" s="102"/>
      <c r="C1293" s="102"/>
      <c r="D1293" s="102"/>
      <c r="E1293" s="102"/>
      <c r="F1293" s="102"/>
      <c r="G1293" s="103"/>
    </row>
    <row r="1294" spans="1:7" x14ac:dyDescent="0.25">
      <c r="A1294" s="104"/>
      <c r="B1294" s="102"/>
      <c r="C1294" s="102"/>
      <c r="D1294" s="102"/>
      <c r="E1294" s="102"/>
      <c r="F1294" s="102"/>
      <c r="G1294" s="103"/>
    </row>
    <row r="1295" spans="1:7" x14ac:dyDescent="0.25">
      <c r="A1295" s="104"/>
      <c r="B1295" s="102"/>
      <c r="C1295" s="102"/>
      <c r="D1295" s="102"/>
      <c r="E1295" s="102"/>
      <c r="F1295" s="102"/>
      <c r="G1295" s="103"/>
    </row>
    <row r="1296" spans="1:7" x14ac:dyDescent="0.25">
      <c r="A1296" s="104"/>
      <c r="B1296" s="102"/>
      <c r="C1296" s="102"/>
      <c r="D1296" s="102"/>
      <c r="E1296" s="102"/>
      <c r="F1296" s="102"/>
      <c r="G1296" s="103"/>
    </row>
    <row r="1297" spans="1:7" x14ac:dyDescent="0.25">
      <c r="A1297" s="104"/>
      <c r="B1297" s="102"/>
      <c r="C1297" s="102"/>
      <c r="D1297" s="102"/>
      <c r="E1297" s="102"/>
      <c r="F1297" s="102"/>
      <c r="G1297" s="103"/>
    </row>
    <row r="1298" spans="1:7" x14ac:dyDescent="0.25">
      <c r="A1298" s="104"/>
      <c r="B1298" s="102"/>
      <c r="C1298" s="102"/>
      <c r="D1298" s="102"/>
      <c r="E1298" s="102"/>
      <c r="F1298" s="102"/>
      <c r="G1298" s="103"/>
    </row>
    <row r="1299" spans="1:7" x14ac:dyDescent="0.25">
      <c r="A1299" s="104"/>
      <c r="B1299" s="102"/>
      <c r="C1299" s="102"/>
      <c r="D1299" s="102"/>
      <c r="E1299" s="102"/>
      <c r="F1299" s="102"/>
      <c r="G1299" s="103"/>
    </row>
    <row r="1300" spans="1:7" x14ac:dyDescent="0.25">
      <c r="A1300" s="104"/>
      <c r="B1300" s="102"/>
      <c r="C1300" s="102"/>
      <c r="D1300" s="102"/>
      <c r="E1300" s="102"/>
      <c r="F1300" s="102"/>
      <c r="G1300" s="103"/>
    </row>
    <row r="1301" spans="1:7" x14ac:dyDescent="0.25">
      <c r="A1301" s="104"/>
      <c r="B1301" s="102"/>
      <c r="C1301" s="102"/>
      <c r="D1301" s="102"/>
      <c r="E1301" s="102"/>
      <c r="F1301" s="102"/>
      <c r="G1301" s="103"/>
    </row>
    <row r="1302" spans="1:7" x14ac:dyDescent="0.25">
      <c r="A1302" s="104"/>
      <c r="B1302" s="102"/>
      <c r="C1302" s="102"/>
      <c r="D1302" s="102"/>
      <c r="E1302" s="102"/>
      <c r="F1302" s="102"/>
      <c r="G1302" s="103"/>
    </row>
    <row r="1303" spans="1:7" x14ac:dyDescent="0.25">
      <c r="A1303" s="104"/>
      <c r="B1303" s="102"/>
      <c r="C1303" s="102"/>
      <c r="D1303" s="102"/>
      <c r="E1303" s="102"/>
      <c r="F1303" s="102"/>
      <c r="G1303" s="103"/>
    </row>
    <row r="1304" spans="1:7" x14ac:dyDescent="0.25">
      <c r="A1304" s="104"/>
      <c r="B1304" s="102"/>
      <c r="C1304" s="102"/>
      <c r="D1304" s="102"/>
      <c r="E1304" s="102"/>
      <c r="F1304" s="102"/>
      <c r="G1304" s="103"/>
    </row>
    <row r="1305" spans="1:7" x14ac:dyDescent="0.25">
      <c r="A1305" s="104"/>
      <c r="B1305" s="102"/>
      <c r="C1305" s="102"/>
      <c r="D1305" s="102"/>
      <c r="E1305" s="102"/>
      <c r="F1305" s="102"/>
      <c r="G1305" s="103"/>
    </row>
    <row r="1306" spans="1:7" x14ac:dyDescent="0.25">
      <c r="A1306" s="104"/>
      <c r="B1306" s="102"/>
      <c r="C1306" s="102"/>
      <c r="D1306" s="102"/>
      <c r="E1306" s="102"/>
      <c r="F1306" s="102"/>
      <c r="G1306" s="103"/>
    </row>
    <row r="1307" spans="1:7" x14ac:dyDescent="0.25">
      <c r="A1307" s="104"/>
      <c r="B1307" s="102"/>
      <c r="C1307" s="102"/>
      <c r="D1307" s="102"/>
      <c r="E1307" s="102"/>
      <c r="F1307" s="102"/>
      <c r="G1307" s="103"/>
    </row>
    <row r="1308" spans="1:7" x14ac:dyDescent="0.25">
      <c r="A1308" s="104"/>
      <c r="B1308" s="102"/>
      <c r="C1308" s="102"/>
      <c r="D1308" s="102"/>
      <c r="E1308" s="102"/>
      <c r="F1308" s="102"/>
      <c r="G1308" s="103"/>
    </row>
    <row r="1309" spans="1:7" x14ac:dyDescent="0.25">
      <c r="A1309" s="104"/>
      <c r="B1309" s="102"/>
      <c r="C1309" s="102"/>
      <c r="D1309" s="102"/>
      <c r="E1309" s="102"/>
      <c r="F1309" s="102"/>
      <c r="G1309" s="103"/>
    </row>
    <row r="1310" spans="1:7" x14ac:dyDescent="0.25">
      <c r="A1310" s="104"/>
      <c r="B1310" s="102"/>
      <c r="C1310" s="102"/>
      <c r="D1310" s="102"/>
      <c r="E1310" s="102"/>
      <c r="F1310" s="102"/>
      <c r="G1310" s="103"/>
    </row>
    <row r="1311" spans="1:7" x14ac:dyDescent="0.25">
      <c r="A1311" s="104"/>
      <c r="B1311" s="102"/>
      <c r="C1311" s="102"/>
      <c r="D1311" s="102"/>
      <c r="E1311" s="102"/>
      <c r="F1311" s="102"/>
      <c r="G1311" s="103"/>
    </row>
    <row r="1312" spans="1:7" x14ac:dyDescent="0.25">
      <c r="A1312" s="104"/>
      <c r="B1312" s="102"/>
      <c r="C1312" s="102"/>
      <c r="D1312" s="102"/>
      <c r="E1312" s="102"/>
      <c r="F1312" s="102"/>
      <c r="G1312" s="103"/>
    </row>
    <row r="1313" spans="1:7" x14ac:dyDescent="0.25">
      <c r="A1313" s="104"/>
      <c r="B1313" s="102"/>
      <c r="C1313" s="102"/>
      <c r="D1313" s="102"/>
      <c r="E1313" s="102"/>
      <c r="F1313" s="102"/>
      <c r="G1313" s="103"/>
    </row>
    <row r="1314" spans="1:7" x14ac:dyDescent="0.25">
      <c r="A1314" s="104"/>
      <c r="B1314" s="102"/>
      <c r="C1314" s="102"/>
      <c r="D1314" s="102"/>
      <c r="E1314" s="102"/>
      <c r="F1314" s="102"/>
      <c r="G1314" s="103"/>
    </row>
    <row r="1315" spans="1:7" x14ac:dyDescent="0.25">
      <c r="A1315" s="104"/>
      <c r="B1315" s="102"/>
      <c r="C1315" s="102"/>
      <c r="D1315" s="102"/>
      <c r="E1315" s="102"/>
      <c r="F1315" s="102"/>
      <c r="G1315" s="103"/>
    </row>
    <row r="1316" spans="1:7" x14ac:dyDescent="0.25">
      <c r="A1316" s="104"/>
      <c r="B1316" s="102"/>
      <c r="C1316" s="102"/>
      <c r="D1316" s="102"/>
      <c r="E1316" s="102"/>
      <c r="F1316" s="102"/>
      <c r="G1316" s="103"/>
    </row>
    <row r="1317" spans="1:7" x14ac:dyDescent="0.25">
      <c r="A1317" s="104"/>
      <c r="B1317" s="102"/>
      <c r="C1317" s="102"/>
      <c r="D1317" s="102"/>
      <c r="E1317" s="102"/>
      <c r="F1317" s="102"/>
      <c r="G1317" s="103"/>
    </row>
    <row r="1318" spans="1:7" x14ac:dyDescent="0.25">
      <c r="A1318" s="104"/>
      <c r="B1318" s="102"/>
      <c r="C1318" s="102"/>
      <c r="D1318" s="102"/>
      <c r="E1318" s="102"/>
      <c r="F1318" s="102"/>
      <c r="G1318" s="103"/>
    </row>
    <row r="1319" spans="1:7" x14ac:dyDescent="0.25">
      <c r="A1319" s="104"/>
      <c r="B1319" s="102"/>
      <c r="C1319" s="102"/>
      <c r="D1319" s="102"/>
      <c r="E1319" s="102"/>
      <c r="F1319" s="102"/>
      <c r="G1319" s="103"/>
    </row>
    <row r="1320" spans="1:7" x14ac:dyDescent="0.25">
      <c r="A1320" s="104"/>
      <c r="B1320" s="102"/>
      <c r="C1320" s="102"/>
      <c r="D1320" s="102"/>
      <c r="E1320" s="102"/>
      <c r="F1320" s="102"/>
      <c r="G1320" s="103"/>
    </row>
    <row r="1321" spans="1:7" x14ac:dyDescent="0.25">
      <c r="A1321" s="104"/>
      <c r="B1321" s="102"/>
      <c r="C1321" s="102"/>
      <c r="D1321" s="102"/>
      <c r="E1321" s="102"/>
      <c r="F1321" s="102"/>
      <c r="G1321" s="103"/>
    </row>
    <row r="1322" spans="1:7" x14ac:dyDescent="0.25">
      <c r="A1322" s="104"/>
      <c r="B1322" s="102"/>
      <c r="C1322" s="102"/>
      <c r="D1322" s="102"/>
      <c r="E1322" s="102"/>
      <c r="F1322" s="102"/>
      <c r="G1322" s="103"/>
    </row>
    <row r="1323" spans="1:7" x14ac:dyDescent="0.25">
      <c r="A1323" s="104"/>
      <c r="B1323" s="102"/>
      <c r="C1323" s="102"/>
      <c r="D1323" s="102"/>
      <c r="E1323" s="102"/>
      <c r="F1323" s="102"/>
      <c r="G1323" s="103"/>
    </row>
    <row r="1324" spans="1:7" x14ac:dyDescent="0.25">
      <c r="A1324" s="104"/>
      <c r="B1324" s="102"/>
      <c r="C1324" s="102"/>
      <c r="D1324" s="102"/>
      <c r="E1324" s="102"/>
      <c r="F1324" s="102"/>
      <c r="G1324" s="103"/>
    </row>
    <row r="1325" spans="1:7" x14ac:dyDescent="0.25">
      <c r="A1325" s="104"/>
      <c r="B1325" s="102"/>
      <c r="C1325" s="102"/>
      <c r="D1325" s="102"/>
      <c r="E1325" s="102"/>
      <c r="F1325" s="102"/>
      <c r="G1325" s="103"/>
    </row>
    <row r="1326" spans="1:7" x14ac:dyDescent="0.25">
      <c r="A1326" s="104"/>
      <c r="B1326" s="102"/>
      <c r="C1326" s="102"/>
      <c r="D1326" s="102"/>
      <c r="E1326" s="102"/>
      <c r="F1326" s="102"/>
      <c r="G1326" s="103"/>
    </row>
    <row r="1327" spans="1:7" x14ac:dyDescent="0.25">
      <c r="A1327" s="104"/>
      <c r="B1327" s="102"/>
      <c r="C1327" s="102"/>
      <c r="D1327" s="102"/>
      <c r="E1327" s="102"/>
      <c r="F1327" s="102"/>
      <c r="G1327" s="103"/>
    </row>
    <row r="1328" spans="1:7" x14ac:dyDescent="0.25">
      <c r="A1328" s="104"/>
      <c r="B1328" s="102"/>
      <c r="C1328" s="102"/>
      <c r="D1328" s="102"/>
      <c r="E1328" s="102"/>
      <c r="F1328" s="102"/>
      <c r="G1328" s="103"/>
    </row>
    <row r="1329" spans="1:7" x14ac:dyDescent="0.25">
      <c r="A1329" s="104"/>
      <c r="B1329" s="102"/>
      <c r="C1329" s="102"/>
      <c r="D1329" s="102"/>
      <c r="E1329" s="102"/>
      <c r="F1329" s="102"/>
      <c r="G1329" s="103"/>
    </row>
    <row r="1330" spans="1:7" x14ac:dyDescent="0.25">
      <c r="A1330" s="104"/>
      <c r="B1330" s="102"/>
      <c r="C1330" s="102"/>
      <c r="D1330" s="102"/>
      <c r="E1330" s="102"/>
      <c r="F1330" s="102"/>
      <c r="G1330" s="103"/>
    </row>
    <row r="1331" spans="1:7" x14ac:dyDescent="0.25">
      <c r="A1331" s="104"/>
      <c r="B1331" s="102"/>
      <c r="C1331" s="102"/>
      <c r="D1331" s="102"/>
      <c r="E1331" s="102"/>
      <c r="F1331" s="102"/>
      <c r="G1331" s="103"/>
    </row>
    <row r="1332" spans="1:7" x14ac:dyDescent="0.25">
      <c r="A1332" s="104"/>
      <c r="B1332" s="102"/>
      <c r="C1332" s="102"/>
      <c r="D1332" s="102"/>
      <c r="E1332" s="102"/>
      <c r="F1332" s="102"/>
      <c r="G1332" s="103"/>
    </row>
    <row r="1333" spans="1:7" x14ac:dyDescent="0.25">
      <c r="A1333" s="104"/>
      <c r="B1333" s="102"/>
      <c r="C1333" s="102"/>
      <c r="D1333" s="102"/>
      <c r="E1333" s="102"/>
      <c r="F1333" s="102"/>
      <c r="G1333" s="103"/>
    </row>
    <row r="1334" spans="1:7" x14ac:dyDescent="0.25">
      <c r="A1334" s="104"/>
      <c r="B1334" s="102"/>
      <c r="C1334" s="102"/>
      <c r="D1334" s="102"/>
      <c r="E1334" s="102"/>
      <c r="F1334" s="102"/>
      <c r="G1334" s="103"/>
    </row>
    <row r="1335" spans="1:7" x14ac:dyDescent="0.25">
      <c r="A1335" s="104"/>
      <c r="B1335" s="102"/>
      <c r="C1335" s="102"/>
      <c r="D1335" s="102"/>
      <c r="E1335" s="102"/>
      <c r="F1335" s="102"/>
      <c r="G1335" s="103"/>
    </row>
    <row r="1336" spans="1:7" x14ac:dyDescent="0.25">
      <c r="A1336" s="104"/>
      <c r="B1336" s="102"/>
      <c r="C1336" s="102"/>
      <c r="D1336" s="102"/>
      <c r="E1336" s="102"/>
      <c r="F1336" s="102"/>
      <c r="G1336" s="103"/>
    </row>
    <row r="1337" spans="1:7" x14ac:dyDescent="0.25">
      <c r="A1337" s="104"/>
      <c r="B1337" s="102"/>
      <c r="C1337" s="102"/>
      <c r="D1337" s="102"/>
      <c r="E1337" s="102"/>
      <c r="F1337" s="102"/>
      <c r="G1337" s="103"/>
    </row>
    <row r="1338" spans="1:7" x14ac:dyDescent="0.25">
      <c r="A1338" s="104"/>
      <c r="B1338" s="102"/>
      <c r="C1338" s="102"/>
      <c r="D1338" s="102"/>
      <c r="E1338" s="102"/>
      <c r="F1338" s="102"/>
      <c r="G1338" s="103"/>
    </row>
    <row r="1339" spans="1:7" x14ac:dyDescent="0.25">
      <c r="A1339" s="104"/>
      <c r="B1339" s="102"/>
      <c r="C1339" s="102"/>
      <c r="D1339" s="102"/>
      <c r="E1339" s="102"/>
      <c r="F1339" s="102"/>
      <c r="G1339" s="103"/>
    </row>
    <row r="1340" spans="1:7" x14ac:dyDescent="0.25">
      <c r="A1340" s="104"/>
      <c r="B1340" s="102"/>
      <c r="C1340" s="102"/>
      <c r="D1340" s="102"/>
      <c r="E1340" s="102"/>
      <c r="F1340" s="102"/>
      <c r="G1340" s="103"/>
    </row>
    <row r="1341" spans="1:7" x14ac:dyDescent="0.25">
      <c r="A1341" s="104"/>
      <c r="B1341" s="102"/>
      <c r="C1341" s="102"/>
      <c r="D1341" s="102"/>
      <c r="E1341" s="102"/>
      <c r="F1341" s="102"/>
      <c r="G1341" s="103"/>
    </row>
    <row r="1342" spans="1:7" x14ac:dyDescent="0.25">
      <c r="A1342" s="104"/>
      <c r="B1342" s="102"/>
      <c r="C1342" s="102"/>
      <c r="D1342" s="102"/>
      <c r="E1342" s="102"/>
      <c r="F1342" s="102"/>
      <c r="G1342" s="103"/>
    </row>
    <row r="1343" spans="1:7" x14ac:dyDescent="0.25">
      <c r="A1343" s="104"/>
      <c r="B1343" s="102"/>
      <c r="C1343" s="102"/>
      <c r="D1343" s="102"/>
      <c r="E1343" s="102"/>
      <c r="F1343" s="102"/>
      <c r="G1343" s="103"/>
    </row>
    <row r="1344" spans="1:7" x14ac:dyDescent="0.25">
      <c r="A1344" s="104"/>
      <c r="B1344" s="102"/>
      <c r="C1344" s="102"/>
      <c r="D1344" s="102"/>
      <c r="E1344" s="102"/>
      <c r="F1344" s="102"/>
      <c r="G1344" s="103"/>
    </row>
    <row r="1345" spans="1:7" x14ac:dyDescent="0.25">
      <c r="A1345" s="104"/>
      <c r="B1345" s="102"/>
      <c r="C1345" s="102"/>
      <c r="D1345" s="102"/>
      <c r="E1345" s="102"/>
      <c r="F1345" s="102"/>
      <c r="G1345" s="103"/>
    </row>
    <row r="1346" spans="1:7" x14ac:dyDescent="0.25">
      <c r="A1346" s="104"/>
      <c r="B1346" s="102"/>
      <c r="C1346" s="102"/>
      <c r="D1346" s="102"/>
      <c r="E1346" s="102"/>
      <c r="F1346" s="102"/>
      <c r="G1346" s="103"/>
    </row>
    <row r="1347" spans="1:7" x14ac:dyDescent="0.25">
      <c r="A1347" s="104"/>
      <c r="B1347" s="102"/>
      <c r="C1347" s="102"/>
      <c r="D1347" s="102"/>
      <c r="E1347" s="102"/>
      <c r="F1347" s="102"/>
      <c r="G1347" s="103"/>
    </row>
    <row r="1348" spans="1:7" x14ac:dyDescent="0.25">
      <c r="A1348" s="104"/>
      <c r="B1348" s="102"/>
      <c r="C1348" s="102"/>
      <c r="D1348" s="102"/>
      <c r="E1348" s="102"/>
      <c r="F1348" s="102"/>
      <c r="G1348" s="103"/>
    </row>
    <row r="1349" spans="1:7" x14ac:dyDescent="0.25">
      <c r="A1349" s="104"/>
      <c r="B1349" s="102"/>
      <c r="C1349" s="102"/>
      <c r="D1349" s="102"/>
      <c r="E1349" s="102"/>
      <c r="F1349" s="102"/>
      <c r="G1349" s="103"/>
    </row>
    <row r="1350" spans="1:7" x14ac:dyDescent="0.25">
      <c r="A1350" s="104"/>
      <c r="B1350" s="102"/>
      <c r="C1350" s="102"/>
      <c r="D1350" s="102"/>
      <c r="E1350" s="102"/>
      <c r="F1350" s="102"/>
      <c r="G1350" s="103"/>
    </row>
    <row r="1351" spans="1:7" x14ac:dyDescent="0.25">
      <c r="A1351" s="104"/>
      <c r="B1351" s="102"/>
      <c r="C1351" s="102"/>
      <c r="D1351" s="102"/>
      <c r="E1351" s="102"/>
      <c r="F1351" s="102"/>
      <c r="G1351" s="103"/>
    </row>
    <row r="1352" spans="1:7" x14ac:dyDescent="0.25">
      <c r="A1352" s="104"/>
      <c r="B1352" s="102"/>
      <c r="C1352" s="102"/>
      <c r="D1352" s="102"/>
      <c r="E1352" s="102"/>
      <c r="F1352" s="102"/>
      <c r="G1352" s="103"/>
    </row>
    <row r="1353" spans="1:7" x14ac:dyDescent="0.25">
      <c r="A1353" s="104"/>
      <c r="B1353" s="102"/>
      <c r="C1353" s="102"/>
      <c r="D1353" s="102"/>
      <c r="E1353" s="102"/>
      <c r="F1353" s="102"/>
      <c r="G1353" s="103"/>
    </row>
    <row r="1354" spans="1:7" x14ac:dyDescent="0.25">
      <c r="A1354" s="104"/>
      <c r="B1354" s="102"/>
      <c r="C1354" s="102"/>
      <c r="D1354" s="102"/>
      <c r="E1354" s="102"/>
      <c r="F1354" s="102"/>
      <c r="G1354" s="103"/>
    </row>
    <row r="1355" spans="1:7" x14ac:dyDescent="0.25">
      <c r="A1355" s="104"/>
      <c r="B1355" s="102"/>
      <c r="C1355" s="102"/>
      <c r="D1355" s="102"/>
      <c r="E1355" s="102"/>
      <c r="F1355" s="102"/>
      <c r="G1355" s="103"/>
    </row>
    <row r="1356" spans="1:7" x14ac:dyDescent="0.25">
      <c r="A1356" s="104"/>
      <c r="B1356" s="102"/>
      <c r="C1356" s="102"/>
      <c r="D1356" s="102"/>
      <c r="E1356" s="102"/>
      <c r="F1356" s="102"/>
      <c r="G1356" s="103"/>
    </row>
    <row r="1357" spans="1:7" x14ac:dyDescent="0.25">
      <c r="A1357" s="104"/>
      <c r="B1357" s="102"/>
      <c r="C1357" s="102"/>
      <c r="D1357" s="102"/>
      <c r="E1357" s="102"/>
      <c r="F1357" s="102"/>
      <c r="G1357" s="103"/>
    </row>
    <row r="1358" spans="1:7" x14ac:dyDescent="0.25">
      <c r="A1358" s="104"/>
      <c r="B1358" s="102"/>
      <c r="C1358" s="102"/>
      <c r="D1358" s="102"/>
      <c r="E1358" s="102"/>
      <c r="F1358" s="102"/>
      <c r="G1358" s="103"/>
    </row>
    <row r="1359" spans="1:7" x14ac:dyDescent="0.25">
      <c r="A1359" s="104"/>
      <c r="B1359" s="102"/>
      <c r="C1359" s="102"/>
      <c r="D1359" s="102"/>
      <c r="E1359" s="102"/>
      <c r="F1359" s="102"/>
      <c r="G1359" s="103"/>
    </row>
    <row r="1360" spans="1:7" x14ac:dyDescent="0.25">
      <c r="A1360" s="104"/>
      <c r="B1360" s="102"/>
      <c r="C1360" s="102"/>
      <c r="D1360" s="102"/>
      <c r="E1360" s="102"/>
      <c r="F1360" s="102"/>
      <c r="G1360" s="103"/>
    </row>
    <row r="1361" spans="1:7" x14ac:dyDescent="0.25">
      <c r="A1361" s="104"/>
      <c r="B1361" s="102"/>
      <c r="C1361" s="102"/>
      <c r="D1361" s="102"/>
      <c r="E1361" s="102"/>
      <c r="F1361" s="102"/>
      <c r="G1361" s="103"/>
    </row>
    <row r="1362" spans="1:7" x14ac:dyDescent="0.25">
      <c r="A1362" s="104"/>
      <c r="B1362" s="102"/>
      <c r="C1362" s="102"/>
      <c r="D1362" s="102"/>
      <c r="E1362" s="102"/>
      <c r="F1362" s="102"/>
      <c r="G1362" s="103"/>
    </row>
    <row r="1363" spans="1:7" x14ac:dyDescent="0.25">
      <c r="A1363" s="104"/>
      <c r="B1363" s="102"/>
      <c r="C1363" s="102"/>
      <c r="D1363" s="102"/>
      <c r="E1363" s="102"/>
      <c r="F1363" s="102"/>
      <c r="G1363" s="103"/>
    </row>
    <row r="1364" spans="1:7" x14ac:dyDescent="0.25">
      <c r="A1364" s="104"/>
      <c r="B1364" s="102"/>
      <c r="C1364" s="102"/>
      <c r="D1364" s="102"/>
      <c r="E1364" s="102"/>
      <c r="F1364" s="102"/>
      <c r="G1364" s="103"/>
    </row>
    <row r="1365" spans="1:7" x14ac:dyDescent="0.25">
      <c r="A1365" s="104"/>
      <c r="B1365" s="102"/>
      <c r="C1365" s="102"/>
      <c r="D1365" s="102"/>
      <c r="E1365" s="102"/>
      <c r="F1365" s="102"/>
      <c r="G1365" s="103"/>
    </row>
    <row r="1366" spans="1:7" x14ac:dyDescent="0.25">
      <c r="A1366" s="104"/>
      <c r="B1366" s="102"/>
      <c r="C1366" s="102"/>
      <c r="D1366" s="102"/>
      <c r="E1366" s="102"/>
      <c r="F1366" s="102"/>
      <c r="G1366" s="103"/>
    </row>
    <row r="1367" spans="1:7" x14ac:dyDescent="0.25">
      <c r="A1367" s="104"/>
      <c r="B1367" s="102"/>
      <c r="C1367" s="102"/>
      <c r="D1367" s="102"/>
      <c r="E1367" s="102"/>
      <c r="F1367" s="102"/>
      <c r="G1367" s="103"/>
    </row>
    <row r="1368" spans="1:7" x14ac:dyDescent="0.25">
      <c r="A1368" s="104"/>
      <c r="B1368" s="102"/>
      <c r="C1368" s="102"/>
      <c r="D1368" s="102"/>
      <c r="E1368" s="102"/>
      <c r="F1368" s="102"/>
      <c r="G1368" s="103"/>
    </row>
    <row r="1369" spans="1:7" x14ac:dyDescent="0.25">
      <c r="A1369" s="104"/>
      <c r="B1369" s="102"/>
      <c r="C1369" s="102"/>
      <c r="D1369" s="102"/>
      <c r="E1369" s="102"/>
      <c r="F1369" s="102"/>
      <c r="G1369" s="103"/>
    </row>
    <row r="1370" spans="1:7" x14ac:dyDescent="0.25">
      <c r="A1370" s="104"/>
      <c r="B1370" s="102"/>
      <c r="C1370" s="102"/>
      <c r="D1370" s="102"/>
      <c r="E1370" s="102"/>
      <c r="F1370" s="102"/>
      <c r="G1370" s="103"/>
    </row>
    <row r="1371" spans="1:7" x14ac:dyDescent="0.25">
      <c r="A1371" s="104"/>
      <c r="B1371" s="102"/>
      <c r="C1371" s="102"/>
      <c r="D1371" s="102"/>
      <c r="E1371" s="102"/>
      <c r="F1371" s="102"/>
      <c r="G1371" s="103"/>
    </row>
    <row r="1372" spans="1:7" x14ac:dyDescent="0.25">
      <c r="A1372" s="104"/>
      <c r="B1372" s="102"/>
      <c r="C1372" s="102"/>
      <c r="D1372" s="102"/>
      <c r="E1372" s="102"/>
      <c r="F1372" s="102"/>
      <c r="G1372" s="103"/>
    </row>
    <row r="1373" spans="1:7" x14ac:dyDescent="0.25">
      <c r="A1373" s="104"/>
      <c r="B1373" s="102"/>
      <c r="C1373" s="102"/>
      <c r="D1373" s="102"/>
      <c r="E1373" s="102"/>
      <c r="F1373" s="102"/>
      <c r="G1373" s="103"/>
    </row>
    <row r="1374" spans="1:7" x14ac:dyDescent="0.25">
      <c r="A1374" s="104"/>
      <c r="B1374" s="102"/>
      <c r="C1374" s="102"/>
      <c r="D1374" s="102"/>
      <c r="E1374" s="102"/>
      <c r="F1374" s="102"/>
      <c r="G1374" s="103"/>
    </row>
    <row r="1375" spans="1:7" x14ac:dyDescent="0.25">
      <c r="A1375" s="104"/>
      <c r="B1375" s="102"/>
      <c r="C1375" s="102"/>
      <c r="D1375" s="102"/>
      <c r="E1375" s="102"/>
      <c r="F1375" s="102"/>
      <c r="G1375" s="103"/>
    </row>
    <row r="1376" spans="1:7" x14ac:dyDescent="0.25">
      <c r="A1376" s="104"/>
      <c r="B1376" s="102"/>
      <c r="C1376" s="102"/>
      <c r="D1376" s="102"/>
      <c r="E1376" s="102"/>
      <c r="F1376" s="102"/>
      <c r="G1376" s="103"/>
    </row>
    <row r="1377" spans="1:7" x14ac:dyDescent="0.25">
      <c r="A1377" s="104"/>
      <c r="B1377" s="102"/>
      <c r="C1377" s="102"/>
      <c r="D1377" s="102"/>
      <c r="E1377" s="102"/>
      <c r="F1377" s="102"/>
      <c r="G1377" s="103"/>
    </row>
    <row r="1378" spans="1:7" x14ac:dyDescent="0.25">
      <c r="A1378" s="104"/>
      <c r="B1378" s="102"/>
      <c r="C1378" s="102"/>
      <c r="D1378" s="102"/>
      <c r="E1378" s="102"/>
      <c r="F1378" s="102"/>
      <c r="G1378" s="103"/>
    </row>
    <row r="1379" spans="1:7" x14ac:dyDescent="0.25">
      <c r="A1379" s="104"/>
      <c r="B1379" s="102"/>
      <c r="C1379" s="102"/>
      <c r="D1379" s="102"/>
      <c r="E1379" s="102"/>
      <c r="F1379" s="102"/>
      <c r="G1379" s="103"/>
    </row>
    <row r="1380" spans="1:7" x14ac:dyDescent="0.25">
      <c r="A1380" s="104"/>
      <c r="B1380" s="102"/>
      <c r="C1380" s="102"/>
      <c r="D1380" s="102"/>
      <c r="E1380" s="102"/>
      <c r="F1380" s="102"/>
      <c r="G1380" s="103"/>
    </row>
    <row r="1381" spans="1:7" x14ac:dyDescent="0.25">
      <c r="A1381" s="104"/>
      <c r="B1381" s="102"/>
      <c r="C1381" s="102"/>
      <c r="D1381" s="102"/>
      <c r="E1381" s="102"/>
      <c r="F1381" s="102"/>
      <c r="G1381" s="103"/>
    </row>
    <row r="1382" spans="1:7" x14ac:dyDescent="0.25">
      <c r="A1382" s="104"/>
      <c r="B1382" s="102"/>
      <c r="C1382" s="102"/>
      <c r="D1382" s="102"/>
      <c r="E1382" s="102"/>
      <c r="F1382" s="102"/>
      <c r="G1382" s="103"/>
    </row>
    <row r="1383" spans="1:7" x14ac:dyDescent="0.25">
      <c r="A1383" s="104"/>
      <c r="B1383" s="102"/>
      <c r="C1383" s="102"/>
      <c r="D1383" s="102"/>
      <c r="E1383" s="102"/>
      <c r="F1383" s="102"/>
      <c r="G1383" s="103"/>
    </row>
    <row r="1384" spans="1:7" x14ac:dyDescent="0.25">
      <c r="A1384" s="104"/>
      <c r="B1384" s="102"/>
      <c r="C1384" s="102"/>
      <c r="D1384" s="102"/>
      <c r="E1384" s="102"/>
      <c r="F1384" s="102"/>
      <c r="G1384" s="103"/>
    </row>
    <row r="1385" spans="1:7" x14ac:dyDescent="0.25">
      <c r="A1385" s="104"/>
      <c r="B1385" s="102"/>
      <c r="C1385" s="102"/>
      <c r="D1385" s="102"/>
      <c r="E1385" s="102"/>
      <c r="F1385" s="102"/>
      <c r="G1385" s="103"/>
    </row>
    <row r="1386" spans="1:7" x14ac:dyDescent="0.25">
      <c r="A1386" s="104"/>
      <c r="B1386" s="102"/>
      <c r="C1386" s="102"/>
      <c r="D1386" s="102"/>
      <c r="E1386" s="102"/>
      <c r="F1386" s="102"/>
      <c r="G1386" s="103"/>
    </row>
    <row r="1387" spans="1:7" x14ac:dyDescent="0.25">
      <c r="A1387" s="104"/>
      <c r="B1387" s="102"/>
      <c r="C1387" s="102"/>
      <c r="D1387" s="102"/>
      <c r="E1387" s="102"/>
      <c r="F1387" s="102"/>
      <c r="G1387" s="103"/>
    </row>
    <row r="1388" spans="1:7" x14ac:dyDescent="0.25">
      <c r="A1388" s="104"/>
      <c r="B1388" s="102"/>
      <c r="C1388" s="102"/>
      <c r="D1388" s="102"/>
      <c r="E1388" s="102"/>
      <c r="F1388" s="102"/>
      <c r="G1388" s="103"/>
    </row>
    <row r="1389" spans="1:7" x14ac:dyDescent="0.25">
      <c r="A1389" s="104"/>
      <c r="B1389" s="102"/>
      <c r="C1389" s="102"/>
      <c r="D1389" s="102"/>
      <c r="E1389" s="102"/>
      <c r="F1389" s="102"/>
      <c r="G1389" s="103"/>
    </row>
    <row r="1390" spans="1:7" x14ac:dyDescent="0.25">
      <c r="A1390" s="104"/>
      <c r="B1390" s="102"/>
      <c r="C1390" s="102"/>
      <c r="D1390" s="102"/>
      <c r="E1390" s="102"/>
      <c r="F1390" s="102"/>
      <c r="G1390" s="103"/>
    </row>
    <row r="1391" spans="1:7" x14ac:dyDescent="0.25">
      <c r="A1391" s="104"/>
      <c r="B1391" s="102"/>
      <c r="C1391" s="102"/>
      <c r="D1391" s="102"/>
      <c r="E1391" s="102"/>
      <c r="F1391" s="102"/>
      <c r="G1391" s="103"/>
    </row>
    <row r="1392" spans="1:7" x14ac:dyDescent="0.25">
      <c r="A1392" s="104"/>
      <c r="B1392" s="102"/>
      <c r="C1392" s="102"/>
      <c r="D1392" s="102"/>
      <c r="E1392" s="102"/>
      <c r="F1392" s="102"/>
      <c r="G1392" s="103"/>
    </row>
    <row r="1393" spans="1:7" x14ac:dyDescent="0.25">
      <c r="A1393" s="104"/>
      <c r="B1393" s="102"/>
      <c r="C1393" s="102"/>
      <c r="D1393" s="102"/>
      <c r="E1393" s="102"/>
      <c r="F1393" s="102"/>
      <c r="G1393" s="103"/>
    </row>
    <row r="1394" spans="1:7" x14ac:dyDescent="0.25">
      <c r="A1394" s="104"/>
      <c r="B1394" s="102"/>
      <c r="C1394" s="102"/>
      <c r="D1394" s="102"/>
      <c r="E1394" s="102"/>
      <c r="F1394" s="102"/>
      <c r="G1394" s="103"/>
    </row>
    <row r="1395" spans="1:7" x14ac:dyDescent="0.25">
      <c r="A1395" s="104"/>
      <c r="B1395" s="102"/>
      <c r="C1395" s="102"/>
      <c r="D1395" s="102"/>
      <c r="E1395" s="102"/>
      <c r="F1395" s="102"/>
      <c r="G1395" s="103"/>
    </row>
    <row r="1396" spans="1:7" x14ac:dyDescent="0.25">
      <c r="A1396" s="104"/>
      <c r="B1396" s="102"/>
      <c r="C1396" s="102"/>
      <c r="D1396" s="102"/>
      <c r="E1396" s="102"/>
      <c r="F1396" s="102"/>
      <c r="G1396" s="103"/>
    </row>
    <row r="1397" spans="1:7" x14ac:dyDescent="0.25">
      <c r="A1397" s="104"/>
      <c r="B1397" s="102"/>
      <c r="C1397" s="102"/>
      <c r="D1397" s="102"/>
      <c r="E1397" s="102"/>
      <c r="F1397" s="102"/>
      <c r="G1397" s="103"/>
    </row>
    <row r="1398" spans="1:7" x14ac:dyDescent="0.25">
      <c r="A1398" s="104"/>
      <c r="B1398" s="102"/>
      <c r="C1398" s="102"/>
      <c r="D1398" s="102"/>
      <c r="E1398" s="102"/>
      <c r="F1398" s="102"/>
      <c r="G1398" s="103"/>
    </row>
    <row r="1399" spans="1:7" x14ac:dyDescent="0.25">
      <c r="A1399" s="104"/>
      <c r="B1399" s="102"/>
      <c r="C1399" s="102"/>
      <c r="D1399" s="102"/>
      <c r="E1399" s="102"/>
      <c r="F1399" s="102"/>
      <c r="G1399" s="103"/>
    </row>
    <row r="1400" spans="1:7" x14ac:dyDescent="0.25">
      <c r="A1400" s="104"/>
      <c r="B1400" s="102"/>
      <c r="C1400" s="102"/>
      <c r="D1400" s="102"/>
      <c r="E1400" s="102"/>
      <c r="F1400" s="102"/>
      <c r="G1400" s="103"/>
    </row>
    <row r="1401" spans="1:7" x14ac:dyDescent="0.25">
      <c r="A1401" s="104"/>
      <c r="B1401" s="102"/>
      <c r="C1401" s="102"/>
      <c r="D1401" s="102"/>
      <c r="E1401" s="102"/>
      <c r="F1401" s="102"/>
      <c r="G1401" s="103"/>
    </row>
    <row r="1402" spans="1:7" x14ac:dyDescent="0.25">
      <c r="A1402" s="104"/>
      <c r="B1402" s="102"/>
      <c r="C1402" s="102"/>
      <c r="D1402" s="102"/>
      <c r="E1402" s="102"/>
      <c r="F1402" s="102"/>
      <c r="G1402" s="103"/>
    </row>
    <row r="1403" spans="1:7" x14ac:dyDescent="0.25">
      <c r="A1403" s="104"/>
      <c r="B1403" s="102"/>
      <c r="C1403" s="102"/>
      <c r="D1403" s="102"/>
      <c r="E1403" s="102"/>
      <c r="F1403" s="102"/>
      <c r="G1403" s="103"/>
    </row>
    <row r="1404" spans="1:7" x14ac:dyDescent="0.25">
      <c r="A1404" s="104"/>
      <c r="B1404" s="102"/>
      <c r="C1404" s="102"/>
      <c r="D1404" s="102"/>
      <c r="E1404" s="102"/>
      <c r="F1404" s="102"/>
      <c r="G1404" s="103"/>
    </row>
    <row r="1405" spans="1:7" x14ac:dyDescent="0.25">
      <c r="A1405" s="104"/>
      <c r="B1405" s="102"/>
      <c r="C1405" s="102"/>
      <c r="D1405" s="102"/>
      <c r="E1405" s="102"/>
      <c r="F1405" s="102"/>
      <c r="G1405" s="103"/>
    </row>
    <row r="1406" spans="1:7" x14ac:dyDescent="0.25">
      <c r="A1406" s="104"/>
      <c r="B1406" s="102"/>
      <c r="C1406" s="102"/>
      <c r="D1406" s="102"/>
      <c r="E1406" s="102"/>
      <c r="F1406" s="102"/>
      <c r="G1406" s="103"/>
    </row>
    <row r="1407" spans="1:7" x14ac:dyDescent="0.25">
      <c r="A1407" s="104"/>
      <c r="B1407" s="102"/>
      <c r="C1407" s="102"/>
      <c r="D1407" s="102"/>
      <c r="E1407" s="102"/>
      <c r="F1407" s="102"/>
      <c r="G1407" s="103"/>
    </row>
    <row r="1408" spans="1:7" x14ac:dyDescent="0.25">
      <c r="A1408" s="104"/>
      <c r="B1408" s="102"/>
      <c r="C1408" s="102"/>
      <c r="D1408" s="102"/>
      <c r="E1408" s="102"/>
      <c r="F1408" s="102"/>
      <c r="G1408" s="103"/>
    </row>
    <row r="1409" spans="1:7" x14ac:dyDescent="0.25">
      <c r="A1409" s="104"/>
      <c r="B1409" s="102"/>
      <c r="C1409" s="102"/>
      <c r="D1409" s="102"/>
      <c r="E1409" s="102"/>
      <c r="F1409" s="102"/>
      <c r="G1409" s="103"/>
    </row>
    <row r="1410" spans="1:7" x14ac:dyDescent="0.25">
      <c r="A1410" s="104"/>
      <c r="B1410" s="102"/>
      <c r="C1410" s="102"/>
      <c r="D1410" s="102"/>
      <c r="E1410" s="102"/>
      <c r="F1410" s="102"/>
      <c r="G1410" s="103"/>
    </row>
    <row r="1411" spans="1:7" x14ac:dyDescent="0.25">
      <c r="A1411" s="104"/>
      <c r="B1411" s="102"/>
      <c r="C1411" s="102"/>
      <c r="D1411" s="102"/>
      <c r="E1411" s="102"/>
      <c r="F1411" s="102"/>
      <c r="G1411" s="103"/>
    </row>
    <row r="1412" spans="1:7" x14ac:dyDescent="0.25">
      <c r="A1412" s="104"/>
      <c r="B1412" s="102"/>
      <c r="C1412" s="102"/>
      <c r="D1412" s="102"/>
      <c r="E1412" s="102"/>
      <c r="F1412" s="102"/>
      <c r="G1412" s="103"/>
    </row>
    <row r="1413" spans="1:7" x14ac:dyDescent="0.25">
      <c r="A1413" s="104"/>
      <c r="B1413" s="102"/>
      <c r="C1413" s="102"/>
      <c r="D1413" s="102"/>
      <c r="E1413" s="102"/>
      <c r="F1413" s="102"/>
      <c r="G1413" s="103"/>
    </row>
    <row r="1414" spans="1:7" x14ac:dyDescent="0.25">
      <c r="A1414" s="104"/>
      <c r="B1414" s="102"/>
      <c r="C1414" s="102"/>
      <c r="D1414" s="102"/>
      <c r="E1414" s="102"/>
      <c r="F1414" s="102"/>
      <c r="G1414" s="103"/>
    </row>
    <row r="1415" spans="1:7" x14ac:dyDescent="0.25">
      <c r="A1415" s="104"/>
      <c r="B1415" s="102"/>
      <c r="C1415" s="102"/>
      <c r="D1415" s="102"/>
      <c r="E1415" s="102"/>
      <c r="F1415" s="102"/>
      <c r="G1415" s="103"/>
    </row>
    <row r="1416" spans="1:7" x14ac:dyDescent="0.25">
      <c r="A1416" s="104"/>
      <c r="B1416" s="102"/>
      <c r="C1416" s="102"/>
      <c r="D1416" s="102"/>
      <c r="E1416" s="102"/>
      <c r="F1416" s="102"/>
      <c r="G1416" s="103"/>
    </row>
    <row r="1417" spans="1:7" x14ac:dyDescent="0.25">
      <c r="A1417" s="104"/>
      <c r="B1417" s="102"/>
      <c r="C1417" s="102"/>
      <c r="D1417" s="102"/>
      <c r="E1417" s="102"/>
      <c r="F1417" s="102"/>
      <c r="G1417" s="103"/>
    </row>
    <row r="1418" spans="1:7" x14ac:dyDescent="0.25">
      <c r="A1418" s="104"/>
      <c r="B1418" s="102"/>
      <c r="C1418" s="102"/>
      <c r="D1418" s="102"/>
      <c r="E1418" s="102"/>
      <c r="F1418" s="102"/>
      <c r="G1418" s="103"/>
    </row>
    <row r="1419" spans="1:7" x14ac:dyDescent="0.25">
      <c r="A1419" s="104"/>
      <c r="B1419" s="102"/>
      <c r="C1419" s="102"/>
      <c r="D1419" s="102"/>
      <c r="E1419" s="102"/>
      <c r="F1419" s="102"/>
      <c r="G1419" s="103"/>
    </row>
    <row r="1420" spans="1:7" x14ac:dyDescent="0.25">
      <c r="A1420" s="104"/>
      <c r="B1420" s="102"/>
      <c r="C1420" s="102"/>
      <c r="D1420" s="102"/>
      <c r="E1420" s="102"/>
      <c r="F1420" s="102"/>
      <c r="G1420" s="103"/>
    </row>
    <row r="1421" spans="1:7" x14ac:dyDescent="0.25">
      <c r="A1421" s="104"/>
      <c r="B1421" s="102"/>
      <c r="C1421" s="102"/>
      <c r="D1421" s="102"/>
      <c r="E1421" s="102"/>
      <c r="F1421" s="102"/>
      <c r="G1421" s="103"/>
    </row>
    <row r="1422" spans="1:7" x14ac:dyDescent="0.25">
      <c r="A1422" s="104"/>
      <c r="B1422" s="102"/>
      <c r="C1422" s="102"/>
      <c r="D1422" s="102"/>
      <c r="E1422" s="102"/>
      <c r="F1422" s="102"/>
      <c r="G1422" s="103"/>
    </row>
    <row r="1423" spans="1:7" x14ac:dyDescent="0.25">
      <c r="A1423" s="104"/>
      <c r="B1423" s="102"/>
      <c r="C1423" s="102"/>
      <c r="D1423" s="102"/>
      <c r="E1423" s="102"/>
      <c r="F1423" s="102"/>
      <c r="G1423" s="103"/>
    </row>
    <row r="1424" spans="1:7" x14ac:dyDescent="0.25">
      <c r="A1424" s="104"/>
      <c r="B1424" s="102"/>
      <c r="C1424" s="102"/>
      <c r="D1424" s="102"/>
      <c r="E1424" s="102"/>
      <c r="F1424" s="102"/>
      <c r="G1424" s="103"/>
    </row>
    <row r="1425" spans="1:7" x14ac:dyDescent="0.25">
      <c r="A1425" s="104"/>
      <c r="B1425" s="102"/>
      <c r="C1425" s="102"/>
      <c r="D1425" s="102"/>
      <c r="E1425" s="102"/>
      <c r="F1425" s="102"/>
      <c r="G1425" s="103"/>
    </row>
    <row r="1426" spans="1:7" x14ac:dyDescent="0.25">
      <c r="A1426" s="104"/>
      <c r="B1426" s="102"/>
      <c r="C1426" s="102"/>
      <c r="D1426" s="102"/>
      <c r="E1426" s="102"/>
      <c r="F1426" s="102"/>
      <c r="G1426" s="103"/>
    </row>
    <row r="1427" spans="1:7" x14ac:dyDescent="0.25">
      <c r="A1427" s="104"/>
      <c r="B1427" s="102"/>
      <c r="C1427" s="102"/>
      <c r="D1427" s="102"/>
      <c r="E1427" s="102"/>
      <c r="F1427" s="102"/>
      <c r="G1427" s="103"/>
    </row>
    <row r="1428" spans="1:7" x14ac:dyDescent="0.25">
      <c r="A1428" s="104"/>
      <c r="B1428" s="102"/>
      <c r="C1428" s="102"/>
      <c r="D1428" s="102"/>
      <c r="E1428" s="102"/>
      <c r="F1428" s="102"/>
      <c r="G1428" s="103"/>
    </row>
    <row r="1429" spans="1:7" x14ac:dyDescent="0.25">
      <c r="A1429" s="104"/>
      <c r="B1429" s="102"/>
      <c r="C1429" s="102"/>
      <c r="D1429" s="102"/>
      <c r="E1429" s="102"/>
      <c r="F1429" s="102"/>
      <c r="G1429" s="103"/>
    </row>
    <row r="1430" spans="1:7" x14ac:dyDescent="0.25">
      <c r="A1430" s="104"/>
      <c r="B1430" s="102"/>
      <c r="C1430" s="102"/>
      <c r="D1430" s="102"/>
      <c r="E1430" s="102"/>
      <c r="F1430" s="102"/>
      <c r="G1430" s="103"/>
    </row>
    <row r="1431" spans="1:7" x14ac:dyDescent="0.25">
      <c r="A1431" s="104"/>
      <c r="B1431" s="102"/>
      <c r="C1431" s="102"/>
      <c r="D1431" s="102"/>
      <c r="E1431" s="102"/>
      <c r="F1431" s="102"/>
      <c r="G1431" s="103"/>
    </row>
    <row r="1432" spans="1:7" x14ac:dyDescent="0.25">
      <c r="A1432" s="104"/>
      <c r="B1432" s="102"/>
      <c r="C1432" s="102"/>
      <c r="D1432" s="102"/>
      <c r="E1432" s="102"/>
      <c r="F1432" s="102"/>
      <c r="G1432" s="103"/>
    </row>
    <row r="1433" spans="1:7" x14ac:dyDescent="0.25">
      <c r="A1433" s="104"/>
      <c r="B1433" s="102"/>
      <c r="C1433" s="102"/>
      <c r="D1433" s="102"/>
      <c r="E1433" s="102"/>
      <c r="F1433" s="102"/>
      <c r="G1433" s="103"/>
    </row>
    <row r="1434" spans="1:7" x14ac:dyDescent="0.25">
      <c r="A1434" s="104"/>
      <c r="B1434" s="102"/>
      <c r="C1434" s="102"/>
      <c r="D1434" s="102"/>
      <c r="E1434" s="102"/>
      <c r="F1434" s="102"/>
      <c r="G1434" s="103"/>
    </row>
    <row r="1435" spans="1:7" x14ac:dyDescent="0.25">
      <c r="A1435" s="104"/>
      <c r="B1435" s="102"/>
      <c r="C1435" s="102"/>
      <c r="D1435" s="102"/>
      <c r="E1435" s="102"/>
      <c r="F1435" s="102"/>
      <c r="G1435" s="103"/>
    </row>
    <row r="1436" spans="1:7" x14ac:dyDescent="0.25">
      <c r="A1436" s="104"/>
      <c r="B1436" s="102"/>
      <c r="C1436" s="102"/>
      <c r="D1436" s="102"/>
      <c r="E1436" s="102"/>
      <c r="F1436" s="102"/>
      <c r="G1436" s="103"/>
    </row>
    <row r="1437" spans="1:7" x14ac:dyDescent="0.25">
      <c r="A1437" s="104"/>
      <c r="B1437" s="102"/>
      <c r="C1437" s="102"/>
      <c r="D1437" s="102"/>
      <c r="E1437" s="102"/>
      <c r="F1437" s="102"/>
      <c r="G1437" s="103"/>
    </row>
    <row r="1438" spans="1:7" x14ac:dyDescent="0.25">
      <c r="A1438" s="104"/>
      <c r="B1438" s="102"/>
      <c r="C1438" s="102"/>
      <c r="D1438" s="102"/>
      <c r="E1438" s="102"/>
      <c r="F1438" s="102"/>
      <c r="G1438" s="103"/>
    </row>
    <row r="1439" spans="1:7" x14ac:dyDescent="0.25">
      <c r="A1439" s="104"/>
      <c r="B1439" s="102"/>
      <c r="C1439" s="102"/>
      <c r="D1439" s="102"/>
      <c r="E1439" s="102"/>
      <c r="F1439" s="102"/>
      <c r="G1439" s="103"/>
    </row>
    <row r="1440" spans="1:7" x14ac:dyDescent="0.25">
      <c r="A1440" s="104"/>
      <c r="B1440" s="102"/>
      <c r="C1440" s="102"/>
      <c r="D1440" s="102"/>
      <c r="E1440" s="102"/>
      <c r="F1440" s="102"/>
      <c r="G1440" s="103"/>
    </row>
    <row r="1441" spans="1:7" x14ac:dyDescent="0.25">
      <c r="A1441" s="104"/>
      <c r="B1441" s="102"/>
      <c r="C1441" s="102"/>
      <c r="D1441" s="102"/>
      <c r="E1441" s="102"/>
      <c r="F1441" s="102"/>
      <c r="G1441" s="103"/>
    </row>
    <row r="1442" spans="1:7" x14ac:dyDescent="0.25">
      <c r="A1442" s="104"/>
      <c r="B1442" s="102"/>
      <c r="C1442" s="102"/>
      <c r="D1442" s="102"/>
      <c r="E1442" s="102"/>
      <c r="F1442" s="102"/>
      <c r="G1442" s="103"/>
    </row>
    <row r="1443" spans="1:7" x14ac:dyDescent="0.25">
      <c r="A1443" s="104"/>
      <c r="B1443" s="102"/>
      <c r="C1443" s="102"/>
      <c r="D1443" s="102"/>
      <c r="E1443" s="102"/>
      <c r="F1443" s="102"/>
      <c r="G1443" s="103"/>
    </row>
    <row r="1444" spans="1:7" x14ac:dyDescent="0.25">
      <c r="A1444" s="104"/>
      <c r="B1444" s="102"/>
      <c r="C1444" s="102"/>
      <c r="D1444" s="102"/>
      <c r="E1444" s="102"/>
      <c r="F1444" s="102"/>
      <c r="G1444" s="103"/>
    </row>
    <row r="1445" spans="1:7" x14ac:dyDescent="0.25">
      <c r="A1445" s="104"/>
      <c r="B1445" s="102"/>
      <c r="C1445" s="102"/>
      <c r="D1445" s="102"/>
      <c r="E1445" s="102"/>
      <c r="F1445" s="102"/>
      <c r="G1445" s="103"/>
    </row>
    <row r="1446" spans="1:7" x14ac:dyDescent="0.25">
      <c r="A1446" s="104"/>
      <c r="B1446" s="102"/>
      <c r="C1446" s="102"/>
      <c r="D1446" s="102"/>
      <c r="E1446" s="102"/>
      <c r="F1446" s="102"/>
      <c r="G1446" s="103"/>
    </row>
    <row r="1447" spans="1:7" x14ac:dyDescent="0.25">
      <c r="A1447" s="104"/>
      <c r="B1447" s="102"/>
      <c r="C1447" s="102"/>
      <c r="D1447" s="102"/>
      <c r="E1447" s="102"/>
      <c r="F1447" s="102"/>
      <c r="G1447" s="103"/>
    </row>
    <row r="1448" spans="1:7" x14ac:dyDescent="0.25">
      <c r="A1448" s="104"/>
      <c r="B1448" s="102"/>
      <c r="C1448" s="102"/>
      <c r="D1448" s="102"/>
      <c r="E1448" s="102"/>
      <c r="F1448" s="102"/>
      <c r="G1448" s="103"/>
    </row>
    <row r="1449" spans="1:7" x14ac:dyDescent="0.25">
      <c r="A1449" s="104"/>
      <c r="B1449" s="102"/>
      <c r="C1449" s="102"/>
      <c r="D1449" s="102"/>
      <c r="E1449" s="102"/>
      <c r="F1449" s="102"/>
      <c r="G1449" s="103"/>
    </row>
    <row r="1450" spans="1:7" x14ac:dyDescent="0.25">
      <c r="A1450" s="104"/>
      <c r="B1450" s="102"/>
      <c r="C1450" s="102"/>
      <c r="D1450" s="102"/>
      <c r="E1450" s="102"/>
      <c r="F1450" s="102"/>
      <c r="G1450" s="103"/>
    </row>
    <row r="1451" spans="1:7" x14ac:dyDescent="0.25">
      <c r="A1451" s="104"/>
      <c r="B1451" s="102"/>
      <c r="C1451" s="102"/>
      <c r="D1451" s="102"/>
      <c r="E1451" s="102"/>
      <c r="F1451" s="102"/>
      <c r="G1451" s="103"/>
    </row>
    <row r="1452" spans="1:7" x14ac:dyDescent="0.25">
      <c r="A1452" s="104"/>
      <c r="B1452" s="102"/>
      <c r="C1452" s="102"/>
      <c r="D1452" s="102"/>
      <c r="E1452" s="102"/>
      <c r="F1452" s="102"/>
      <c r="G1452" s="103"/>
    </row>
    <row r="1453" spans="1:7" x14ac:dyDescent="0.25">
      <c r="A1453" s="104"/>
      <c r="B1453" s="102"/>
      <c r="C1453" s="102"/>
      <c r="D1453" s="102"/>
      <c r="E1453" s="102"/>
      <c r="F1453" s="102"/>
      <c r="G1453" s="103"/>
    </row>
    <row r="1454" spans="1:7" x14ac:dyDescent="0.25">
      <c r="A1454" s="104"/>
      <c r="B1454" s="102"/>
      <c r="C1454" s="102"/>
      <c r="D1454" s="102"/>
      <c r="E1454" s="102"/>
      <c r="F1454" s="102"/>
      <c r="G1454" s="103"/>
    </row>
    <row r="1455" spans="1:7" x14ac:dyDescent="0.25">
      <c r="A1455" s="104"/>
      <c r="B1455" s="102"/>
      <c r="C1455" s="102"/>
      <c r="D1455" s="102"/>
      <c r="E1455" s="102"/>
      <c r="F1455" s="102"/>
      <c r="G1455" s="103"/>
    </row>
    <row r="1456" spans="1:7" x14ac:dyDescent="0.25">
      <c r="A1456" s="104"/>
      <c r="B1456" s="102"/>
      <c r="C1456" s="102"/>
      <c r="D1456" s="102"/>
      <c r="E1456" s="102"/>
      <c r="F1456" s="102"/>
      <c r="G1456" s="103"/>
    </row>
    <row r="1457" spans="1:7" x14ac:dyDescent="0.25">
      <c r="A1457" s="104"/>
      <c r="B1457" s="102"/>
      <c r="C1457" s="102"/>
      <c r="D1457" s="102"/>
      <c r="E1457" s="102"/>
      <c r="F1457" s="102"/>
      <c r="G1457" s="103"/>
    </row>
    <row r="1458" spans="1:7" x14ac:dyDescent="0.25">
      <c r="A1458" s="104"/>
      <c r="B1458" s="102"/>
      <c r="C1458" s="102"/>
      <c r="D1458" s="102"/>
      <c r="E1458" s="102"/>
      <c r="F1458" s="102"/>
      <c r="G1458" s="103"/>
    </row>
    <row r="1459" spans="1:7" x14ac:dyDescent="0.25">
      <c r="A1459" s="104"/>
      <c r="B1459" s="102"/>
      <c r="C1459" s="102"/>
      <c r="D1459" s="102"/>
      <c r="E1459" s="102"/>
      <c r="F1459" s="102"/>
      <c r="G1459" s="103"/>
    </row>
    <row r="1460" spans="1:7" x14ac:dyDescent="0.25">
      <c r="A1460" s="104"/>
      <c r="B1460" s="102"/>
      <c r="C1460" s="102"/>
      <c r="D1460" s="102"/>
      <c r="E1460" s="102"/>
      <c r="F1460" s="102"/>
      <c r="G1460" s="103"/>
    </row>
    <row r="1461" spans="1:7" x14ac:dyDescent="0.25">
      <c r="A1461" s="104"/>
      <c r="B1461" s="102"/>
      <c r="C1461" s="102"/>
      <c r="D1461" s="102"/>
      <c r="E1461" s="102"/>
      <c r="F1461" s="102"/>
      <c r="G1461" s="103"/>
    </row>
    <row r="1462" spans="1:7" x14ac:dyDescent="0.25">
      <c r="A1462" s="104"/>
      <c r="B1462" s="102"/>
      <c r="C1462" s="102"/>
      <c r="D1462" s="102"/>
      <c r="E1462" s="102"/>
      <c r="F1462" s="102"/>
      <c r="G1462" s="103"/>
    </row>
    <row r="1463" spans="1:7" x14ac:dyDescent="0.25">
      <c r="A1463" s="104"/>
      <c r="B1463" s="102"/>
      <c r="C1463" s="102"/>
      <c r="D1463" s="102"/>
      <c r="E1463" s="102"/>
      <c r="F1463" s="102"/>
      <c r="G1463" s="103"/>
    </row>
    <row r="1464" spans="1:7" x14ac:dyDescent="0.25">
      <c r="A1464" s="104"/>
      <c r="B1464" s="102"/>
      <c r="C1464" s="102"/>
      <c r="D1464" s="102"/>
      <c r="E1464" s="102"/>
      <c r="F1464" s="102"/>
      <c r="G1464" s="103"/>
    </row>
    <row r="1465" spans="1:7" x14ac:dyDescent="0.25">
      <c r="A1465" s="104"/>
      <c r="B1465" s="102"/>
      <c r="C1465" s="102"/>
      <c r="D1465" s="102"/>
      <c r="E1465" s="102"/>
      <c r="F1465" s="102"/>
      <c r="G1465" s="103"/>
    </row>
    <row r="1466" spans="1:7" x14ac:dyDescent="0.25">
      <c r="A1466" s="104"/>
      <c r="B1466" s="102"/>
      <c r="C1466" s="102"/>
      <c r="D1466" s="102"/>
      <c r="E1466" s="102"/>
      <c r="F1466" s="102"/>
      <c r="G1466" s="103"/>
    </row>
    <row r="1467" spans="1:7" x14ac:dyDescent="0.25">
      <c r="A1467" s="104"/>
      <c r="B1467" s="102"/>
      <c r="C1467" s="102"/>
      <c r="D1467" s="102"/>
      <c r="E1467" s="102"/>
      <c r="F1467" s="102"/>
      <c r="G1467" s="103"/>
    </row>
    <row r="1468" spans="1:7" x14ac:dyDescent="0.25">
      <c r="A1468" s="104"/>
      <c r="B1468" s="102"/>
      <c r="C1468" s="102"/>
      <c r="D1468" s="102"/>
      <c r="E1468" s="102"/>
      <c r="F1468" s="102"/>
      <c r="G1468" s="103"/>
    </row>
    <row r="1469" spans="1:7" x14ac:dyDescent="0.25">
      <c r="A1469" s="104"/>
      <c r="B1469" s="102"/>
      <c r="C1469" s="102"/>
      <c r="D1469" s="102"/>
      <c r="E1469" s="102"/>
      <c r="F1469" s="102"/>
      <c r="G1469" s="103"/>
    </row>
    <row r="1470" spans="1:7" x14ac:dyDescent="0.25">
      <c r="A1470" s="104"/>
      <c r="B1470" s="102"/>
      <c r="C1470" s="102"/>
      <c r="D1470" s="102"/>
      <c r="E1470" s="102"/>
      <c r="F1470" s="102"/>
      <c r="G1470" s="103"/>
    </row>
    <row r="1471" spans="1:7" x14ac:dyDescent="0.25">
      <c r="A1471" s="104"/>
      <c r="B1471" s="102"/>
      <c r="C1471" s="102"/>
      <c r="D1471" s="102"/>
      <c r="E1471" s="102"/>
      <c r="F1471" s="102"/>
      <c r="G1471" s="103"/>
    </row>
    <row r="1472" spans="1:7" x14ac:dyDescent="0.25">
      <c r="A1472" s="104"/>
      <c r="B1472" s="102"/>
      <c r="C1472" s="102"/>
      <c r="D1472" s="102"/>
      <c r="E1472" s="102"/>
      <c r="F1472" s="102"/>
      <c r="G1472" s="103"/>
    </row>
    <row r="1473" spans="1:7" x14ac:dyDescent="0.25">
      <c r="A1473" s="104"/>
      <c r="B1473" s="102"/>
      <c r="C1473" s="102"/>
      <c r="D1473" s="102"/>
      <c r="E1473" s="102"/>
      <c r="F1473" s="102"/>
      <c r="G1473" s="103"/>
    </row>
    <row r="1474" spans="1:7" x14ac:dyDescent="0.25">
      <c r="A1474" s="104"/>
      <c r="B1474" s="102"/>
      <c r="C1474" s="102"/>
      <c r="D1474" s="102"/>
      <c r="E1474" s="102"/>
      <c r="F1474" s="102"/>
      <c r="G1474" s="103"/>
    </row>
    <row r="1475" spans="1:7" x14ac:dyDescent="0.25">
      <c r="A1475" s="104"/>
      <c r="B1475" s="102"/>
      <c r="C1475" s="102"/>
      <c r="D1475" s="102"/>
      <c r="E1475" s="102"/>
      <c r="F1475" s="102"/>
      <c r="G1475" s="103"/>
    </row>
    <row r="1476" spans="1:7" x14ac:dyDescent="0.25">
      <c r="A1476" s="104"/>
      <c r="B1476" s="102"/>
      <c r="C1476" s="102"/>
      <c r="D1476" s="102"/>
      <c r="E1476" s="102"/>
      <c r="F1476" s="102"/>
      <c r="G1476" s="103"/>
    </row>
    <row r="1477" spans="1:7" x14ac:dyDescent="0.25">
      <c r="A1477" s="104"/>
      <c r="B1477" s="102"/>
      <c r="C1477" s="102"/>
      <c r="D1477" s="102"/>
      <c r="E1477" s="102"/>
      <c r="F1477" s="102"/>
      <c r="G1477" s="103"/>
    </row>
    <row r="1478" spans="1:7" x14ac:dyDescent="0.25">
      <c r="A1478" s="104"/>
      <c r="B1478" s="102"/>
      <c r="C1478" s="102"/>
      <c r="D1478" s="102"/>
      <c r="E1478" s="102"/>
      <c r="F1478" s="102"/>
      <c r="G1478" s="103"/>
    </row>
    <row r="1479" spans="1:7" x14ac:dyDescent="0.25">
      <c r="A1479" s="104"/>
      <c r="B1479" s="102"/>
      <c r="C1479" s="102"/>
      <c r="D1479" s="102"/>
      <c r="E1479" s="102"/>
      <c r="F1479" s="102"/>
      <c r="G1479" s="103"/>
    </row>
    <row r="1480" spans="1:7" x14ac:dyDescent="0.25">
      <c r="A1480" s="104"/>
      <c r="B1480" s="102"/>
      <c r="C1480" s="102"/>
      <c r="D1480" s="102"/>
      <c r="E1480" s="102"/>
      <c r="F1480" s="102"/>
      <c r="G1480" s="103"/>
    </row>
    <row r="1481" spans="1:7" x14ac:dyDescent="0.25">
      <c r="A1481" s="104"/>
      <c r="B1481" s="102"/>
      <c r="C1481" s="102"/>
      <c r="D1481" s="102"/>
      <c r="E1481" s="102"/>
      <c r="F1481" s="102"/>
      <c r="G1481" s="103"/>
    </row>
    <row r="1482" spans="1:7" x14ac:dyDescent="0.25">
      <c r="A1482" s="104"/>
      <c r="B1482" s="102"/>
      <c r="C1482" s="102"/>
      <c r="D1482" s="102"/>
      <c r="E1482" s="102"/>
      <c r="F1482" s="102"/>
      <c r="G1482" s="103"/>
    </row>
    <row r="1483" spans="1:7" x14ac:dyDescent="0.25">
      <c r="A1483" s="104"/>
      <c r="B1483" s="102"/>
      <c r="C1483" s="102"/>
      <c r="D1483" s="102"/>
      <c r="E1483" s="102"/>
      <c r="F1483" s="102"/>
      <c r="G1483" s="103"/>
    </row>
    <row r="1484" spans="1:7" x14ac:dyDescent="0.25">
      <c r="A1484" s="104"/>
      <c r="B1484" s="102"/>
      <c r="C1484" s="102"/>
      <c r="D1484" s="102"/>
      <c r="E1484" s="102"/>
      <c r="F1484" s="102"/>
      <c r="G1484" s="103"/>
    </row>
    <row r="1485" spans="1:7" x14ac:dyDescent="0.25">
      <c r="A1485" s="104"/>
      <c r="B1485" s="102"/>
      <c r="C1485" s="102"/>
      <c r="D1485" s="102"/>
      <c r="E1485" s="102"/>
      <c r="F1485" s="102"/>
      <c r="G1485" s="103"/>
    </row>
    <row r="1486" spans="1:7" x14ac:dyDescent="0.25">
      <c r="A1486" s="104"/>
      <c r="B1486" s="102"/>
      <c r="C1486" s="102"/>
      <c r="D1486" s="102"/>
      <c r="E1486" s="102"/>
      <c r="F1486" s="102"/>
      <c r="G1486" s="103"/>
    </row>
    <row r="1487" spans="1:7" x14ac:dyDescent="0.25">
      <c r="A1487" s="104"/>
      <c r="B1487" s="102"/>
      <c r="C1487" s="102"/>
      <c r="D1487" s="102"/>
      <c r="E1487" s="102"/>
      <c r="F1487" s="102"/>
      <c r="G1487" s="103"/>
    </row>
    <row r="1488" spans="1:7" x14ac:dyDescent="0.25">
      <c r="A1488" s="104"/>
      <c r="B1488" s="102"/>
      <c r="C1488" s="102"/>
      <c r="D1488" s="102"/>
      <c r="E1488" s="102"/>
      <c r="F1488" s="102"/>
      <c r="G1488" s="103"/>
    </row>
    <row r="1489" spans="1:7" x14ac:dyDescent="0.25">
      <c r="A1489" s="104"/>
      <c r="B1489" s="102"/>
      <c r="C1489" s="102"/>
      <c r="D1489" s="102"/>
      <c r="E1489" s="102"/>
      <c r="F1489" s="102"/>
      <c r="G1489" s="103"/>
    </row>
    <row r="1490" spans="1:7" x14ac:dyDescent="0.25">
      <c r="A1490" s="104"/>
      <c r="B1490" s="102"/>
      <c r="C1490" s="102"/>
      <c r="D1490" s="102"/>
      <c r="E1490" s="102"/>
      <c r="F1490" s="102"/>
      <c r="G1490" s="103"/>
    </row>
    <row r="1491" spans="1:7" x14ac:dyDescent="0.25">
      <c r="A1491" s="104"/>
      <c r="B1491" s="102"/>
      <c r="C1491" s="102"/>
      <c r="D1491" s="102"/>
      <c r="E1491" s="102"/>
      <c r="F1491" s="102"/>
      <c r="G1491" s="103"/>
    </row>
    <row r="1492" spans="1:7" x14ac:dyDescent="0.25">
      <c r="A1492" s="104"/>
      <c r="B1492" s="102"/>
      <c r="C1492" s="102"/>
      <c r="D1492" s="102"/>
      <c r="E1492" s="102"/>
      <c r="F1492" s="102"/>
      <c r="G1492" s="103"/>
    </row>
    <row r="1493" spans="1:7" x14ac:dyDescent="0.25">
      <c r="A1493" s="104"/>
      <c r="B1493" s="102"/>
      <c r="C1493" s="102"/>
      <c r="D1493" s="102"/>
      <c r="E1493" s="102"/>
      <c r="F1493" s="102"/>
      <c r="G1493" s="103"/>
    </row>
    <row r="1494" spans="1:7" x14ac:dyDescent="0.25">
      <c r="A1494" s="104"/>
      <c r="B1494" s="102"/>
      <c r="C1494" s="102"/>
      <c r="D1494" s="102"/>
      <c r="E1494" s="102"/>
      <c r="F1494" s="102"/>
      <c r="G1494" s="103"/>
    </row>
    <row r="1495" spans="1:7" x14ac:dyDescent="0.25">
      <c r="A1495" s="104"/>
      <c r="B1495" s="102"/>
      <c r="C1495" s="102"/>
      <c r="D1495" s="102"/>
      <c r="E1495" s="102"/>
      <c r="F1495" s="102"/>
      <c r="G1495" s="103"/>
    </row>
    <row r="1496" spans="1:7" x14ac:dyDescent="0.25">
      <c r="A1496" s="104"/>
      <c r="B1496" s="102"/>
      <c r="C1496" s="102"/>
      <c r="D1496" s="102"/>
      <c r="E1496" s="102"/>
      <c r="F1496" s="102"/>
      <c r="G1496" s="103"/>
    </row>
    <row r="1497" spans="1:7" x14ac:dyDescent="0.25">
      <c r="A1497" s="104"/>
      <c r="B1497" s="102"/>
      <c r="C1497" s="102"/>
      <c r="D1497" s="102"/>
      <c r="E1497" s="102"/>
      <c r="F1497" s="102"/>
      <c r="G1497" s="103"/>
    </row>
    <row r="1498" spans="1:7" x14ac:dyDescent="0.25">
      <c r="A1498" s="104"/>
      <c r="B1498" s="102"/>
      <c r="C1498" s="102"/>
      <c r="D1498" s="102"/>
      <c r="E1498" s="102"/>
      <c r="F1498" s="102"/>
      <c r="G1498" s="103"/>
    </row>
    <row r="1499" spans="1:7" x14ac:dyDescent="0.25">
      <c r="A1499" s="104"/>
      <c r="B1499" s="102"/>
      <c r="C1499" s="102"/>
      <c r="D1499" s="102"/>
      <c r="E1499" s="102"/>
      <c r="F1499" s="102"/>
      <c r="G1499" s="103"/>
    </row>
    <row r="1500" spans="1:7" x14ac:dyDescent="0.25">
      <c r="A1500" s="104"/>
      <c r="B1500" s="102"/>
      <c r="C1500" s="102"/>
      <c r="D1500" s="102"/>
      <c r="E1500" s="102"/>
      <c r="F1500" s="102"/>
      <c r="G1500" s="103"/>
    </row>
    <row r="1501" spans="1:7" x14ac:dyDescent="0.25">
      <c r="A1501" s="104"/>
      <c r="B1501" s="102"/>
      <c r="C1501" s="102"/>
      <c r="D1501" s="102"/>
      <c r="E1501" s="102"/>
      <c r="F1501" s="102"/>
      <c r="G1501" s="103"/>
    </row>
    <row r="1502" spans="1:7" x14ac:dyDescent="0.25">
      <c r="A1502" s="104"/>
      <c r="B1502" s="102"/>
      <c r="C1502" s="102"/>
      <c r="D1502" s="102"/>
      <c r="E1502" s="102"/>
      <c r="F1502" s="102"/>
      <c r="G1502" s="103"/>
    </row>
    <row r="1503" spans="1:7" x14ac:dyDescent="0.25">
      <c r="A1503" s="104"/>
      <c r="B1503" s="102"/>
      <c r="C1503" s="102"/>
      <c r="D1503" s="102"/>
      <c r="E1503" s="102"/>
      <c r="F1503" s="102"/>
      <c r="G1503" s="103"/>
    </row>
    <row r="1504" spans="1:7" x14ac:dyDescent="0.25">
      <c r="A1504" s="104"/>
      <c r="B1504" s="102"/>
      <c r="C1504" s="102"/>
      <c r="D1504" s="102"/>
      <c r="E1504" s="102"/>
      <c r="F1504" s="102"/>
      <c r="G1504" s="103"/>
    </row>
    <row r="1505" spans="1:7" x14ac:dyDescent="0.25">
      <c r="A1505" s="104"/>
      <c r="B1505" s="102"/>
      <c r="C1505" s="102"/>
      <c r="D1505" s="102"/>
      <c r="E1505" s="102"/>
      <c r="F1505" s="102"/>
      <c r="G1505" s="103"/>
    </row>
    <row r="1506" spans="1:7" x14ac:dyDescent="0.25">
      <c r="A1506" s="104"/>
      <c r="B1506" s="102"/>
      <c r="C1506" s="102"/>
      <c r="D1506" s="102"/>
      <c r="E1506" s="102"/>
      <c r="F1506" s="102"/>
      <c r="G1506" s="103"/>
    </row>
    <row r="1507" spans="1:7" x14ac:dyDescent="0.25">
      <c r="A1507" s="104"/>
      <c r="B1507" s="102"/>
      <c r="C1507" s="102"/>
      <c r="D1507" s="102"/>
      <c r="E1507" s="102"/>
      <c r="F1507" s="102"/>
      <c r="G1507" s="103"/>
    </row>
    <row r="1508" spans="1:7" x14ac:dyDescent="0.25">
      <c r="A1508" s="104"/>
      <c r="B1508" s="102"/>
      <c r="C1508" s="102"/>
      <c r="D1508" s="102"/>
      <c r="E1508" s="102"/>
      <c r="F1508" s="102"/>
      <c r="G1508" s="103"/>
    </row>
    <row r="1509" spans="1:7" x14ac:dyDescent="0.25">
      <c r="A1509" s="104"/>
      <c r="B1509" s="102"/>
      <c r="C1509" s="102"/>
      <c r="D1509" s="102"/>
      <c r="E1509" s="102"/>
      <c r="F1509" s="102"/>
      <c r="G1509" s="103"/>
    </row>
    <row r="1510" spans="1:7" x14ac:dyDescent="0.25">
      <c r="A1510" s="104"/>
      <c r="B1510" s="102"/>
      <c r="C1510" s="102"/>
      <c r="D1510" s="102"/>
      <c r="E1510" s="102"/>
      <c r="F1510" s="102"/>
      <c r="G1510" s="103"/>
    </row>
    <row r="1511" spans="1:7" x14ac:dyDescent="0.25">
      <c r="A1511" s="104"/>
      <c r="B1511" s="102"/>
      <c r="C1511" s="102"/>
      <c r="D1511" s="102"/>
      <c r="E1511" s="102"/>
      <c r="F1511" s="102"/>
      <c r="G1511" s="103"/>
    </row>
    <row r="1512" spans="1:7" x14ac:dyDescent="0.25">
      <c r="A1512" s="104"/>
      <c r="B1512" s="102"/>
      <c r="C1512" s="102"/>
      <c r="D1512" s="102"/>
      <c r="E1512" s="102"/>
      <c r="F1512" s="102"/>
      <c r="G1512" s="103"/>
    </row>
    <row r="1513" spans="1:7" x14ac:dyDescent="0.25">
      <c r="A1513" s="104"/>
      <c r="B1513" s="102"/>
      <c r="C1513" s="102"/>
      <c r="D1513" s="102"/>
      <c r="E1513" s="102"/>
      <c r="F1513" s="102"/>
      <c r="G1513" s="103"/>
    </row>
    <row r="1514" spans="1:7" x14ac:dyDescent="0.25">
      <c r="A1514" s="104"/>
      <c r="B1514" s="102"/>
      <c r="C1514" s="102"/>
      <c r="D1514" s="102"/>
      <c r="E1514" s="102"/>
      <c r="F1514" s="102"/>
      <c r="G1514" s="103"/>
    </row>
    <row r="1515" spans="1:7" x14ac:dyDescent="0.25">
      <c r="A1515" s="104"/>
      <c r="B1515" s="102"/>
      <c r="C1515" s="102"/>
      <c r="D1515" s="102"/>
      <c r="E1515" s="102"/>
      <c r="F1515" s="102"/>
      <c r="G1515" s="103"/>
    </row>
    <row r="1516" spans="1:7" x14ac:dyDescent="0.25">
      <c r="A1516" s="104"/>
      <c r="B1516" s="102"/>
      <c r="C1516" s="102"/>
      <c r="D1516" s="102"/>
      <c r="E1516" s="102"/>
      <c r="F1516" s="102"/>
      <c r="G1516" s="103"/>
    </row>
    <row r="1517" spans="1:7" x14ac:dyDescent="0.25">
      <c r="A1517" s="104"/>
      <c r="B1517" s="102"/>
      <c r="C1517" s="102"/>
      <c r="D1517" s="102"/>
      <c r="E1517" s="102"/>
      <c r="F1517" s="102"/>
      <c r="G1517" s="103"/>
    </row>
    <row r="1518" spans="1:7" x14ac:dyDescent="0.25">
      <c r="A1518" s="104"/>
      <c r="B1518" s="102"/>
      <c r="C1518" s="102"/>
      <c r="D1518" s="102"/>
      <c r="E1518" s="102"/>
      <c r="F1518" s="102"/>
      <c r="G1518" s="103"/>
    </row>
    <row r="1519" spans="1:7" x14ac:dyDescent="0.25">
      <c r="A1519" s="104"/>
      <c r="B1519" s="102"/>
      <c r="C1519" s="102"/>
      <c r="D1519" s="102"/>
      <c r="E1519" s="102"/>
      <c r="F1519" s="102"/>
      <c r="G1519" s="103"/>
    </row>
    <row r="1520" spans="1:7" x14ac:dyDescent="0.25">
      <c r="A1520" s="104"/>
      <c r="B1520" s="102"/>
      <c r="C1520" s="102"/>
      <c r="D1520" s="102"/>
      <c r="E1520" s="102"/>
      <c r="F1520" s="102"/>
      <c r="G1520" s="103"/>
    </row>
    <row r="1521" spans="1:7" x14ac:dyDescent="0.25">
      <c r="A1521" s="104"/>
      <c r="B1521" s="102"/>
      <c r="C1521" s="102"/>
      <c r="D1521" s="102"/>
      <c r="E1521" s="102"/>
      <c r="F1521" s="102"/>
      <c r="G1521" s="103"/>
    </row>
    <row r="1522" spans="1:7" x14ac:dyDescent="0.25">
      <c r="A1522" s="104"/>
      <c r="B1522" s="102"/>
      <c r="C1522" s="102"/>
      <c r="D1522" s="102"/>
      <c r="E1522" s="102"/>
      <c r="F1522" s="102"/>
      <c r="G1522" s="103"/>
    </row>
    <row r="1523" spans="1:7" x14ac:dyDescent="0.25">
      <c r="A1523" s="104"/>
      <c r="B1523" s="102"/>
      <c r="C1523" s="102"/>
      <c r="D1523" s="102"/>
      <c r="E1523" s="102"/>
      <c r="F1523" s="102"/>
      <c r="G1523" s="103"/>
    </row>
    <row r="1524" spans="1:7" x14ac:dyDescent="0.25">
      <c r="A1524" s="104"/>
      <c r="B1524" s="102"/>
      <c r="C1524" s="102"/>
      <c r="D1524" s="102"/>
      <c r="E1524" s="102"/>
      <c r="F1524" s="102"/>
      <c r="G1524" s="103"/>
    </row>
    <row r="1525" spans="1:7" x14ac:dyDescent="0.25">
      <c r="A1525" s="104"/>
      <c r="B1525" s="102"/>
      <c r="C1525" s="102"/>
      <c r="D1525" s="102"/>
      <c r="E1525" s="102"/>
      <c r="F1525" s="102"/>
      <c r="G1525" s="103"/>
    </row>
    <row r="1526" spans="1:7" x14ac:dyDescent="0.25">
      <c r="A1526" s="104"/>
      <c r="B1526" s="102"/>
      <c r="C1526" s="102"/>
      <c r="D1526" s="102"/>
      <c r="E1526" s="102"/>
      <c r="F1526" s="102"/>
      <c r="G1526" s="103"/>
    </row>
    <row r="1527" spans="1:7" x14ac:dyDescent="0.25">
      <c r="A1527" s="104"/>
      <c r="B1527" s="102"/>
      <c r="C1527" s="102"/>
      <c r="D1527" s="102"/>
      <c r="E1527" s="102"/>
      <c r="F1527" s="102"/>
      <c r="G1527" s="103"/>
    </row>
    <row r="1528" spans="1:7" x14ac:dyDescent="0.25">
      <c r="A1528" s="104"/>
      <c r="B1528" s="102"/>
      <c r="C1528" s="102"/>
      <c r="D1528" s="102"/>
      <c r="E1528" s="102"/>
      <c r="F1528" s="102"/>
      <c r="G1528" s="103"/>
    </row>
    <row r="1529" spans="1:7" x14ac:dyDescent="0.25">
      <c r="A1529" s="104"/>
      <c r="B1529" s="102"/>
      <c r="C1529" s="102"/>
      <c r="D1529" s="102"/>
      <c r="E1529" s="102"/>
      <c r="F1529" s="102"/>
      <c r="G1529" s="103"/>
    </row>
    <row r="1530" spans="1:7" x14ac:dyDescent="0.25">
      <c r="A1530" s="104"/>
      <c r="B1530" s="102"/>
      <c r="C1530" s="102"/>
      <c r="D1530" s="102"/>
      <c r="E1530" s="102"/>
      <c r="F1530" s="102"/>
      <c r="G1530" s="103"/>
    </row>
    <row r="1531" spans="1:7" x14ac:dyDescent="0.25">
      <c r="A1531" s="104"/>
      <c r="B1531" s="102"/>
      <c r="C1531" s="102"/>
      <c r="D1531" s="102"/>
      <c r="E1531" s="102"/>
      <c r="F1531" s="102"/>
      <c r="G1531" s="103"/>
    </row>
    <row r="1532" spans="1:7" x14ac:dyDescent="0.25">
      <c r="A1532" s="104"/>
      <c r="B1532" s="102"/>
      <c r="C1532" s="102"/>
      <c r="D1532" s="102"/>
      <c r="E1532" s="102"/>
      <c r="F1532" s="102"/>
      <c r="G1532" s="103"/>
    </row>
    <row r="1533" spans="1:7" x14ac:dyDescent="0.25">
      <c r="A1533" s="104"/>
      <c r="B1533" s="102"/>
      <c r="C1533" s="102"/>
      <c r="D1533" s="102"/>
      <c r="E1533" s="102"/>
      <c r="F1533" s="102"/>
      <c r="G1533" s="103"/>
    </row>
    <row r="1534" spans="1:7" x14ac:dyDescent="0.25">
      <c r="A1534" s="104"/>
      <c r="B1534" s="102"/>
      <c r="C1534" s="102"/>
      <c r="D1534" s="102"/>
      <c r="E1534" s="102"/>
      <c r="F1534" s="102"/>
      <c r="G1534" s="103"/>
    </row>
    <row r="1535" spans="1:7" x14ac:dyDescent="0.25">
      <c r="A1535" s="104"/>
      <c r="B1535" s="102"/>
      <c r="C1535" s="102"/>
      <c r="D1535" s="102"/>
      <c r="E1535" s="102"/>
      <c r="F1535" s="102"/>
      <c r="G1535" s="103"/>
    </row>
    <row r="1536" spans="1:7" x14ac:dyDescent="0.25">
      <c r="A1536" s="104"/>
      <c r="B1536" s="102"/>
      <c r="C1536" s="102"/>
      <c r="D1536" s="102"/>
      <c r="E1536" s="102"/>
      <c r="F1536" s="102"/>
      <c r="G1536" s="103"/>
    </row>
    <row r="1537" spans="1:7" x14ac:dyDescent="0.25">
      <c r="A1537" s="104"/>
      <c r="B1537" s="102"/>
      <c r="C1537" s="102"/>
      <c r="D1537" s="102"/>
      <c r="E1537" s="102"/>
      <c r="F1537" s="102"/>
      <c r="G1537" s="103"/>
    </row>
    <row r="1538" spans="1:7" x14ac:dyDescent="0.25">
      <c r="A1538" s="104"/>
      <c r="B1538" s="102"/>
      <c r="C1538" s="102"/>
      <c r="D1538" s="102"/>
      <c r="E1538" s="102"/>
      <c r="F1538" s="102"/>
      <c r="G1538" s="103"/>
    </row>
    <row r="1539" spans="1:7" x14ac:dyDescent="0.25">
      <c r="A1539" s="104"/>
      <c r="B1539" s="102"/>
      <c r="C1539" s="102"/>
      <c r="D1539" s="102"/>
      <c r="E1539" s="102"/>
      <c r="F1539" s="102"/>
      <c r="G1539" s="103"/>
    </row>
    <row r="1540" spans="1:7" x14ac:dyDescent="0.25">
      <c r="A1540" s="104"/>
      <c r="B1540" s="102"/>
      <c r="C1540" s="102"/>
      <c r="D1540" s="102"/>
      <c r="E1540" s="102"/>
      <c r="F1540" s="102"/>
      <c r="G1540" s="103"/>
    </row>
    <row r="1541" spans="1:7" x14ac:dyDescent="0.25">
      <c r="A1541" s="104"/>
      <c r="B1541" s="102"/>
      <c r="C1541" s="102"/>
      <c r="D1541" s="102"/>
      <c r="E1541" s="102"/>
      <c r="F1541" s="102"/>
      <c r="G1541" s="103"/>
    </row>
    <row r="1542" spans="1:7" x14ac:dyDescent="0.25">
      <c r="A1542" s="104"/>
      <c r="B1542" s="102"/>
      <c r="C1542" s="102"/>
      <c r="D1542" s="102"/>
      <c r="E1542" s="102"/>
      <c r="F1542" s="102"/>
      <c r="G1542" s="103"/>
    </row>
    <row r="1543" spans="1:7" x14ac:dyDescent="0.25">
      <c r="A1543" s="104"/>
      <c r="B1543" s="102"/>
      <c r="C1543" s="102"/>
      <c r="D1543" s="102"/>
      <c r="E1543" s="102"/>
      <c r="F1543" s="102"/>
      <c r="G1543" s="103"/>
    </row>
    <row r="1544" spans="1:7" x14ac:dyDescent="0.25">
      <c r="A1544" s="104"/>
      <c r="B1544" s="102"/>
      <c r="C1544" s="102"/>
      <c r="D1544" s="102"/>
      <c r="E1544" s="102"/>
      <c r="F1544" s="102"/>
      <c r="G1544" s="103"/>
    </row>
    <row r="1545" spans="1:7" x14ac:dyDescent="0.25">
      <c r="A1545" s="104"/>
      <c r="B1545" s="102"/>
      <c r="C1545" s="102"/>
      <c r="D1545" s="102"/>
      <c r="E1545" s="102"/>
      <c r="F1545" s="102"/>
      <c r="G1545" s="103"/>
    </row>
    <row r="1546" spans="1:7" x14ac:dyDescent="0.25">
      <c r="A1546" s="104"/>
      <c r="B1546" s="102"/>
      <c r="C1546" s="102"/>
      <c r="D1546" s="102"/>
      <c r="E1546" s="102"/>
      <c r="F1546" s="102"/>
      <c r="G1546" s="103"/>
    </row>
    <row r="1547" spans="1:7" x14ac:dyDescent="0.25">
      <c r="A1547" s="104"/>
      <c r="B1547" s="102"/>
      <c r="C1547" s="102"/>
      <c r="D1547" s="102"/>
      <c r="E1547" s="102"/>
      <c r="F1547" s="102"/>
      <c r="G1547" s="103"/>
    </row>
    <row r="1548" spans="1:7" x14ac:dyDescent="0.25">
      <c r="A1548" s="104"/>
      <c r="B1548" s="102"/>
      <c r="C1548" s="102"/>
      <c r="D1548" s="102"/>
      <c r="E1548" s="102"/>
      <c r="F1548" s="102"/>
      <c r="G1548" s="103"/>
    </row>
    <row r="1549" spans="1:7" x14ac:dyDescent="0.25">
      <c r="A1549" s="104"/>
      <c r="B1549" s="102"/>
      <c r="C1549" s="102"/>
      <c r="D1549" s="102"/>
      <c r="E1549" s="102"/>
      <c r="F1549" s="102"/>
      <c r="G1549" s="103"/>
    </row>
    <row r="1550" spans="1:7" x14ac:dyDescent="0.25">
      <c r="A1550" s="104"/>
      <c r="B1550" s="102"/>
      <c r="C1550" s="102"/>
      <c r="D1550" s="102"/>
      <c r="E1550" s="102"/>
      <c r="F1550" s="102"/>
      <c r="G1550" s="103"/>
    </row>
    <row r="1551" spans="1:7" x14ac:dyDescent="0.25">
      <c r="A1551" s="104"/>
      <c r="B1551" s="102"/>
      <c r="C1551" s="102"/>
      <c r="D1551" s="102"/>
      <c r="E1551" s="102"/>
      <c r="F1551" s="102"/>
      <c r="G1551" s="103"/>
    </row>
    <row r="1552" spans="1:7" x14ac:dyDescent="0.25">
      <c r="A1552" s="104"/>
      <c r="B1552" s="102"/>
      <c r="C1552" s="102"/>
      <c r="D1552" s="102"/>
      <c r="E1552" s="102"/>
      <c r="F1552" s="102"/>
      <c r="G1552" s="103"/>
    </row>
    <row r="1553" spans="1:7" x14ac:dyDescent="0.25">
      <c r="A1553" s="104"/>
      <c r="B1553" s="102"/>
      <c r="C1553" s="102"/>
      <c r="D1553" s="102"/>
      <c r="E1553" s="102"/>
      <c r="F1553" s="102"/>
      <c r="G1553" s="103"/>
    </row>
    <row r="1554" spans="1:7" x14ac:dyDescent="0.25">
      <c r="A1554" s="104"/>
      <c r="B1554" s="102"/>
      <c r="C1554" s="102"/>
      <c r="D1554" s="102"/>
      <c r="E1554" s="102"/>
      <c r="F1554" s="102"/>
      <c r="G1554" s="103"/>
    </row>
    <row r="1555" spans="1:7" x14ac:dyDescent="0.25">
      <c r="A1555" s="104"/>
      <c r="B1555" s="102"/>
      <c r="C1555" s="102"/>
      <c r="D1555" s="102"/>
      <c r="E1555" s="102"/>
      <c r="F1555" s="102"/>
      <c r="G1555" s="103"/>
    </row>
    <row r="1556" spans="1:7" x14ac:dyDescent="0.25">
      <c r="A1556" s="104"/>
      <c r="B1556" s="102"/>
      <c r="C1556" s="102"/>
      <c r="D1556" s="102"/>
      <c r="E1556" s="102"/>
      <c r="F1556" s="102"/>
      <c r="G1556" s="103"/>
    </row>
    <row r="1557" spans="1:7" x14ac:dyDescent="0.25">
      <c r="A1557" s="104"/>
      <c r="B1557" s="102"/>
      <c r="C1557" s="102"/>
      <c r="D1557" s="102"/>
      <c r="E1557" s="102"/>
      <c r="F1557" s="102"/>
      <c r="G1557" s="103"/>
    </row>
    <row r="1558" spans="1:7" x14ac:dyDescent="0.25">
      <c r="A1558" s="104"/>
      <c r="B1558" s="102"/>
      <c r="C1558" s="102"/>
      <c r="D1558" s="102"/>
      <c r="E1558" s="102"/>
      <c r="F1558" s="102"/>
      <c r="G1558" s="103"/>
    </row>
    <row r="1559" spans="1:7" x14ac:dyDescent="0.25">
      <c r="A1559" s="104"/>
      <c r="B1559" s="102"/>
      <c r="C1559" s="102"/>
      <c r="D1559" s="102"/>
      <c r="E1559" s="102"/>
      <c r="F1559" s="102"/>
      <c r="G1559" s="103"/>
    </row>
    <row r="1560" spans="1:7" x14ac:dyDescent="0.25">
      <c r="A1560" s="104"/>
      <c r="B1560" s="102"/>
      <c r="C1560" s="102"/>
      <c r="D1560" s="102"/>
      <c r="E1560" s="102"/>
      <c r="F1560" s="102"/>
      <c r="G1560" s="103"/>
    </row>
    <row r="1561" spans="1:7" x14ac:dyDescent="0.25">
      <c r="A1561" s="104"/>
      <c r="B1561" s="102"/>
      <c r="C1561" s="102"/>
      <c r="D1561" s="102"/>
      <c r="E1561" s="102"/>
      <c r="F1561" s="102"/>
      <c r="G1561" s="103"/>
    </row>
    <row r="1562" spans="1:7" x14ac:dyDescent="0.25">
      <c r="A1562" s="104"/>
      <c r="B1562" s="102"/>
      <c r="C1562" s="102"/>
      <c r="D1562" s="102"/>
      <c r="E1562" s="102"/>
      <c r="F1562" s="102"/>
      <c r="G1562" s="103"/>
    </row>
    <row r="1563" spans="1:7" x14ac:dyDescent="0.25">
      <c r="A1563" s="104"/>
      <c r="B1563" s="102"/>
      <c r="C1563" s="102"/>
      <c r="D1563" s="102"/>
      <c r="E1563" s="102"/>
      <c r="F1563" s="102"/>
      <c r="G1563" s="103"/>
    </row>
    <row r="1564" spans="1:7" x14ac:dyDescent="0.25">
      <c r="A1564" s="104"/>
      <c r="B1564" s="102"/>
      <c r="C1564" s="102"/>
      <c r="D1564" s="102"/>
      <c r="E1564" s="102"/>
      <c r="F1564" s="102"/>
      <c r="G1564" s="103"/>
    </row>
    <row r="1565" spans="1:7" x14ac:dyDescent="0.25">
      <c r="A1565" s="104"/>
      <c r="B1565" s="102"/>
      <c r="C1565" s="102"/>
      <c r="D1565" s="102"/>
      <c r="E1565" s="102"/>
      <c r="F1565" s="102"/>
      <c r="G1565" s="103"/>
    </row>
    <row r="1566" spans="1:7" x14ac:dyDescent="0.25">
      <c r="A1566" s="104"/>
      <c r="B1566" s="102"/>
      <c r="C1566" s="102"/>
      <c r="D1566" s="102"/>
      <c r="E1566" s="102"/>
      <c r="F1566" s="102"/>
      <c r="G1566" s="103"/>
    </row>
    <row r="1567" spans="1:7" x14ac:dyDescent="0.25">
      <c r="A1567" s="104"/>
      <c r="B1567" s="102"/>
      <c r="C1567" s="102"/>
      <c r="D1567" s="102"/>
      <c r="E1567" s="102"/>
      <c r="F1567" s="102"/>
      <c r="G1567" s="103"/>
    </row>
    <row r="1568" spans="1:7" x14ac:dyDescent="0.25">
      <c r="A1568" s="104"/>
      <c r="B1568" s="102"/>
      <c r="C1568" s="102"/>
      <c r="D1568" s="102"/>
      <c r="E1568" s="102"/>
      <c r="F1568" s="102"/>
      <c r="G1568" s="103"/>
    </row>
    <row r="1569" spans="1:7" x14ac:dyDescent="0.25">
      <c r="A1569" s="104"/>
      <c r="B1569" s="102"/>
      <c r="C1569" s="102"/>
      <c r="D1569" s="102"/>
      <c r="E1569" s="102"/>
      <c r="F1569" s="102"/>
      <c r="G1569" s="103"/>
    </row>
    <row r="1570" spans="1:7" x14ac:dyDescent="0.25">
      <c r="A1570" s="104"/>
      <c r="B1570" s="102"/>
      <c r="C1570" s="102"/>
      <c r="D1570" s="102"/>
      <c r="E1570" s="102"/>
      <c r="F1570" s="102"/>
      <c r="G1570" s="103"/>
    </row>
    <row r="1571" spans="1:7" x14ac:dyDescent="0.25">
      <c r="A1571" s="104"/>
      <c r="B1571" s="102"/>
      <c r="C1571" s="102"/>
      <c r="D1571" s="102"/>
      <c r="E1571" s="102"/>
      <c r="F1571" s="102"/>
      <c r="G1571" s="103"/>
    </row>
    <row r="1572" spans="1:7" x14ac:dyDescent="0.25">
      <c r="A1572" s="104"/>
      <c r="B1572" s="102"/>
      <c r="C1572" s="102"/>
      <c r="D1572" s="102"/>
      <c r="E1572" s="102"/>
      <c r="F1572" s="102"/>
      <c r="G1572" s="103"/>
    </row>
    <row r="1573" spans="1:7" x14ac:dyDescent="0.25">
      <c r="A1573" s="104"/>
      <c r="B1573" s="102"/>
      <c r="C1573" s="102"/>
      <c r="D1573" s="102"/>
      <c r="E1573" s="102"/>
      <c r="F1573" s="102"/>
      <c r="G1573" s="103"/>
    </row>
    <row r="1574" spans="1:7" x14ac:dyDescent="0.25">
      <c r="A1574" s="104"/>
      <c r="B1574" s="102"/>
      <c r="C1574" s="102"/>
      <c r="D1574" s="102"/>
      <c r="E1574" s="102"/>
      <c r="F1574" s="102"/>
      <c r="G1574" s="103"/>
    </row>
    <row r="1575" spans="1:7" x14ac:dyDescent="0.25">
      <c r="A1575" s="104"/>
      <c r="B1575" s="102"/>
      <c r="C1575" s="102"/>
      <c r="D1575" s="102"/>
      <c r="E1575" s="102"/>
      <c r="F1575" s="102"/>
      <c r="G1575" s="103"/>
    </row>
    <row r="1576" spans="1:7" x14ac:dyDescent="0.25">
      <c r="A1576" s="104"/>
      <c r="B1576" s="102"/>
      <c r="C1576" s="102"/>
      <c r="D1576" s="102"/>
      <c r="E1576" s="102"/>
      <c r="F1576" s="102"/>
      <c r="G1576" s="103"/>
    </row>
    <row r="1577" spans="1:7" x14ac:dyDescent="0.25">
      <c r="A1577" s="104"/>
      <c r="B1577" s="102"/>
      <c r="C1577" s="102"/>
      <c r="D1577" s="102"/>
      <c r="E1577" s="102"/>
      <c r="F1577" s="102"/>
      <c r="G1577" s="103"/>
    </row>
    <row r="1578" spans="1:7" x14ac:dyDescent="0.25">
      <c r="A1578" s="104"/>
      <c r="B1578" s="102"/>
      <c r="C1578" s="102"/>
      <c r="D1578" s="102"/>
      <c r="E1578" s="102"/>
      <c r="F1578" s="102"/>
      <c r="G1578" s="103"/>
    </row>
    <row r="1579" spans="1:7" x14ac:dyDescent="0.25">
      <c r="A1579" s="104"/>
      <c r="B1579" s="102"/>
      <c r="C1579" s="102"/>
      <c r="D1579" s="102"/>
      <c r="E1579" s="102"/>
      <c r="F1579" s="102"/>
      <c r="G1579" s="103"/>
    </row>
    <row r="1580" spans="1:7" x14ac:dyDescent="0.25">
      <c r="A1580" s="104"/>
      <c r="B1580" s="102"/>
      <c r="C1580" s="102"/>
      <c r="D1580" s="102"/>
      <c r="E1580" s="102"/>
      <c r="F1580" s="102"/>
      <c r="G1580" s="103"/>
    </row>
    <row r="1581" spans="1:7" x14ac:dyDescent="0.25">
      <c r="A1581" s="104"/>
      <c r="B1581" s="102"/>
      <c r="C1581" s="102"/>
      <c r="D1581" s="102"/>
      <c r="E1581" s="102"/>
      <c r="F1581" s="102"/>
      <c r="G1581" s="103"/>
    </row>
    <row r="1582" spans="1:7" x14ac:dyDescent="0.25">
      <c r="A1582" s="104"/>
      <c r="B1582" s="102"/>
      <c r="C1582" s="102"/>
      <c r="D1582" s="102"/>
      <c r="E1582" s="102"/>
      <c r="F1582" s="102"/>
      <c r="G1582" s="103"/>
    </row>
    <row r="1583" spans="1:7" x14ac:dyDescent="0.25">
      <c r="A1583" s="104"/>
      <c r="B1583" s="102"/>
      <c r="C1583" s="102"/>
      <c r="D1583" s="102"/>
      <c r="E1583" s="102"/>
      <c r="F1583" s="102"/>
      <c r="G1583" s="103"/>
    </row>
    <row r="1584" spans="1:7" x14ac:dyDescent="0.25">
      <c r="A1584" s="104"/>
      <c r="B1584" s="102"/>
      <c r="C1584" s="102"/>
      <c r="D1584" s="102"/>
      <c r="E1584" s="102"/>
      <c r="F1584" s="102"/>
      <c r="G1584" s="103"/>
    </row>
    <row r="1585" spans="1:7" x14ac:dyDescent="0.25">
      <c r="A1585" s="104"/>
      <c r="B1585" s="102"/>
      <c r="C1585" s="102"/>
      <c r="D1585" s="102"/>
      <c r="E1585" s="102"/>
      <c r="F1585" s="102"/>
      <c r="G1585" s="103"/>
    </row>
    <row r="1586" spans="1:7" x14ac:dyDescent="0.25">
      <c r="A1586" s="104"/>
      <c r="B1586" s="102"/>
      <c r="C1586" s="102"/>
      <c r="D1586" s="102"/>
      <c r="E1586" s="102"/>
      <c r="F1586" s="102"/>
      <c r="G1586" s="103"/>
    </row>
    <row r="1587" spans="1:7" x14ac:dyDescent="0.25">
      <c r="A1587" s="104"/>
      <c r="B1587" s="102"/>
      <c r="C1587" s="102"/>
      <c r="D1587" s="102"/>
      <c r="E1587" s="102"/>
      <c r="F1587" s="102"/>
      <c r="G1587" s="103"/>
    </row>
    <row r="1588" spans="1:7" x14ac:dyDescent="0.25">
      <c r="A1588" s="104"/>
      <c r="B1588" s="102"/>
      <c r="C1588" s="102"/>
      <c r="D1588" s="102"/>
      <c r="E1588" s="102"/>
      <c r="F1588" s="102"/>
      <c r="G1588" s="103"/>
    </row>
    <row r="1589" spans="1:7" x14ac:dyDescent="0.25">
      <c r="A1589" s="104"/>
      <c r="B1589" s="102"/>
      <c r="C1589" s="102"/>
      <c r="D1589" s="102"/>
      <c r="E1589" s="102"/>
      <c r="F1589" s="102"/>
      <c r="G1589" s="103"/>
    </row>
    <row r="1590" spans="1:7" x14ac:dyDescent="0.25">
      <c r="A1590" s="104"/>
      <c r="B1590" s="102"/>
      <c r="C1590" s="102"/>
      <c r="D1590" s="102"/>
      <c r="E1590" s="102"/>
      <c r="F1590" s="102"/>
      <c r="G1590" s="103"/>
    </row>
    <row r="1591" spans="1:7" x14ac:dyDescent="0.25">
      <c r="A1591" s="104"/>
      <c r="B1591" s="102"/>
      <c r="C1591" s="102"/>
      <c r="D1591" s="102"/>
      <c r="E1591" s="102"/>
      <c r="F1591" s="102"/>
      <c r="G1591" s="103"/>
    </row>
    <row r="1592" spans="1:7" x14ac:dyDescent="0.25">
      <c r="A1592" s="104"/>
      <c r="B1592" s="102"/>
      <c r="C1592" s="102"/>
      <c r="D1592" s="102"/>
      <c r="E1592" s="102"/>
      <c r="F1592" s="102"/>
      <c r="G1592" s="103"/>
    </row>
    <row r="1593" spans="1:7" x14ac:dyDescent="0.25">
      <c r="A1593" s="104"/>
      <c r="B1593" s="102"/>
      <c r="C1593" s="102"/>
      <c r="D1593" s="102"/>
      <c r="E1593" s="102"/>
      <c r="F1593" s="102"/>
      <c r="G1593" s="103"/>
    </row>
    <row r="1594" spans="1:7" x14ac:dyDescent="0.25">
      <c r="A1594" s="104"/>
      <c r="B1594" s="102"/>
      <c r="C1594" s="102"/>
      <c r="D1594" s="102"/>
      <c r="E1594" s="102"/>
      <c r="F1594" s="102"/>
      <c r="G1594" s="103"/>
    </row>
    <row r="1595" spans="1:7" x14ac:dyDescent="0.25">
      <c r="A1595" s="104"/>
      <c r="B1595" s="102"/>
      <c r="C1595" s="102"/>
      <c r="D1595" s="102"/>
      <c r="E1595" s="102"/>
      <c r="F1595" s="102"/>
      <c r="G1595" s="103"/>
    </row>
    <row r="1596" spans="1:7" x14ac:dyDescent="0.25">
      <c r="A1596" s="104"/>
      <c r="B1596" s="102"/>
      <c r="C1596" s="102"/>
      <c r="D1596" s="102"/>
      <c r="E1596" s="102"/>
      <c r="F1596" s="102"/>
      <c r="G1596" s="103"/>
    </row>
    <row r="1597" spans="1:7" x14ac:dyDescent="0.25">
      <c r="A1597" s="104"/>
      <c r="B1597" s="102"/>
      <c r="C1597" s="102"/>
      <c r="D1597" s="102"/>
      <c r="E1597" s="102"/>
      <c r="F1597" s="102"/>
      <c r="G1597" s="103"/>
    </row>
    <row r="1598" spans="1:7" x14ac:dyDescent="0.25">
      <c r="A1598" s="104"/>
      <c r="B1598" s="102"/>
      <c r="C1598" s="102"/>
      <c r="D1598" s="102"/>
      <c r="E1598" s="102"/>
      <c r="F1598" s="102"/>
      <c r="G1598" s="103"/>
    </row>
    <row r="1599" spans="1:7" x14ac:dyDescent="0.25">
      <c r="A1599" s="104"/>
      <c r="B1599" s="102"/>
      <c r="C1599" s="102"/>
      <c r="D1599" s="102"/>
      <c r="E1599" s="102"/>
      <c r="F1599" s="102"/>
      <c r="G1599" s="103"/>
    </row>
    <row r="1600" spans="1:7" x14ac:dyDescent="0.25">
      <c r="A1600" s="104"/>
      <c r="B1600" s="102"/>
      <c r="C1600" s="102"/>
      <c r="D1600" s="102"/>
      <c r="E1600" s="102"/>
      <c r="F1600" s="102"/>
      <c r="G1600" s="103"/>
    </row>
    <row r="1601" spans="1:7" x14ac:dyDescent="0.25">
      <c r="A1601" s="104"/>
      <c r="B1601" s="102"/>
      <c r="C1601" s="102"/>
      <c r="D1601" s="102"/>
      <c r="E1601" s="102"/>
      <c r="F1601" s="102"/>
      <c r="G1601" s="103"/>
    </row>
    <row r="1602" spans="1:7" x14ac:dyDescent="0.25">
      <c r="A1602" s="104"/>
      <c r="B1602" s="102"/>
      <c r="C1602" s="102"/>
      <c r="D1602" s="102"/>
      <c r="E1602" s="102"/>
      <c r="F1602" s="102"/>
      <c r="G1602" s="103"/>
    </row>
    <row r="1603" spans="1:7" x14ac:dyDescent="0.25">
      <c r="A1603" s="104"/>
      <c r="B1603" s="102"/>
      <c r="C1603" s="102"/>
      <c r="D1603" s="102"/>
      <c r="E1603" s="102"/>
      <c r="F1603" s="102"/>
      <c r="G1603" s="103"/>
    </row>
    <row r="1604" spans="1:7" x14ac:dyDescent="0.25">
      <c r="A1604" s="104"/>
      <c r="B1604" s="102"/>
      <c r="C1604" s="102"/>
      <c r="D1604" s="102"/>
      <c r="E1604" s="102"/>
      <c r="F1604" s="102"/>
      <c r="G1604" s="103"/>
    </row>
    <row r="1605" spans="1:7" x14ac:dyDescent="0.25">
      <c r="A1605" s="104"/>
      <c r="B1605" s="102"/>
      <c r="C1605" s="102"/>
      <c r="D1605" s="102"/>
      <c r="E1605" s="102"/>
      <c r="F1605" s="102"/>
      <c r="G1605" s="103"/>
    </row>
    <row r="1606" spans="1:7" x14ac:dyDescent="0.25">
      <c r="A1606" s="104"/>
      <c r="B1606" s="102"/>
      <c r="C1606" s="102"/>
      <c r="D1606" s="102"/>
      <c r="E1606" s="102"/>
      <c r="F1606" s="102"/>
      <c r="G1606" s="103"/>
    </row>
    <row r="1607" spans="1:7" x14ac:dyDescent="0.25">
      <c r="A1607" s="104"/>
      <c r="B1607" s="102"/>
      <c r="C1607" s="102"/>
      <c r="D1607" s="102"/>
      <c r="E1607" s="102"/>
      <c r="F1607" s="105"/>
      <c r="G1607" s="103"/>
    </row>
    <row r="1608" spans="1:7" x14ac:dyDescent="0.25">
      <c r="A1608" s="104"/>
      <c r="B1608" s="102"/>
      <c r="C1608" s="102"/>
      <c r="D1608" s="102"/>
      <c r="E1608" s="102"/>
      <c r="F1608" s="105"/>
      <c r="G1608" s="103"/>
    </row>
    <row r="1609" spans="1:7" x14ac:dyDescent="0.25">
      <c r="A1609" s="104"/>
      <c r="B1609" s="102"/>
      <c r="C1609" s="102"/>
      <c r="D1609" s="102"/>
      <c r="E1609" s="102"/>
      <c r="F1609" s="105"/>
      <c r="G1609" s="103"/>
    </row>
    <row r="1610" spans="1:7" x14ac:dyDescent="0.25">
      <c r="A1610" s="104"/>
      <c r="B1610" s="105"/>
      <c r="C1610" s="105"/>
      <c r="D1610" s="105"/>
      <c r="E1610" s="105"/>
      <c r="F1610" s="105"/>
      <c r="G1610" s="103"/>
    </row>
    <row r="1611" spans="1:7" x14ac:dyDescent="0.25">
      <c r="A1611" s="104"/>
      <c r="B1611" s="105"/>
      <c r="C1611" s="105"/>
      <c r="D1611" s="105"/>
      <c r="E1611" s="105"/>
      <c r="F1611" s="105"/>
      <c r="G1611" s="103"/>
    </row>
    <row r="1612" spans="1:7" x14ac:dyDescent="0.25">
      <c r="A1612" s="104"/>
      <c r="B1612" s="105"/>
      <c r="C1612" s="105"/>
      <c r="D1612" s="105"/>
      <c r="E1612" s="105"/>
      <c r="F1612" s="105"/>
      <c r="G1612" s="103"/>
    </row>
    <row r="1613" spans="1:7" x14ac:dyDescent="0.25">
      <c r="A1613" s="104"/>
      <c r="B1613" s="105"/>
      <c r="C1613" s="105"/>
      <c r="D1613" s="105"/>
      <c r="E1613" s="105"/>
      <c r="F1613" s="105"/>
      <c r="G1613" s="103"/>
    </row>
    <row r="1614" spans="1:7" x14ac:dyDescent="0.25">
      <c r="A1614" s="104"/>
      <c r="B1614" s="105"/>
      <c r="C1614" s="105"/>
      <c r="D1614" s="105"/>
      <c r="E1614" s="105"/>
      <c r="F1614" s="105"/>
      <c r="G1614" s="103"/>
    </row>
    <row r="1615" spans="1:7" x14ac:dyDescent="0.25">
      <c r="A1615" s="104"/>
      <c r="B1615" s="105"/>
      <c r="C1615" s="105"/>
      <c r="D1615" s="105"/>
      <c r="E1615" s="105"/>
      <c r="F1615" s="105"/>
      <c r="G1615" s="103"/>
    </row>
    <row r="1616" spans="1:7" x14ac:dyDescent="0.25">
      <c r="A1616" s="104"/>
      <c r="B1616" s="105"/>
      <c r="C1616" s="105"/>
      <c r="D1616" s="105"/>
      <c r="E1616" s="105"/>
      <c r="F1616" s="105"/>
      <c r="G1616" s="103"/>
    </row>
    <row r="1617" spans="1:7" x14ac:dyDescent="0.25">
      <c r="A1617" s="104"/>
      <c r="B1617" s="105"/>
      <c r="C1617" s="105"/>
      <c r="D1617" s="105"/>
      <c r="E1617" s="105"/>
      <c r="F1617" s="105"/>
      <c r="G1617" s="103"/>
    </row>
    <row r="1618" spans="1:7" x14ac:dyDescent="0.25">
      <c r="A1618" s="104"/>
      <c r="B1618" s="105"/>
      <c r="C1618" s="105"/>
      <c r="D1618" s="105"/>
      <c r="E1618" s="105"/>
      <c r="F1618" s="105"/>
      <c r="G1618" s="103"/>
    </row>
    <row r="1619" spans="1:7" x14ac:dyDescent="0.25">
      <c r="A1619" s="104"/>
      <c r="B1619" s="105"/>
      <c r="C1619" s="105"/>
      <c r="D1619" s="105"/>
      <c r="E1619" s="105"/>
      <c r="F1619" s="105"/>
      <c r="G1619" s="103"/>
    </row>
    <row r="1620" spans="1:7" x14ac:dyDescent="0.25">
      <c r="A1620" s="104"/>
      <c r="B1620" s="105"/>
      <c r="C1620" s="105"/>
      <c r="D1620" s="105"/>
      <c r="E1620" s="105"/>
      <c r="F1620" s="105"/>
      <c r="G1620" s="103"/>
    </row>
    <row r="1621" spans="1:7" x14ac:dyDescent="0.25">
      <c r="A1621" s="104"/>
      <c r="B1621" s="105"/>
      <c r="C1621" s="105"/>
      <c r="D1621" s="105"/>
      <c r="E1621" s="105"/>
      <c r="F1621" s="105"/>
      <c r="G1621" s="103"/>
    </row>
    <row r="1622" spans="1:7" x14ac:dyDescent="0.25">
      <c r="A1622" s="104"/>
      <c r="B1622" s="105"/>
      <c r="C1622" s="105"/>
      <c r="D1622" s="105"/>
      <c r="E1622" s="105"/>
      <c r="F1622" s="105"/>
      <c r="G1622" s="103"/>
    </row>
    <row r="1623" spans="1:7" x14ac:dyDescent="0.25">
      <c r="A1623" s="104"/>
      <c r="B1623" s="105"/>
      <c r="C1623" s="105"/>
      <c r="D1623" s="105"/>
      <c r="E1623" s="105"/>
      <c r="F1623" s="105"/>
      <c r="G1623" s="103"/>
    </row>
    <row r="1624" spans="1:7" x14ac:dyDescent="0.25">
      <c r="A1624" s="104"/>
      <c r="B1624" s="105"/>
      <c r="C1624" s="105"/>
      <c r="D1624" s="105"/>
      <c r="E1624" s="105"/>
      <c r="F1624" s="105"/>
      <c r="G1624" s="103"/>
    </row>
    <row r="1625" spans="1:7" x14ac:dyDescent="0.25">
      <c r="A1625" s="104"/>
      <c r="B1625" s="105"/>
      <c r="C1625" s="105"/>
      <c r="D1625" s="105"/>
      <c r="E1625" s="105"/>
      <c r="F1625" s="105"/>
      <c r="G1625" s="103"/>
    </row>
    <row r="1626" spans="1:7" x14ac:dyDescent="0.25">
      <c r="A1626" s="104"/>
      <c r="B1626" s="105"/>
      <c r="C1626" s="105"/>
      <c r="D1626" s="105"/>
      <c r="E1626" s="105"/>
      <c r="F1626" s="105"/>
      <c r="G1626" s="103"/>
    </row>
    <row r="1627" spans="1:7" x14ac:dyDescent="0.25">
      <c r="A1627" s="104"/>
      <c r="B1627" s="105"/>
      <c r="C1627" s="105"/>
      <c r="D1627" s="105"/>
      <c r="E1627" s="105"/>
      <c r="F1627" s="105"/>
      <c r="G1627" s="103"/>
    </row>
    <row r="1628" spans="1:7" x14ac:dyDescent="0.25">
      <c r="A1628" s="104"/>
      <c r="B1628" s="105"/>
      <c r="C1628" s="105"/>
      <c r="D1628" s="105"/>
      <c r="E1628" s="105"/>
      <c r="F1628" s="105"/>
      <c r="G1628" s="103"/>
    </row>
    <row r="1629" spans="1:7" x14ac:dyDescent="0.25">
      <c r="A1629" s="104"/>
      <c r="B1629" s="105"/>
      <c r="C1629" s="105"/>
      <c r="D1629" s="105"/>
      <c r="E1629" s="105"/>
      <c r="F1629" s="105"/>
      <c r="G1629" s="103"/>
    </row>
    <row r="1630" spans="1:7" x14ac:dyDescent="0.25">
      <c r="A1630" s="104"/>
      <c r="B1630" s="105"/>
      <c r="C1630" s="105"/>
      <c r="D1630" s="105"/>
      <c r="E1630" s="105"/>
      <c r="F1630" s="105"/>
      <c r="G1630" s="103"/>
    </row>
    <row r="1631" spans="1:7" x14ac:dyDescent="0.25">
      <c r="A1631" s="104"/>
      <c r="B1631" s="105"/>
      <c r="C1631" s="105"/>
      <c r="D1631" s="105"/>
      <c r="E1631" s="105"/>
      <c r="F1631" s="105"/>
      <c r="G1631" s="103"/>
    </row>
    <row r="1632" spans="1:7" x14ac:dyDescent="0.25">
      <c r="A1632" s="104"/>
      <c r="B1632" s="105"/>
      <c r="C1632" s="105"/>
      <c r="D1632" s="105"/>
      <c r="E1632" s="105"/>
      <c r="F1632" s="105"/>
      <c r="G1632" s="103"/>
    </row>
    <row r="1633" spans="1:7" x14ac:dyDescent="0.25">
      <c r="A1633" s="104"/>
      <c r="B1633" s="105"/>
      <c r="C1633" s="105"/>
      <c r="D1633" s="105"/>
      <c r="E1633" s="105"/>
      <c r="F1633" s="105"/>
      <c r="G1633" s="103"/>
    </row>
    <row r="1634" spans="1:7" x14ac:dyDescent="0.25">
      <c r="A1634" s="104"/>
      <c r="B1634" s="105"/>
      <c r="C1634" s="105"/>
      <c r="D1634" s="105"/>
      <c r="E1634" s="105"/>
      <c r="F1634" s="105"/>
      <c r="G1634" s="103"/>
    </row>
    <row r="1635" spans="1:7" x14ac:dyDescent="0.25">
      <c r="A1635" s="104"/>
      <c r="B1635" s="105"/>
      <c r="C1635" s="105"/>
      <c r="D1635" s="105"/>
      <c r="E1635" s="105"/>
      <c r="F1635" s="105"/>
      <c r="G1635" s="103"/>
    </row>
    <row r="1636" spans="1:7" x14ac:dyDescent="0.25">
      <c r="A1636" s="104"/>
      <c r="B1636" s="105"/>
      <c r="C1636" s="105"/>
      <c r="D1636" s="105"/>
      <c r="E1636" s="105"/>
      <c r="F1636" s="105"/>
      <c r="G1636" s="103"/>
    </row>
    <row r="1637" spans="1:7" x14ac:dyDescent="0.25">
      <c r="A1637" s="104"/>
      <c r="B1637" s="105"/>
      <c r="C1637" s="105"/>
      <c r="D1637" s="105"/>
      <c r="E1637" s="105"/>
      <c r="F1637" s="105"/>
      <c r="G1637" s="103"/>
    </row>
    <row r="1638" spans="1:7" x14ac:dyDescent="0.25">
      <c r="A1638" s="104"/>
      <c r="B1638" s="105"/>
      <c r="C1638" s="105"/>
      <c r="D1638" s="105"/>
      <c r="E1638" s="105"/>
      <c r="F1638" s="105"/>
      <c r="G1638" s="103"/>
    </row>
    <row r="1639" spans="1:7" x14ac:dyDescent="0.25">
      <c r="A1639" s="104"/>
      <c r="B1639" s="105"/>
      <c r="C1639" s="105"/>
      <c r="D1639" s="105"/>
      <c r="E1639" s="105"/>
      <c r="F1639" s="105"/>
      <c r="G1639" s="103"/>
    </row>
    <row r="1640" spans="1:7" x14ac:dyDescent="0.25">
      <c r="A1640" s="104"/>
      <c r="B1640" s="105"/>
      <c r="C1640" s="105"/>
      <c r="D1640" s="105"/>
      <c r="E1640" s="105"/>
      <c r="F1640" s="105"/>
      <c r="G1640" s="103"/>
    </row>
    <row r="1641" spans="1:7" x14ac:dyDescent="0.25">
      <c r="A1641" s="104"/>
      <c r="B1641" s="105"/>
      <c r="C1641" s="105"/>
      <c r="D1641" s="105"/>
      <c r="E1641" s="105"/>
      <c r="F1641" s="105"/>
      <c r="G1641" s="103"/>
    </row>
    <row r="1642" spans="1:7" x14ac:dyDescent="0.25">
      <c r="A1642" s="104"/>
      <c r="B1642" s="105"/>
      <c r="C1642" s="105"/>
      <c r="D1642" s="105"/>
      <c r="E1642" s="105"/>
      <c r="F1642" s="105"/>
      <c r="G1642" s="103"/>
    </row>
    <row r="1643" spans="1:7" x14ac:dyDescent="0.25">
      <c r="A1643" s="104"/>
      <c r="B1643" s="105"/>
      <c r="C1643" s="105"/>
      <c r="D1643" s="105"/>
      <c r="E1643" s="105"/>
      <c r="F1643" s="105"/>
      <c r="G1643" s="103"/>
    </row>
    <row r="1644" spans="1:7" x14ac:dyDescent="0.25">
      <c r="A1644" s="104"/>
      <c r="B1644" s="105"/>
      <c r="C1644" s="105"/>
      <c r="D1644" s="105"/>
      <c r="E1644" s="105"/>
      <c r="F1644" s="105"/>
      <c r="G1644" s="103"/>
    </row>
    <row r="1645" spans="1:7" x14ac:dyDescent="0.25">
      <c r="A1645" s="104"/>
      <c r="B1645" s="105"/>
      <c r="C1645" s="105"/>
      <c r="D1645" s="105"/>
      <c r="E1645" s="105"/>
      <c r="F1645" s="105"/>
      <c r="G1645" s="103"/>
    </row>
    <row r="1646" spans="1:7" x14ac:dyDescent="0.25">
      <c r="A1646" s="104"/>
      <c r="B1646" s="105"/>
      <c r="C1646" s="105"/>
      <c r="D1646" s="105"/>
      <c r="E1646" s="105"/>
      <c r="F1646" s="105"/>
      <c r="G1646" s="103"/>
    </row>
    <row r="1647" spans="1:7" x14ac:dyDescent="0.25">
      <c r="A1647" s="104"/>
      <c r="B1647" s="105"/>
      <c r="C1647" s="105"/>
      <c r="D1647" s="105"/>
      <c r="E1647" s="105"/>
      <c r="F1647" s="105"/>
      <c r="G1647" s="103"/>
    </row>
    <row r="1648" spans="1:7" x14ac:dyDescent="0.25">
      <c r="A1648" s="104"/>
      <c r="B1648" s="105"/>
      <c r="C1648" s="105"/>
      <c r="D1648" s="105"/>
      <c r="E1648" s="105"/>
      <c r="F1648" s="105"/>
      <c r="G1648" s="103"/>
    </row>
    <row r="1649" spans="1:7" x14ac:dyDescent="0.25">
      <c r="A1649" s="104"/>
      <c r="B1649" s="105"/>
      <c r="C1649" s="105"/>
      <c r="D1649" s="105"/>
      <c r="E1649" s="105"/>
      <c r="F1649" s="105"/>
      <c r="G1649" s="103"/>
    </row>
    <row r="1650" spans="1:7" x14ac:dyDescent="0.25">
      <c r="A1650" s="104"/>
      <c r="B1650" s="105"/>
      <c r="C1650" s="105"/>
      <c r="D1650" s="105"/>
      <c r="E1650" s="105"/>
      <c r="F1650" s="105"/>
      <c r="G1650" s="103"/>
    </row>
    <row r="1651" spans="1:7" x14ac:dyDescent="0.25">
      <c r="A1651" s="104"/>
      <c r="B1651" s="105"/>
      <c r="C1651" s="105"/>
      <c r="D1651" s="105"/>
      <c r="E1651" s="105"/>
      <c r="F1651" s="105"/>
      <c r="G1651" s="103"/>
    </row>
    <row r="1652" spans="1:7" x14ac:dyDescent="0.25">
      <c r="A1652" s="104"/>
      <c r="B1652" s="105"/>
      <c r="C1652" s="105"/>
      <c r="D1652" s="105"/>
      <c r="E1652" s="105"/>
      <c r="F1652" s="105"/>
      <c r="G1652" s="103"/>
    </row>
    <row r="1653" spans="1:7" x14ac:dyDescent="0.25">
      <c r="A1653" s="104"/>
      <c r="B1653" s="105"/>
      <c r="C1653" s="105"/>
      <c r="D1653" s="105"/>
      <c r="E1653" s="105"/>
      <c r="F1653" s="105"/>
      <c r="G1653" s="103"/>
    </row>
    <row r="1654" spans="1:7" x14ac:dyDescent="0.25">
      <c r="A1654" s="104"/>
      <c r="B1654" s="105"/>
      <c r="C1654" s="105"/>
      <c r="D1654" s="105"/>
      <c r="E1654" s="105"/>
      <c r="F1654" s="105"/>
      <c r="G1654" s="103"/>
    </row>
    <row r="1655" spans="1:7" x14ac:dyDescent="0.25">
      <c r="A1655" s="104"/>
      <c r="B1655" s="105"/>
      <c r="C1655" s="105"/>
      <c r="D1655" s="105"/>
      <c r="E1655" s="105"/>
      <c r="F1655" s="105"/>
      <c r="G1655" s="103"/>
    </row>
    <row r="1656" spans="1:7" x14ac:dyDescent="0.25">
      <c r="A1656" s="104"/>
      <c r="B1656" s="105"/>
      <c r="C1656" s="105"/>
      <c r="D1656" s="105"/>
      <c r="E1656" s="105"/>
      <c r="F1656" s="105"/>
      <c r="G1656" s="103"/>
    </row>
    <row r="1657" spans="1:7" x14ac:dyDescent="0.25">
      <c r="A1657" s="104"/>
      <c r="B1657" s="105"/>
      <c r="C1657" s="105"/>
      <c r="D1657" s="105"/>
      <c r="E1657" s="105"/>
      <c r="F1657" s="105"/>
      <c r="G1657" s="103"/>
    </row>
    <row r="1658" spans="1:7" x14ac:dyDescent="0.25">
      <c r="A1658" s="104"/>
      <c r="B1658" s="105"/>
      <c r="C1658" s="105"/>
      <c r="D1658" s="105"/>
      <c r="E1658" s="105"/>
      <c r="F1658" s="105"/>
      <c r="G1658" s="103"/>
    </row>
    <row r="1659" spans="1:7" x14ac:dyDescent="0.25">
      <c r="A1659" s="104"/>
      <c r="B1659" s="105"/>
      <c r="C1659" s="105"/>
      <c r="D1659" s="105"/>
      <c r="E1659" s="105"/>
      <c r="F1659" s="105"/>
      <c r="G1659" s="103"/>
    </row>
    <row r="1660" spans="1:7" x14ac:dyDescent="0.25">
      <c r="A1660" s="104"/>
      <c r="B1660" s="105"/>
      <c r="C1660" s="105"/>
      <c r="D1660" s="105"/>
      <c r="E1660" s="105"/>
      <c r="F1660" s="105"/>
      <c r="G1660" s="103"/>
    </row>
    <row r="1661" spans="1:7" x14ac:dyDescent="0.25">
      <c r="A1661" s="104"/>
      <c r="B1661" s="105"/>
      <c r="C1661" s="105"/>
      <c r="D1661" s="105"/>
      <c r="E1661" s="105"/>
      <c r="F1661" s="105"/>
      <c r="G1661" s="103"/>
    </row>
    <row r="1662" spans="1:7" x14ac:dyDescent="0.25">
      <c r="A1662" s="104"/>
      <c r="B1662" s="105"/>
      <c r="C1662" s="105"/>
      <c r="D1662" s="105"/>
      <c r="E1662" s="105"/>
      <c r="F1662" s="105"/>
      <c r="G1662" s="103"/>
    </row>
    <row r="1663" spans="1:7" x14ac:dyDescent="0.25">
      <c r="A1663" s="104"/>
      <c r="B1663" s="105"/>
      <c r="C1663" s="105"/>
      <c r="D1663" s="105"/>
      <c r="E1663" s="105"/>
      <c r="F1663" s="105"/>
      <c r="G1663" s="103"/>
    </row>
    <row r="1664" spans="1:7" x14ac:dyDescent="0.25">
      <c r="A1664" s="104"/>
      <c r="B1664" s="105"/>
      <c r="C1664" s="105"/>
      <c r="D1664" s="105"/>
      <c r="E1664" s="105"/>
      <c r="F1664" s="105"/>
      <c r="G1664" s="103"/>
    </row>
    <row r="1665" spans="1:7" x14ac:dyDescent="0.25">
      <c r="A1665" s="104"/>
      <c r="B1665" s="105"/>
      <c r="C1665" s="105"/>
      <c r="D1665" s="105"/>
      <c r="E1665" s="105"/>
      <c r="F1665" s="105"/>
      <c r="G1665" s="103"/>
    </row>
    <row r="1666" spans="1:7" x14ac:dyDescent="0.25">
      <c r="A1666" s="104"/>
      <c r="B1666" s="105"/>
      <c r="C1666" s="105"/>
      <c r="D1666" s="105"/>
      <c r="E1666" s="105"/>
      <c r="F1666" s="105"/>
      <c r="G1666" s="103"/>
    </row>
    <row r="1667" spans="1:7" x14ac:dyDescent="0.25">
      <c r="A1667" s="104"/>
      <c r="B1667" s="105"/>
      <c r="C1667" s="105"/>
      <c r="D1667" s="105"/>
      <c r="E1667" s="105"/>
      <c r="F1667" s="105"/>
      <c r="G1667" s="103"/>
    </row>
    <row r="1668" spans="1:7" x14ac:dyDescent="0.25">
      <c r="A1668" s="104"/>
      <c r="B1668" s="105"/>
      <c r="C1668" s="105"/>
      <c r="D1668" s="105"/>
      <c r="E1668" s="105"/>
      <c r="F1668" s="105"/>
      <c r="G1668" s="103"/>
    </row>
    <row r="1669" spans="1:7" x14ac:dyDescent="0.25">
      <c r="A1669" s="104"/>
      <c r="B1669" s="105"/>
      <c r="C1669" s="105"/>
      <c r="D1669" s="105"/>
      <c r="E1669" s="105"/>
      <c r="F1669" s="105"/>
      <c r="G1669" s="103"/>
    </row>
    <row r="1670" spans="1:7" x14ac:dyDescent="0.25">
      <c r="A1670" s="104"/>
      <c r="B1670" s="105"/>
      <c r="C1670" s="105"/>
      <c r="D1670" s="105"/>
      <c r="E1670" s="105"/>
      <c r="F1670" s="105"/>
      <c r="G1670" s="103"/>
    </row>
    <row r="1671" spans="1:7" x14ac:dyDescent="0.25">
      <c r="A1671" s="104"/>
      <c r="B1671" s="105"/>
      <c r="C1671" s="105"/>
      <c r="D1671" s="105"/>
      <c r="E1671" s="105"/>
      <c r="F1671" s="105"/>
      <c r="G1671" s="103"/>
    </row>
    <row r="1672" spans="1:7" x14ac:dyDescent="0.25">
      <c r="A1672" s="104"/>
      <c r="B1672" s="105"/>
      <c r="C1672" s="105"/>
      <c r="D1672" s="105"/>
      <c r="E1672" s="105"/>
      <c r="F1672" s="105"/>
      <c r="G1672" s="103"/>
    </row>
    <row r="1673" spans="1:7" x14ac:dyDescent="0.25">
      <c r="A1673" s="104"/>
      <c r="B1673" s="105"/>
      <c r="C1673" s="105"/>
      <c r="D1673" s="105"/>
      <c r="E1673" s="105"/>
      <c r="F1673" s="105"/>
      <c r="G1673" s="103"/>
    </row>
    <row r="1674" spans="1:7" x14ac:dyDescent="0.25">
      <c r="A1674" s="104"/>
      <c r="B1674" s="105"/>
      <c r="C1674" s="105"/>
      <c r="D1674" s="105"/>
      <c r="E1674" s="105"/>
      <c r="F1674" s="105"/>
      <c r="G1674" s="103"/>
    </row>
    <row r="1675" spans="1:7" x14ac:dyDescent="0.25">
      <c r="A1675" s="104"/>
      <c r="B1675" s="105"/>
      <c r="C1675" s="105"/>
      <c r="D1675" s="105"/>
      <c r="E1675" s="105"/>
      <c r="F1675" s="105"/>
      <c r="G1675" s="103"/>
    </row>
    <row r="1676" spans="1:7" x14ac:dyDescent="0.25">
      <c r="A1676" s="104"/>
      <c r="B1676" s="105"/>
      <c r="C1676" s="105"/>
      <c r="D1676" s="105"/>
      <c r="E1676" s="105"/>
      <c r="F1676" s="105"/>
      <c r="G1676" s="103"/>
    </row>
    <row r="1677" spans="1:7" x14ac:dyDescent="0.25">
      <c r="A1677" s="104"/>
      <c r="B1677" s="105"/>
      <c r="C1677" s="105"/>
      <c r="D1677" s="105"/>
      <c r="E1677" s="105"/>
      <c r="F1677" s="105"/>
      <c r="G1677" s="103"/>
    </row>
    <row r="1678" spans="1:7" x14ac:dyDescent="0.25">
      <c r="A1678" s="104"/>
      <c r="B1678" s="105"/>
      <c r="C1678" s="105"/>
      <c r="D1678" s="105"/>
      <c r="E1678" s="105"/>
      <c r="F1678" s="105"/>
      <c r="G1678" s="103"/>
    </row>
    <row r="1679" spans="1:7" x14ac:dyDescent="0.25">
      <c r="A1679" s="104"/>
      <c r="B1679" s="105"/>
      <c r="C1679" s="105"/>
      <c r="D1679" s="105"/>
      <c r="E1679" s="105"/>
      <c r="F1679" s="105"/>
      <c r="G1679" s="103"/>
    </row>
    <row r="1680" spans="1:7" x14ac:dyDescent="0.25">
      <c r="A1680" s="104"/>
      <c r="B1680" s="105"/>
      <c r="C1680" s="105"/>
      <c r="D1680" s="105"/>
      <c r="E1680" s="105"/>
      <c r="F1680" s="105"/>
      <c r="G1680" s="103"/>
    </row>
    <row r="1681" spans="1:7" x14ac:dyDescent="0.25">
      <c r="A1681" s="104"/>
      <c r="B1681" s="105"/>
      <c r="C1681" s="105"/>
      <c r="D1681" s="105"/>
      <c r="E1681" s="105"/>
      <c r="F1681" s="105"/>
      <c r="G1681" s="103"/>
    </row>
    <row r="1682" spans="1:7" x14ac:dyDescent="0.25">
      <c r="A1682" s="104"/>
      <c r="B1682" s="105"/>
      <c r="C1682" s="105"/>
      <c r="D1682" s="105"/>
      <c r="E1682" s="105"/>
      <c r="F1682" s="105"/>
      <c r="G1682" s="103"/>
    </row>
    <row r="1683" spans="1:7" x14ac:dyDescent="0.25">
      <c r="A1683" s="104"/>
      <c r="B1683" s="105"/>
      <c r="C1683" s="105"/>
      <c r="D1683" s="105"/>
      <c r="E1683" s="105"/>
      <c r="F1683" s="105"/>
      <c r="G1683" s="103"/>
    </row>
    <row r="1684" spans="1:7" x14ac:dyDescent="0.25">
      <c r="A1684" s="104"/>
      <c r="B1684" s="105"/>
      <c r="C1684" s="105"/>
      <c r="D1684" s="105"/>
      <c r="E1684" s="105"/>
      <c r="F1684" s="105"/>
      <c r="G1684" s="103"/>
    </row>
    <row r="1685" spans="1:7" x14ac:dyDescent="0.25">
      <c r="A1685" s="104"/>
      <c r="B1685" s="105"/>
      <c r="C1685" s="105"/>
      <c r="D1685" s="105"/>
      <c r="E1685" s="105"/>
      <c r="F1685" s="105"/>
      <c r="G1685" s="103"/>
    </row>
    <row r="1686" spans="1:7" x14ac:dyDescent="0.25">
      <c r="A1686" s="104"/>
      <c r="B1686" s="105"/>
      <c r="C1686" s="105"/>
      <c r="D1686" s="105"/>
      <c r="E1686" s="105"/>
      <c r="F1686" s="105"/>
      <c r="G1686" s="103"/>
    </row>
    <row r="1687" spans="1:7" x14ac:dyDescent="0.25">
      <c r="A1687" s="104"/>
      <c r="B1687" s="105"/>
      <c r="C1687" s="105"/>
      <c r="D1687" s="105"/>
      <c r="E1687" s="105"/>
      <c r="F1687" s="105"/>
      <c r="G1687" s="103"/>
    </row>
    <row r="1688" spans="1:7" x14ac:dyDescent="0.25">
      <c r="A1688" s="104"/>
      <c r="B1688" s="105"/>
      <c r="C1688" s="105"/>
      <c r="D1688" s="105"/>
      <c r="E1688" s="105"/>
      <c r="F1688" s="105"/>
      <c r="G1688" s="103"/>
    </row>
    <row r="1689" spans="1:7" x14ac:dyDescent="0.25">
      <c r="A1689" s="104"/>
      <c r="B1689" s="105"/>
      <c r="C1689" s="105"/>
      <c r="D1689" s="105"/>
      <c r="E1689" s="105"/>
      <c r="F1689" s="105"/>
      <c r="G1689" s="103"/>
    </row>
    <row r="1690" spans="1:7" x14ac:dyDescent="0.25">
      <c r="A1690" s="104"/>
      <c r="B1690" s="105"/>
      <c r="C1690" s="105"/>
      <c r="D1690" s="105"/>
      <c r="E1690" s="105"/>
      <c r="F1690" s="105"/>
      <c r="G1690" s="103"/>
    </row>
    <row r="1691" spans="1:7" x14ac:dyDescent="0.25">
      <c r="A1691" s="104"/>
      <c r="B1691" s="105"/>
      <c r="C1691" s="105"/>
      <c r="D1691" s="105"/>
      <c r="E1691" s="105"/>
      <c r="F1691" s="105"/>
      <c r="G1691" s="103"/>
    </row>
    <row r="1692" spans="1:7" x14ac:dyDescent="0.25">
      <c r="A1692" s="104"/>
      <c r="B1692" s="105"/>
      <c r="C1692" s="105"/>
      <c r="D1692" s="105"/>
      <c r="E1692" s="105"/>
      <c r="F1692" s="105"/>
      <c r="G1692" s="103"/>
    </row>
    <row r="1693" spans="1:7" x14ac:dyDescent="0.25">
      <c r="A1693" s="104"/>
      <c r="B1693" s="105"/>
      <c r="C1693" s="105"/>
      <c r="D1693" s="105"/>
      <c r="E1693" s="105"/>
      <c r="F1693" s="105"/>
      <c r="G1693" s="103"/>
    </row>
    <row r="1694" spans="1:7" x14ac:dyDescent="0.25">
      <c r="A1694" s="104"/>
      <c r="B1694" s="105"/>
      <c r="C1694" s="105"/>
      <c r="D1694" s="105"/>
      <c r="E1694" s="105"/>
      <c r="F1694" s="105"/>
      <c r="G1694" s="103"/>
    </row>
    <row r="1695" spans="1:7" x14ac:dyDescent="0.25">
      <c r="A1695" s="104"/>
      <c r="B1695" s="105"/>
      <c r="C1695" s="105"/>
      <c r="D1695" s="105"/>
      <c r="E1695" s="105"/>
      <c r="F1695" s="105"/>
      <c r="G1695" s="103"/>
    </row>
    <row r="1696" spans="1:7" x14ac:dyDescent="0.25">
      <c r="A1696" s="104"/>
      <c r="B1696" s="105"/>
      <c r="C1696" s="105"/>
      <c r="D1696" s="105"/>
      <c r="E1696" s="105"/>
      <c r="F1696" s="105"/>
      <c r="G1696" s="103"/>
    </row>
    <row r="1697" spans="1:7" x14ac:dyDescent="0.25">
      <c r="A1697" s="104"/>
      <c r="B1697" s="105"/>
      <c r="C1697" s="105"/>
      <c r="D1697" s="105"/>
      <c r="E1697" s="105"/>
      <c r="F1697" s="105"/>
      <c r="G1697" s="103"/>
    </row>
    <row r="1698" spans="1:7" x14ac:dyDescent="0.25">
      <c r="A1698" s="104"/>
      <c r="B1698" s="105"/>
      <c r="C1698" s="105"/>
      <c r="D1698" s="105"/>
      <c r="E1698" s="105"/>
      <c r="F1698" s="105"/>
      <c r="G1698" s="103"/>
    </row>
    <row r="1699" spans="1:7" x14ac:dyDescent="0.25">
      <c r="A1699" s="104"/>
      <c r="B1699" s="105"/>
      <c r="C1699" s="105"/>
      <c r="D1699" s="105"/>
      <c r="E1699" s="105"/>
      <c r="F1699" s="105"/>
      <c r="G1699" s="103"/>
    </row>
    <row r="1700" spans="1:7" x14ac:dyDescent="0.25">
      <c r="A1700" s="104"/>
      <c r="B1700" s="105"/>
      <c r="C1700" s="105"/>
      <c r="D1700" s="105"/>
      <c r="E1700" s="105"/>
      <c r="F1700" s="105"/>
      <c r="G1700" s="103"/>
    </row>
    <row r="1701" spans="1:7" x14ac:dyDescent="0.25">
      <c r="A1701" s="104"/>
      <c r="B1701" s="105"/>
      <c r="C1701" s="105"/>
      <c r="D1701" s="105"/>
      <c r="E1701" s="105"/>
      <c r="F1701" s="105"/>
      <c r="G1701" s="103"/>
    </row>
    <row r="1702" spans="1:7" x14ac:dyDescent="0.25">
      <c r="A1702" s="104"/>
      <c r="B1702" s="105"/>
      <c r="C1702" s="105"/>
      <c r="D1702" s="105"/>
      <c r="E1702" s="105"/>
      <c r="F1702" s="105"/>
      <c r="G1702" s="103"/>
    </row>
    <row r="1703" spans="1:7" x14ac:dyDescent="0.25">
      <c r="A1703" s="104"/>
      <c r="B1703" s="105"/>
      <c r="C1703" s="105"/>
      <c r="D1703" s="105"/>
      <c r="E1703" s="105"/>
      <c r="F1703" s="105"/>
      <c r="G1703" s="103"/>
    </row>
    <row r="1704" spans="1:7" x14ac:dyDescent="0.25">
      <c r="A1704" s="104"/>
      <c r="B1704" s="105"/>
      <c r="C1704" s="105"/>
      <c r="D1704" s="105"/>
      <c r="E1704" s="105"/>
      <c r="F1704" s="105"/>
      <c r="G1704" s="103"/>
    </row>
    <row r="1705" spans="1:7" x14ac:dyDescent="0.25">
      <c r="A1705" s="104"/>
      <c r="B1705" s="105"/>
      <c r="C1705" s="105"/>
      <c r="D1705" s="105"/>
      <c r="E1705" s="105"/>
      <c r="F1705" s="105"/>
      <c r="G1705" s="103"/>
    </row>
    <row r="1706" spans="1:7" x14ac:dyDescent="0.25">
      <c r="A1706" s="104"/>
      <c r="B1706" s="105"/>
      <c r="C1706" s="105"/>
      <c r="D1706" s="105"/>
      <c r="E1706" s="105"/>
      <c r="F1706" s="105"/>
      <c r="G1706" s="103"/>
    </row>
    <row r="1707" spans="1:7" x14ac:dyDescent="0.25">
      <c r="A1707" s="104"/>
      <c r="B1707" s="105"/>
      <c r="C1707" s="105"/>
      <c r="D1707" s="105"/>
      <c r="E1707" s="105"/>
      <c r="F1707" s="105"/>
      <c r="G1707" s="103"/>
    </row>
    <row r="1708" spans="1:7" x14ac:dyDescent="0.25">
      <c r="A1708" s="104"/>
      <c r="B1708" s="105"/>
      <c r="C1708" s="105"/>
      <c r="D1708" s="105"/>
      <c r="E1708" s="105"/>
      <c r="F1708" s="105"/>
      <c r="G1708" s="103"/>
    </row>
    <row r="1709" spans="1:7" x14ac:dyDescent="0.25">
      <c r="A1709" s="104"/>
      <c r="B1709" s="105"/>
      <c r="C1709" s="105"/>
      <c r="D1709" s="105"/>
      <c r="E1709" s="105"/>
      <c r="F1709" s="105"/>
      <c r="G1709" s="103"/>
    </row>
    <row r="1710" spans="1:7" x14ac:dyDescent="0.25">
      <c r="A1710" s="104"/>
      <c r="B1710" s="105"/>
      <c r="C1710" s="105"/>
      <c r="D1710" s="105"/>
      <c r="E1710" s="105"/>
      <c r="F1710" s="105"/>
      <c r="G1710" s="103"/>
    </row>
    <row r="1711" spans="1:7" x14ac:dyDescent="0.25">
      <c r="A1711" s="104"/>
      <c r="B1711" s="105"/>
      <c r="C1711" s="105"/>
      <c r="D1711" s="105"/>
      <c r="E1711" s="105"/>
      <c r="F1711" s="105"/>
      <c r="G1711" s="103"/>
    </row>
    <row r="1712" spans="1:7" x14ac:dyDescent="0.25">
      <c r="A1712" s="104"/>
      <c r="B1712" s="105"/>
      <c r="C1712" s="105"/>
      <c r="D1712" s="105"/>
      <c r="E1712" s="105"/>
      <c r="F1712" s="105"/>
      <c r="G1712" s="103"/>
    </row>
    <row r="1713" spans="1:7" x14ac:dyDescent="0.25">
      <c r="A1713" s="104"/>
      <c r="B1713" s="105"/>
      <c r="C1713" s="105"/>
      <c r="D1713" s="105"/>
      <c r="E1713" s="105"/>
      <c r="F1713" s="105"/>
      <c r="G1713" s="103"/>
    </row>
    <row r="1714" spans="1:7" x14ac:dyDescent="0.25">
      <c r="A1714" s="104"/>
      <c r="B1714" s="105"/>
      <c r="C1714" s="105"/>
      <c r="D1714" s="105"/>
      <c r="E1714" s="105"/>
      <c r="F1714" s="105"/>
      <c r="G1714" s="103"/>
    </row>
    <row r="1715" spans="1:7" x14ac:dyDescent="0.25">
      <c r="A1715" s="104"/>
      <c r="B1715" s="105"/>
      <c r="C1715" s="105"/>
      <c r="D1715" s="105"/>
      <c r="E1715" s="105"/>
      <c r="F1715" s="105"/>
      <c r="G1715" s="103"/>
    </row>
    <row r="1716" spans="1:7" x14ac:dyDescent="0.25">
      <c r="A1716" s="104"/>
      <c r="B1716" s="105"/>
      <c r="C1716" s="105"/>
      <c r="D1716" s="105"/>
      <c r="E1716" s="105"/>
      <c r="F1716" s="105"/>
      <c r="G1716" s="103"/>
    </row>
    <row r="1717" spans="1:7" x14ac:dyDescent="0.25">
      <c r="A1717" s="104"/>
      <c r="B1717" s="105"/>
      <c r="C1717" s="105"/>
      <c r="D1717" s="105"/>
      <c r="E1717" s="105"/>
      <c r="F1717" s="105"/>
      <c r="G1717" s="103"/>
    </row>
    <row r="1718" spans="1:7" x14ac:dyDescent="0.25">
      <c r="A1718" s="104"/>
      <c r="B1718" s="105"/>
      <c r="C1718" s="105"/>
      <c r="D1718" s="105"/>
      <c r="E1718" s="105"/>
      <c r="F1718" s="105"/>
      <c r="G1718" s="103"/>
    </row>
    <row r="1719" spans="1:7" x14ac:dyDescent="0.25">
      <c r="A1719" s="104"/>
      <c r="B1719" s="105"/>
      <c r="C1719" s="105"/>
      <c r="D1719" s="105"/>
      <c r="E1719" s="105"/>
      <c r="F1719" s="105"/>
      <c r="G1719" s="103"/>
    </row>
    <row r="1720" spans="1:7" x14ac:dyDescent="0.25">
      <c r="A1720" s="104"/>
      <c r="B1720" s="105"/>
      <c r="C1720" s="105"/>
      <c r="D1720" s="105"/>
      <c r="E1720" s="105"/>
      <c r="F1720" s="105"/>
      <c r="G1720" s="103"/>
    </row>
    <row r="1721" spans="1:7" x14ac:dyDescent="0.25">
      <c r="A1721" s="104"/>
      <c r="B1721" s="105"/>
      <c r="C1721" s="105"/>
      <c r="D1721" s="105"/>
      <c r="E1721" s="105"/>
      <c r="F1721" s="105"/>
      <c r="G1721" s="103"/>
    </row>
    <row r="1722" spans="1:7" x14ac:dyDescent="0.25">
      <c r="A1722" s="104"/>
      <c r="B1722" s="105"/>
      <c r="C1722" s="105"/>
      <c r="D1722" s="105"/>
      <c r="E1722" s="105"/>
      <c r="F1722" s="105"/>
      <c r="G1722" s="103"/>
    </row>
    <row r="1723" spans="1:7" x14ac:dyDescent="0.25">
      <c r="A1723" s="104"/>
      <c r="B1723" s="105"/>
      <c r="C1723" s="105"/>
      <c r="D1723" s="105"/>
      <c r="E1723" s="105"/>
      <c r="F1723" s="105"/>
      <c r="G1723" s="103"/>
    </row>
    <row r="1724" spans="1:7" x14ac:dyDescent="0.25">
      <c r="A1724" s="104"/>
      <c r="B1724" s="105"/>
      <c r="C1724" s="105"/>
      <c r="D1724" s="105"/>
      <c r="E1724" s="105"/>
      <c r="F1724" s="105"/>
      <c r="G1724" s="103"/>
    </row>
    <row r="1725" spans="1:7" x14ac:dyDescent="0.25">
      <c r="A1725" s="104"/>
      <c r="B1725" s="105"/>
      <c r="C1725" s="105"/>
      <c r="D1725" s="105"/>
      <c r="E1725" s="105"/>
      <c r="F1725" s="105"/>
      <c r="G1725" s="103"/>
    </row>
    <row r="1726" spans="1:7" x14ac:dyDescent="0.25">
      <c r="A1726" s="104"/>
      <c r="B1726" s="105"/>
      <c r="C1726" s="105"/>
      <c r="D1726" s="105"/>
      <c r="E1726" s="105"/>
      <c r="F1726" s="105"/>
      <c r="G1726" s="103"/>
    </row>
    <row r="1727" spans="1:7" x14ac:dyDescent="0.25">
      <c r="A1727" s="104"/>
      <c r="B1727" s="105"/>
      <c r="C1727" s="105"/>
      <c r="D1727" s="105"/>
      <c r="E1727" s="105"/>
      <c r="F1727" s="105"/>
      <c r="G1727" s="103"/>
    </row>
    <row r="1728" spans="1:7" x14ac:dyDescent="0.25">
      <c r="A1728" s="104"/>
      <c r="B1728" s="105"/>
      <c r="C1728" s="105"/>
      <c r="D1728" s="105"/>
      <c r="E1728" s="105"/>
      <c r="F1728" s="105"/>
      <c r="G1728" s="103"/>
    </row>
    <row r="1729" spans="1:7" x14ac:dyDescent="0.25">
      <c r="A1729" s="104"/>
      <c r="B1729" s="105"/>
      <c r="C1729" s="105"/>
      <c r="D1729" s="105"/>
      <c r="E1729" s="105"/>
      <c r="F1729" s="105"/>
      <c r="G1729" s="103"/>
    </row>
    <row r="1730" spans="1:7" x14ac:dyDescent="0.25">
      <c r="A1730" s="104"/>
      <c r="B1730" s="105"/>
      <c r="C1730" s="105"/>
      <c r="D1730" s="105"/>
      <c r="E1730" s="105"/>
      <c r="F1730" s="105"/>
      <c r="G1730" s="103"/>
    </row>
    <row r="1731" spans="1:7" x14ac:dyDescent="0.25">
      <c r="A1731" s="104"/>
      <c r="B1731" s="105"/>
      <c r="C1731" s="105"/>
      <c r="D1731" s="105"/>
      <c r="E1731" s="105"/>
      <c r="F1731" s="105"/>
      <c r="G1731" s="103"/>
    </row>
    <row r="1732" spans="1:7" x14ac:dyDescent="0.25">
      <c r="A1732" s="104"/>
      <c r="B1732" s="105"/>
      <c r="C1732" s="105"/>
      <c r="D1732" s="105"/>
      <c r="E1732" s="105"/>
      <c r="F1732" s="105"/>
      <c r="G1732" s="103"/>
    </row>
    <row r="1733" spans="1:7" x14ac:dyDescent="0.25">
      <c r="A1733" s="104"/>
      <c r="B1733" s="105"/>
      <c r="C1733" s="105"/>
      <c r="D1733" s="105"/>
      <c r="E1733" s="105"/>
      <c r="F1733" s="105"/>
      <c r="G1733" s="103"/>
    </row>
    <row r="1734" spans="1:7" x14ac:dyDescent="0.25">
      <c r="A1734" s="104"/>
      <c r="B1734" s="105"/>
      <c r="C1734" s="105"/>
      <c r="D1734" s="105"/>
      <c r="E1734" s="105"/>
      <c r="F1734" s="105"/>
      <c r="G1734" s="103"/>
    </row>
    <row r="1735" spans="1:7" x14ac:dyDescent="0.25">
      <c r="A1735" s="104"/>
      <c r="B1735" s="105"/>
      <c r="C1735" s="105"/>
      <c r="D1735" s="105"/>
      <c r="E1735" s="105"/>
      <c r="F1735" s="105"/>
      <c r="G1735" s="103"/>
    </row>
    <row r="1736" spans="1:7" x14ac:dyDescent="0.25">
      <c r="A1736" s="104"/>
      <c r="B1736" s="105"/>
      <c r="C1736" s="105"/>
      <c r="D1736" s="105"/>
      <c r="E1736" s="105"/>
      <c r="F1736" s="105"/>
      <c r="G1736" s="103"/>
    </row>
    <row r="1737" spans="1:7" x14ac:dyDescent="0.25">
      <c r="A1737" s="104"/>
      <c r="B1737" s="105"/>
      <c r="C1737" s="105"/>
      <c r="D1737" s="105"/>
      <c r="E1737" s="105"/>
      <c r="F1737" s="105"/>
      <c r="G1737" s="103"/>
    </row>
    <row r="1738" spans="1:7" x14ac:dyDescent="0.25">
      <c r="A1738" s="104"/>
      <c r="B1738" s="105"/>
      <c r="C1738" s="105"/>
      <c r="D1738" s="105"/>
      <c r="E1738" s="105"/>
      <c r="F1738" s="105"/>
      <c r="G1738" s="103"/>
    </row>
    <row r="1739" spans="1:7" x14ac:dyDescent="0.25">
      <c r="A1739" s="104"/>
      <c r="B1739" s="105"/>
      <c r="C1739" s="105"/>
      <c r="D1739" s="105"/>
      <c r="E1739" s="105"/>
      <c r="F1739" s="105"/>
      <c r="G1739" s="103"/>
    </row>
    <row r="1740" spans="1:7" x14ac:dyDescent="0.25">
      <c r="A1740" s="104"/>
      <c r="B1740" s="105"/>
      <c r="C1740" s="105"/>
      <c r="D1740" s="105"/>
      <c r="E1740" s="105"/>
      <c r="F1740" s="105"/>
      <c r="G1740" s="103"/>
    </row>
    <row r="1741" spans="1:7" x14ac:dyDescent="0.25">
      <c r="A1741" s="104"/>
      <c r="B1741" s="105"/>
      <c r="C1741" s="105"/>
      <c r="D1741" s="105"/>
      <c r="E1741" s="105"/>
      <c r="F1741" s="105"/>
      <c r="G1741" s="103"/>
    </row>
    <row r="1742" spans="1:7" x14ac:dyDescent="0.25">
      <c r="A1742" s="104"/>
      <c r="B1742" s="105"/>
      <c r="C1742" s="105"/>
      <c r="D1742" s="105"/>
      <c r="E1742" s="105"/>
      <c r="F1742" s="105"/>
      <c r="G1742" s="103"/>
    </row>
    <row r="1743" spans="1:7" x14ac:dyDescent="0.25">
      <c r="A1743" s="104"/>
      <c r="B1743" s="105"/>
      <c r="C1743" s="105"/>
      <c r="D1743" s="105"/>
      <c r="E1743" s="105"/>
      <c r="F1743" s="105"/>
      <c r="G1743" s="103"/>
    </row>
    <row r="1744" spans="1:7" x14ac:dyDescent="0.25">
      <c r="A1744" s="104"/>
      <c r="B1744" s="105"/>
      <c r="C1744" s="105"/>
      <c r="D1744" s="105"/>
      <c r="E1744" s="105"/>
      <c r="F1744" s="105"/>
      <c r="G1744" s="103"/>
    </row>
    <row r="1745" spans="1:7" x14ac:dyDescent="0.25">
      <c r="A1745" s="104"/>
      <c r="B1745" s="105"/>
      <c r="C1745" s="105"/>
      <c r="D1745" s="105"/>
      <c r="E1745" s="105"/>
      <c r="F1745" s="105"/>
      <c r="G1745" s="103"/>
    </row>
    <row r="1746" spans="1:7" x14ac:dyDescent="0.25">
      <c r="A1746" s="104"/>
      <c r="B1746" s="105"/>
      <c r="C1746" s="105"/>
      <c r="D1746" s="105"/>
      <c r="E1746" s="105"/>
      <c r="F1746" s="105"/>
      <c r="G1746" s="103"/>
    </row>
    <row r="1747" spans="1:7" x14ac:dyDescent="0.25">
      <c r="A1747" s="104"/>
      <c r="B1747" s="105"/>
      <c r="C1747" s="105"/>
      <c r="D1747" s="105"/>
      <c r="E1747" s="105"/>
      <c r="F1747" s="105"/>
      <c r="G1747" s="103"/>
    </row>
    <row r="1748" spans="1:7" x14ac:dyDescent="0.25">
      <c r="A1748" s="104"/>
      <c r="B1748" s="105"/>
      <c r="C1748" s="105"/>
      <c r="D1748" s="105"/>
      <c r="E1748" s="105"/>
      <c r="F1748" s="105"/>
      <c r="G1748" s="103"/>
    </row>
    <row r="1749" spans="1:7" x14ac:dyDescent="0.25">
      <c r="A1749" s="104"/>
      <c r="B1749" s="105"/>
      <c r="C1749" s="105"/>
      <c r="D1749" s="105"/>
      <c r="E1749" s="105"/>
      <c r="F1749" s="105"/>
      <c r="G1749" s="103"/>
    </row>
    <row r="1750" spans="1:7" x14ac:dyDescent="0.25">
      <c r="A1750" s="104"/>
      <c r="B1750" s="105"/>
      <c r="C1750" s="105"/>
      <c r="D1750" s="105"/>
      <c r="E1750" s="105"/>
      <c r="F1750" s="105"/>
      <c r="G1750" s="103"/>
    </row>
    <row r="1751" spans="1:7" x14ac:dyDescent="0.25">
      <c r="A1751" s="104"/>
      <c r="B1751" s="105"/>
      <c r="C1751" s="105"/>
      <c r="D1751" s="105"/>
      <c r="E1751" s="105"/>
      <c r="F1751" s="105"/>
      <c r="G1751" s="103"/>
    </row>
    <row r="1752" spans="1:7" x14ac:dyDescent="0.25">
      <c r="A1752" s="104"/>
      <c r="B1752" s="105"/>
      <c r="C1752" s="105"/>
      <c r="D1752" s="105"/>
      <c r="E1752" s="105"/>
      <c r="F1752" s="105"/>
      <c r="G1752" s="103"/>
    </row>
    <row r="1753" spans="1:7" x14ac:dyDescent="0.25">
      <c r="A1753" s="104"/>
      <c r="B1753" s="105"/>
      <c r="C1753" s="105"/>
      <c r="D1753" s="105"/>
      <c r="E1753" s="105"/>
      <c r="F1753" s="105"/>
      <c r="G1753" s="103"/>
    </row>
    <row r="1754" spans="1:7" x14ac:dyDescent="0.25">
      <c r="A1754" s="104"/>
      <c r="B1754" s="105"/>
      <c r="C1754" s="105"/>
      <c r="D1754" s="105"/>
      <c r="E1754" s="105"/>
      <c r="F1754" s="105"/>
      <c r="G1754" s="103"/>
    </row>
    <row r="1755" spans="1:7" x14ac:dyDescent="0.25">
      <c r="A1755" s="104"/>
      <c r="B1755" s="105"/>
      <c r="C1755" s="105"/>
      <c r="D1755" s="105"/>
      <c r="E1755" s="105"/>
      <c r="F1755" s="105"/>
      <c r="G1755" s="103"/>
    </row>
    <row r="1756" spans="1:7" x14ac:dyDescent="0.25">
      <c r="A1756" s="104"/>
      <c r="B1756" s="105"/>
      <c r="C1756" s="105"/>
      <c r="D1756" s="105"/>
      <c r="E1756" s="105"/>
      <c r="F1756" s="105"/>
      <c r="G1756" s="103"/>
    </row>
    <row r="1757" spans="1:7" x14ac:dyDescent="0.25">
      <c r="A1757" s="104"/>
      <c r="B1757" s="105"/>
      <c r="C1757" s="105"/>
      <c r="D1757" s="105"/>
      <c r="E1757" s="105"/>
      <c r="F1757" s="105"/>
      <c r="G1757" s="103"/>
    </row>
    <row r="1758" spans="1:7" x14ac:dyDescent="0.25">
      <c r="A1758" s="104"/>
      <c r="B1758" s="105"/>
      <c r="C1758" s="105"/>
      <c r="D1758" s="105"/>
      <c r="E1758" s="105"/>
      <c r="F1758" s="105"/>
      <c r="G1758" s="103"/>
    </row>
    <row r="1759" spans="1:7" x14ac:dyDescent="0.25">
      <c r="A1759" s="104"/>
      <c r="B1759" s="105"/>
      <c r="C1759" s="105"/>
      <c r="D1759" s="105"/>
      <c r="E1759" s="105"/>
      <c r="F1759" s="105"/>
      <c r="G1759" s="103"/>
    </row>
    <row r="1760" spans="1:7" x14ac:dyDescent="0.25">
      <c r="A1760" s="104"/>
      <c r="B1760" s="105"/>
      <c r="C1760" s="105"/>
      <c r="D1760" s="105"/>
      <c r="E1760" s="105"/>
      <c r="F1760" s="105"/>
      <c r="G1760" s="103"/>
    </row>
    <row r="1761" spans="1:7" x14ac:dyDescent="0.25">
      <c r="A1761" s="104"/>
      <c r="B1761" s="105"/>
      <c r="C1761" s="105"/>
      <c r="D1761" s="105"/>
      <c r="E1761" s="105"/>
      <c r="F1761" s="105"/>
      <c r="G1761" s="103"/>
    </row>
    <row r="1762" spans="1:7" x14ac:dyDescent="0.25">
      <c r="A1762" s="104"/>
      <c r="B1762" s="105"/>
      <c r="C1762" s="105"/>
      <c r="D1762" s="105"/>
      <c r="E1762" s="105"/>
      <c r="F1762" s="105"/>
      <c r="G1762" s="103"/>
    </row>
    <row r="1763" spans="1:7" x14ac:dyDescent="0.25">
      <c r="A1763" s="104"/>
      <c r="B1763" s="105"/>
      <c r="C1763" s="105"/>
      <c r="D1763" s="105"/>
      <c r="E1763" s="105"/>
      <c r="F1763" s="105"/>
      <c r="G1763" s="103"/>
    </row>
    <row r="1764" spans="1:7" x14ac:dyDescent="0.25">
      <c r="A1764" s="104"/>
      <c r="B1764" s="105"/>
      <c r="C1764" s="105"/>
      <c r="D1764" s="105"/>
      <c r="E1764" s="105"/>
      <c r="F1764" s="105"/>
      <c r="G1764" s="103"/>
    </row>
    <row r="1765" spans="1:7" x14ac:dyDescent="0.25">
      <c r="A1765" s="104"/>
      <c r="B1765" s="105"/>
      <c r="C1765" s="105"/>
      <c r="D1765" s="105"/>
      <c r="E1765" s="105"/>
      <c r="F1765" s="105"/>
      <c r="G1765" s="103"/>
    </row>
    <row r="1766" spans="1:7" x14ac:dyDescent="0.25">
      <c r="A1766" s="104"/>
      <c r="B1766" s="105"/>
      <c r="C1766" s="105"/>
      <c r="D1766" s="105"/>
      <c r="E1766" s="105"/>
      <c r="F1766" s="105"/>
      <c r="G1766" s="103"/>
    </row>
    <row r="1767" spans="1:7" x14ac:dyDescent="0.25">
      <c r="A1767" s="104"/>
      <c r="B1767" s="105"/>
      <c r="C1767" s="105"/>
      <c r="D1767" s="105"/>
      <c r="E1767" s="105"/>
      <c r="F1767" s="105"/>
      <c r="G1767" s="103"/>
    </row>
    <row r="1768" spans="1:7" x14ac:dyDescent="0.25">
      <c r="A1768" s="104"/>
      <c r="B1768" s="105"/>
      <c r="C1768" s="105"/>
      <c r="D1768" s="105"/>
      <c r="E1768" s="105"/>
      <c r="F1768" s="105"/>
      <c r="G1768" s="103"/>
    </row>
    <row r="1769" spans="1:7" x14ac:dyDescent="0.25">
      <c r="A1769" s="104"/>
      <c r="B1769" s="105"/>
      <c r="C1769" s="105"/>
      <c r="D1769" s="105"/>
      <c r="E1769" s="105"/>
      <c r="F1769" s="105"/>
      <c r="G1769" s="103"/>
    </row>
    <row r="1770" spans="1:7" x14ac:dyDescent="0.25">
      <c r="A1770" s="104"/>
      <c r="B1770" s="105"/>
      <c r="C1770" s="105"/>
      <c r="D1770" s="105"/>
      <c r="E1770" s="105"/>
      <c r="F1770" s="105"/>
      <c r="G1770" s="103"/>
    </row>
    <row r="1771" spans="1:7" x14ac:dyDescent="0.25">
      <c r="A1771" s="104"/>
      <c r="B1771" s="105"/>
      <c r="C1771" s="105"/>
      <c r="D1771" s="105"/>
      <c r="E1771" s="105"/>
      <c r="F1771" s="105"/>
      <c r="G1771" s="103"/>
    </row>
    <row r="1772" spans="1:7" x14ac:dyDescent="0.25">
      <c r="A1772" s="104"/>
      <c r="B1772" s="105"/>
      <c r="C1772" s="105"/>
      <c r="D1772" s="105"/>
      <c r="E1772" s="105"/>
      <c r="F1772" s="105"/>
      <c r="G1772" s="103"/>
    </row>
    <row r="1773" spans="1:7" x14ac:dyDescent="0.25">
      <c r="A1773" s="104"/>
      <c r="B1773" s="105"/>
      <c r="C1773" s="105"/>
      <c r="D1773" s="105"/>
      <c r="E1773" s="105"/>
      <c r="F1773" s="105"/>
      <c r="G1773" s="103"/>
    </row>
    <row r="1774" spans="1:7" x14ac:dyDescent="0.25">
      <c r="A1774" s="104"/>
      <c r="B1774" s="105"/>
      <c r="C1774" s="105"/>
      <c r="D1774" s="105"/>
      <c r="E1774" s="105"/>
      <c r="F1774" s="105"/>
      <c r="G1774" s="103"/>
    </row>
    <row r="1775" spans="1:7" x14ac:dyDescent="0.25">
      <c r="A1775" s="104"/>
      <c r="B1775" s="105"/>
      <c r="C1775" s="105"/>
      <c r="D1775" s="105"/>
      <c r="E1775" s="105"/>
      <c r="F1775" s="105"/>
      <c r="G1775" s="103"/>
    </row>
    <row r="1776" spans="1:7" x14ac:dyDescent="0.25">
      <c r="A1776" s="104"/>
      <c r="B1776" s="105"/>
      <c r="C1776" s="105"/>
      <c r="D1776" s="105"/>
      <c r="E1776" s="105"/>
      <c r="F1776" s="105"/>
      <c r="G1776" s="103"/>
    </row>
    <row r="1777" spans="1:7" x14ac:dyDescent="0.25">
      <c r="A1777" s="104"/>
      <c r="B1777" s="105"/>
      <c r="C1777" s="105"/>
      <c r="D1777" s="105"/>
      <c r="E1777" s="105"/>
      <c r="F1777" s="105"/>
      <c r="G1777" s="103"/>
    </row>
    <row r="1778" spans="1:7" x14ac:dyDescent="0.25">
      <c r="A1778" s="104"/>
      <c r="B1778" s="105"/>
      <c r="C1778" s="105"/>
      <c r="D1778" s="105"/>
      <c r="E1778" s="105"/>
      <c r="F1778" s="105"/>
      <c r="G1778" s="103"/>
    </row>
    <row r="1779" spans="1:7" x14ac:dyDescent="0.25">
      <c r="A1779" s="104"/>
      <c r="B1779" s="105"/>
      <c r="C1779" s="105"/>
      <c r="D1779" s="105"/>
      <c r="E1779" s="105"/>
      <c r="F1779" s="105"/>
      <c r="G1779" s="103"/>
    </row>
    <row r="1780" spans="1:7" x14ac:dyDescent="0.25">
      <c r="A1780" s="104"/>
      <c r="B1780" s="105"/>
      <c r="C1780" s="105"/>
      <c r="D1780" s="105"/>
      <c r="E1780" s="105"/>
      <c r="F1780" s="105"/>
      <c r="G1780" s="103"/>
    </row>
    <row r="1781" spans="1:7" x14ac:dyDescent="0.25">
      <c r="A1781" s="104"/>
      <c r="B1781" s="105"/>
      <c r="C1781" s="105"/>
      <c r="D1781" s="105"/>
      <c r="E1781" s="105"/>
      <c r="F1781" s="105"/>
      <c r="G1781" s="103"/>
    </row>
    <row r="1782" spans="1:7" x14ac:dyDescent="0.25">
      <c r="A1782" s="104"/>
      <c r="B1782" s="105"/>
      <c r="C1782" s="105"/>
      <c r="D1782" s="105"/>
      <c r="E1782" s="105"/>
      <c r="F1782" s="105"/>
      <c r="G1782" s="103"/>
    </row>
    <row r="1783" spans="1:7" x14ac:dyDescent="0.25">
      <c r="A1783" s="104"/>
      <c r="B1783" s="105"/>
      <c r="C1783" s="105"/>
      <c r="D1783" s="105"/>
      <c r="E1783" s="105"/>
      <c r="F1783" s="105"/>
      <c r="G1783" s="103"/>
    </row>
    <row r="1784" spans="1:7" x14ac:dyDescent="0.25">
      <c r="A1784" s="104"/>
      <c r="B1784" s="105"/>
      <c r="C1784" s="105"/>
      <c r="D1784" s="105"/>
      <c r="E1784" s="105"/>
      <c r="F1784" s="105"/>
      <c r="G1784" s="103"/>
    </row>
    <row r="1785" spans="1:7" x14ac:dyDescent="0.25">
      <c r="A1785" s="104"/>
      <c r="B1785" s="105"/>
      <c r="C1785" s="105"/>
      <c r="D1785" s="105"/>
      <c r="E1785" s="105"/>
      <c r="F1785" s="105"/>
      <c r="G1785" s="103"/>
    </row>
    <row r="1786" spans="1:7" x14ac:dyDescent="0.25">
      <c r="A1786" s="104"/>
      <c r="B1786" s="105"/>
      <c r="C1786" s="105"/>
      <c r="D1786" s="105"/>
      <c r="E1786" s="105"/>
      <c r="F1786" s="105"/>
      <c r="G1786" s="103"/>
    </row>
    <row r="1787" spans="1:7" x14ac:dyDescent="0.25">
      <c r="A1787" s="104"/>
      <c r="B1787" s="105"/>
      <c r="C1787" s="105"/>
      <c r="D1787" s="105"/>
      <c r="E1787" s="105"/>
      <c r="F1787" s="105"/>
      <c r="G1787" s="103"/>
    </row>
    <row r="1788" spans="1:7" x14ac:dyDescent="0.25">
      <c r="A1788" s="104"/>
      <c r="B1788" s="105"/>
      <c r="C1788" s="105"/>
      <c r="D1788" s="105"/>
      <c r="E1788" s="105"/>
      <c r="F1788" s="105"/>
      <c r="G1788" s="103"/>
    </row>
    <row r="1789" spans="1:7" x14ac:dyDescent="0.25">
      <c r="A1789" s="104"/>
      <c r="B1789" s="105"/>
      <c r="C1789" s="105"/>
      <c r="D1789" s="105"/>
      <c r="E1789" s="105"/>
      <c r="F1789" s="105"/>
      <c r="G1789" s="103"/>
    </row>
    <row r="1790" spans="1:7" x14ac:dyDescent="0.25">
      <c r="A1790" s="104"/>
      <c r="B1790" s="105"/>
      <c r="C1790" s="105"/>
      <c r="D1790" s="105"/>
      <c r="E1790" s="105"/>
      <c r="F1790" s="105"/>
      <c r="G1790" s="103"/>
    </row>
    <row r="1791" spans="1:7" x14ac:dyDescent="0.25">
      <c r="A1791" s="104"/>
      <c r="B1791" s="105"/>
      <c r="C1791" s="105"/>
      <c r="D1791" s="105"/>
      <c r="E1791" s="105"/>
      <c r="F1791" s="105"/>
      <c r="G1791" s="103"/>
    </row>
    <row r="1792" spans="1:7" x14ac:dyDescent="0.25">
      <c r="A1792" s="104"/>
      <c r="B1792" s="105"/>
      <c r="C1792" s="105"/>
      <c r="D1792" s="105"/>
      <c r="E1792" s="105"/>
      <c r="F1792" s="105"/>
      <c r="G1792" s="103"/>
    </row>
    <row r="1793" spans="1:7" x14ac:dyDescent="0.25">
      <c r="A1793" s="104"/>
      <c r="B1793" s="105"/>
      <c r="C1793" s="105"/>
      <c r="D1793" s="105"/>
      <c r="E1793" s="105"/>
      <c r="F1793" s="105"/>
      <c r="G1793" s="103"/>
    </row>
    <row r="1794" spans="1:7" x14ac:dyDescent="0.25">
      <c r="A1794" s="104"/>
      <c r="B1794" s="105"/>
      <c r="C1794" s="105"/>
      <c r="D1794" s="105"/>
      <c r="E1794" s="105"/>
      <c r="F1794" s="105"/>
      <c r="G1794" s="103"/>
    </row>
    <row r="1795" spans="1:7" x14ac:dyDescent="0.25">
      <c r="A1795" s="104"/>
      <c r="B1795" s="105"/>
      <c r="C1795" s="105"/>
      <c r="D1795" s="105"/>
      <c r="E1795" s="105"/>
      <c r="F1795" s="105"/>
      <c r="G1795" s="103"/>
    </row>
    <row r="1796" spans="1:7" x14ac:dyDescent="0.25">
      <c r="A1796" s="104"/>
      <c r="B1796" s="105"/>
      <c r="C1796" s="105"/>
      <c r="D1796" s="105"/>
      <c r="E1796" s="105"/>
      <c r="F1796" s="105"/>
      <c r="G1796" s="103"/>
    </row>
    <row r="1797" spans="1:7" x14ac:dyDescent="0.25">
      <c r="A1797" s="104"/>
      <c r="B1797" s="105"/>
      <c r="C1797" s="105"/>
      <c r="D1797" s="105"/>
      <c r="E1797" s="105"/>
      <c r="F1797" s="105"/>
      <c r="G1797" s="103"/>
    </row>
    <row r="1798" spans="1:7" x14ac:dyDescent="0.25">
      <c r="A1798" s="104"/>
      <c r="B1798" s="105"/>
      <c r="C1798" s="105"/>
      <c r="D1798" s="105"/>
      <c r="E1798" s="105"/>
      <c r="F1798" s="105"/>
      <c r="G1798" s="103"/>
    </row>
    <row r="1799" spans="1:7" x14ac:dyDescent="0.25">
      <c r="A1799" s="104"/>
      <c r="B1799" s="105"/>
      <c r="C1799" s="105"/>
      <c r="D1799" s="105"/>
      <c r="E1799" s="105"/>
      <c r="F1799" s="105"/>
      <c r="G1799" s="103"/>
    </row>
    <row r="1800" spans="1:7" x14ac:dyDescent="0.25">
      <c r="A1800" s="104"/>
      <c r="B1800" s="105"/>
      <c r="C1800" s="105"/>
      <c r="D1800" s="105"/>
      <c r="E1800" s="105"/>
      <c r="F1800" s="105"/>
      <c r="G1800" s="103"/>
    </row>
    <row r="1801" spans="1:7" x14ac:dyDescent="0.25">
      <c r="A1801" s="104"/>
      <c r="B1801" s="105"/>
      <c r="C1801" s="105"/>
      <c r="D1801" s="105"/>
      <c r="E1801" s="105"/>
      <c r="F1801" s="105"/>
      <c r="G1801" s="103"/>
    </row>
    <row r="1802" spans="1:7" x14ac:dyDescent="0.25">
      <c r="A1802" s="104"/>
      <c r="B1802" s="105"/>
      <c r="C1802" s="105"/>
      <c r="D1802" s="105"/>
      <c r="E1802" s="105"/>
      <c r="F1802" s="105"/>
      <c r="G1802" s="103"/>
    </row>
    <row r="1803" spans="1:7" x14ac:dyDescent="0.25">
      <c r="A1803" s="104"/>
      <c r="B1803" s="105"/>
      <c r="C1803" s="105"/>
      <c r="D1803" s="105"/>
      <c r="E1803" s="105"/>
      <c r="F1803" s="105"/>
      <c r="G1803" s="103"/>
    </row>
    <row r="1804" spans="1:7" x14ac:dyDescent="0.25">
      <c r="A1804" s="104"/>
      <c r="B1804" s="105"/>
      <c r="C1804" s="105"/>
      <c r="D1804" s="105"/>
      <c r="E1804" s="105"/>
      <c r="F1804" s="105"/>
      <c r="G1804" s="103"/>
    </row>
    <row r="1805" spans="1:7" x14ac:dyDescent="0.25">
      <c r="A1805" s="104"/>
      <c r="B1805" s="105"/>
      <c r="C1805" s="105"/>
      <c r="D1805" s="105"/>
      <c r="E1805" s="105"/>
      <c r="F1805" s="105"/>
      <c r="G1805" s="103"/>
    </row>
    <row r="1806" spans="1:7" x14ac:dyDescent="0.25">
      <c r="A1806" s="104"/>
      <c r="B1806" s="105"/>
      <c r="C1806" s="105"/>
      <c r="D1806" s="105"/>
      <c r="E1806" s="105"/>
      <c r="F1806" s="105"/>
      <c r="G1806" s="103"/>
    </row>
    <row r="1807" spans="1:7" x14ac:dyDescent="0.25">
      <c r="A1807" s="104"/>
      <c r="B1807" s="105"/>
      <c r="C1807" s="105"/>
      <c r="D1807" s="105"/>
      <c r="E1807" s="105"/>
      <c r="F1807" s="105"/>
      <c r="G1807" s="103"/>
    </row>
    <row r="1808" spans="1:7" x14ac:dyDescent="0.25">
      <c r="A1808" s="104"/>
      <c r="B1808" s="105"/>
      <c r="C1808" s="105"/>
      <c r="D1808" s="105"/>
      <c r="E1808" s="105"/>
      <c r="F1808" s="105"/>
      <c r="G1808" s="103"/>
    </row>
    <row r="1809" spans="1:7" x14ac:dyDescent="0.25">
      <c r="A1809" s="104"/>
      <c r="B1809" s="105"/>
      <c r="C1809" s="105"/>
      <c r="D1809" s="105"/>
      <c r="E1809" s="105"/>
      <c r="F1809" s="105"/>
      <c r="G1809" s="103"/>
    </row>
    <row r="1810" spans="1:7" x14ac:dyDescent="0.25">
      <c r="A1810" s="104"/>
      <c r="B1810" s="105"/>
      <c r="C1810" s="105"/>
      <c r="D1810" s="105"/>
      <c r="E1810" s="105"/>
      <c r="F1810" s="105"/>
      <c r="G1810" s="103"/>
    </row>
    <row r="1811" spans="1:7" x14ac:dyDescent="0.25">
      <c r="A1811" s="104"/>
      <c r="B1811" s="105"/>
      <c r="C1811" s="105"/>
      <c r="D1811" s="105"/>
      <c r="E1811" s="105"/>
      <c r="F1811" s="105"/>
      <c r="G1811" s="103"/>
    </row>
    <row r="1812" spans="1:7" x14ac:dyDescent="0.25">
      <c r="A1812" s="104"/>
      <c r="B1812" s="105"/>
      <c r="C1812" s="105"/>
      <c r="D1812" s="105"/>
      <c r="E1812" s="105"/>
      <c r="F1812" s="105"/>
      <c r="G1812" s="103"/>
    </row>
    <row r="1813" spans="1:7" x14ac:dyDescent="0.25">
      <c r="A1813" s="104"/>
      <c r="B1813" s="105"/>
      <c r="C1813" s="105"/>
      <c r="D1813" s="105"/>
      <c r="E1813" s="105"/>
      <c r="F1813" s="105"/>
      <c r="G1813" s="103"/>
    </row>
    <row r="1814" spans="1:7" x14ac:dyDescent="0.25">
      <c r="A1814" s="104"/>
      <c r="B1814" s="105"/>
      <c r="C1814" s="105"/>
      <c r="D1814" s="105"/>
      <c r="E1814" s="105"/>
      <c r="F1814" s="105"/>
      <c r="G1814" s="103"/>
    </row>
    <row r="1815" spans="1:7" x14ac:dyDescent="0.25">
      <c r="A1815" s="104"/>
      <c r="B1815" s="105"/>
      <c r="C1815" s="105"/>
      <c r="D1815" s="105"/>
      <c r="E1815" s="105"/>
      <c r="F1815" s="105"/>
      <c r="G1815" s="103"/>
    </row>
    <row r="1816" spans="1:7" x14ac:dyDescent="0.25">
      <c r="A1816" s="104"/>
      <c r="B1816" s="105"/>
      <c r="C1816" s="105"/>
      <c r="D1816" s="105"/>
      <c r="E1816" s="105"/>
      <c r="F1816" s="105"/>
      <c r="G1816" s="103"/>
    </row>
    <row r="1817" spans="1:7" x14ac:dyDescent="0.25">
      <c r="A1817" s="104"/>
      <c r="B1817" s="105"/>
      <c r="C1817" s="105"/>
      <c r="D1817" s="105"/>
      <c r="E1817" s="105"/>
      <c r="F1817" s="105"/>
      <c r="G1817" s="103"/>
    </row>
    <row r="1818" spans="1:7" x14ac:dyDescent="0.25">
      <c r="A1818" s="104"/>
      <c r="B1818" s="105"/>
      <c r="C1818" s="105"/>
      <c r="D1818" s="105"/>
      <c r="E1818" s="105"/>
      <c r="F1818" s="105"/>
      <c r="G1818" s="103"/>
    </row>
    <row r="1819" spans="1:7" x14ac:dyDescent="0.25">
      <c r="A1819" s="104"/>
      <c r="B1819" s="105"/>
      <c r="C1819" s="105"/>
      <c r="D1819" s="105"/>
      <c r="E1819" s="105"/>
      <c r="F1819" s="105"/>
      <c r="G1819" s="103"/>
    </row>
    <row r="1820" spans="1:7" x14ac:dyDescent="0.25">
      <c r="A1820" s="104"/>
      <c r="B1820" s="105"/>
      <c r="C1820" s="105"/>
      <c r="D1820" s="105"/>
      <c r="E1820" s="105"/>
      <c r="F1820" s="105"/>
      <c r="G1820" s="103"/>
    </row>
    <row r="1821" spans="1:7" x14ac:dyDescent="0.25">
      <c r="A1821" s="104"/>
      <c r="B1821" s="105"/>
      <c r="C1821" s="105"/>
      <c r="D1821" s="105"/>
      <c r="E1821" s="105"/>
      <c r="F1821" s="105"/>
      <c r="G1821" s="103"/>
    </row>
    <row r="1822" spans="1:7" x14ac:dyDescent="0.25">
      <c r="A1822" s="104"/>
      <c r="B1822" s="105"/>
      <c r="C1822" s="105"/>
      <c r="D1822" s="105"/>
      <c r="E1822" s="105"/>
      <c r="F1822" s="105"/>
      <c r="G1822" s="103"/>
    </row>
    <row r="1823" spans="1:7" x14ac:dyDescent="0.25">
      <c r="A1823" s="104"/>
      <c r="B1823" s="105"/>
      <c r="C1823" s="105"/>
      <c r="D1823" s="105"/>
      <c r="E1823" s="105"/>
      <c r="F1823" s="105"/>
      <c r="G1823" s="103"/>
    </row>
    <row r="1824" spans="1:7" x14ac:dyDescent="0.25">
      <c r="A1824" s="104"/>
      <c r="B1824" s="105"/>
      <c r="C1824" s="105"/>
      <c r="D1824" s="105"/>
      <c r="E1824" s="105"/>
      <c r="F1824" s="105"/>
      <c r="G1824" s="103"/>
    </row>
    <row r="1825" spans="1:7" x14ac:dyDescent="0.25">
      <c r="A1825" s="104"/>
      <c r="B1825" s="105"/>
      <c r="C1825" s="105"/>
      <c r="D1825" s="105"/>
      <c r="E1825" s="105"/>
      <c r="F1825" s="105"/>
      <c r="G1825" s="103"/>
    </row>
    <row r="1826" spans="1:7" x14ac:dyDescent="0.25">
      <c r="A1826" s="104"/>
      <c r="B1826" s="105"/>
      <c r="C1826" s="105"/>
      <c r="D1826" s="105"/>
      <c r="E1826" s="105"/>
      <c r="F1826" s="105"/>
      <c r="G1826" s="103"/>
    </row>
    <row r="1827" spans="1:7" x14ac:dyDescent="0.25">
      <c r="A1827" s="104"/>
      <c r="B1827" s="105"/>
      <c r="C1827" s="105"/>
      <c r="D1827" s="105"/>
      <c r="E1827" s="105"/>
      <c r="F1827" s="105"/>
      <c r="G1827" s="103"/>
    </row>
    <row r="1828" spans="1:7" x14ac:dyDescent="0.25">
      <c r="A1828" s="104"/>
      <c r="B1828" s="105"/>
      <c r="C1828" s="105"/>
      <c r="D1828" s="105"/>
      <c r="E1828" s="105"/>
      <c r="F1828" s="105"/>
      <c r="G1828" s="103"/>
    </row>
    <row r="1829" spans="1:7" x14ac:dyDescent="0.25">
      <c r="A1829" s="104"/>
      <c r="B1829" s="105"/>
      <c r="C1829" s="105"/>
      <c r="D1829" s="105"/>
      <c r="E1829" s="105"/>
      <c r="F1829" s="105"/>
      <c r="G1829" s="103"/>
    </row>
    <row r="1830" spans="1:7" x14ac:dyDescent="0.25">
      <c r="A1830" s="104"/>
      <c r="B1830" s="105"/>
      <c r="C1830" s="105"/>
      <c r="D1830" s="105"/>
      <c r="E1830" s="105"/>
      <c r="F1830" s="105"/>
      <c r="G1830" s="103"/>
    </row>
    <row r="1831" spans="1:7" x14ac:dyDescent="0.25">
      <c r="A1831" s="104"/>
      <c r="B1831" s="105"/>
      <c r="C1831" s="105"/>
      <c r="D1831" s="105"/>
      <c r="E1831" s="105"/>
      <c r="F1831" s="105"/>
      <c r="G1831" s="103"/>
    </row>
    <row r="1832" spans="1:7" x14ac:dyDescent="0.25">
      <c r="A1832" s="104"/>
      <c r="B1832" s="105"/>
      <c r="C1832" s="105"/>
      <c r="D1832" s="105"/>
      <c r="E1832" s="105"/>
      <c r="F1832" s="105"/>
      <c r="G1832" s="103"/>
    </row>
    <row r="1833" spans="1:7" x14ac:dyDescent="0.25">
      <c r="A1833" s="104"/>
      <c r="B1833" s="105"/>
      <c r="C1833" s="105"/>
      <c r="D1833" s="105"/>
      <c r="E1833" s="105"/>
      <c r="F1833" s="105"/>
      <c r="G1833" s="103"/>
    </row>
    <row r="1834" spans="1:7" x14ac:dyDescent="0.25">
      <c r="A1834" s="104"/>
      <c r="B1834" s="105"/>
      <c r="C1834" s="105"/>
      <c r="D1834" s="105"/>
      <c r="E1834" s="105"/>
      <c r="F1834" s="105"/>
      <c r="G1834" s="103"/>
    </row>
    <row r="1835" spans="1:7" x14ac:dyDescent="0.25">
      <c r="A1835" s="104"/>
      <c r="B1835" s="105"/>
      <c r="C1835" s="105"/>
      <c r="D1835" s="105"/>
      <c r="E1835" s="105"/>
      <c r="F1835" s="105"/>
      <c r="G1835" s="103"/>
    </row>
    <row r="1836" spans="1:7" x14ac:dyDescent="0.25">
      <c r="A1836" s="104"/>
      <c r="B1836" s="105"/>
      <c r="C1836" s="105"/>
      <c r="D1836" s="105"/>
      <c r="E1836" s="105"/>
      <c r="F1836" s="105"/>
      <c r="G1836" s="103"/>
    </row>
    <row r="1837" spans="1:7" x14ac:dyDescent="0.25">
      <c r="A1837" s="104"/>
      <c r="B1837" s="105"/>
      <c r="C1837" s="105"/>
      <c r="D1837" s="105"/>
      <c r="E1837" s="105"/>
      <c r="F1837" s="105"/>
      <c r="G1837" s="103"/>
    </row>
    <row r="1838" spans="1:7" x14ac:dyDescent="0.25">
      <c r="A1838" s="104"/>
      <c r="B1838" s="105"/>
      <c r="C1838" s="105"/>
      <c r="D1838" s="105"/>
      <c r="E1838" s="105"/>
      <c r="F1838" s="105"/>
      <c r="G1838" s="103"/>
    </row>
    <row r="1839" spans="1:7" x14ac:dyDescent="0.25">
      <c r="A1839" s="104"/>
      <c r="B1839" s="105"/>
      <c r="C1839" s="105"/>
      <c r="D1839" s="105"/>
      <c r="E1839" s="105"/>
      <c r="F1839" s="105"/>
      <c r="G1839" s="103"/>
    </row>
    <row r="1840" spans="1:7" x14ac:dyDescent="0.25">
      <c r="A1840" s="104"/>
      <c r="B1840" s="105"/>
      <c r="C1840" s="105"/>
      <c r="D1840" s="105"/>
      <c r="E1840" s="105"/>
      <c r="F1840" s="105"/>
      <c r="G1840" s="103"/>
    </row>
    <row r="1841" spans="1:7" x14ac:dyDescent="0.25">
      <c r="A1841" s="104"/>
      <c r="B1841" s="105"/>
      <c r="C1841" s="105"/>
      <c r="D1841" s="105"/>
      <c r="E1841" s="105"/>
      <c r="F1841" s="105"/>
      <c r="G1841" s="103"/>
    </row>
    <row r="1842" spans="1:7" x14ac:dyDescent="0.25">
      <c r="A1842" s="104"/>
      <c r="B1842" s="105"/>
      <c r="C1842" s="105"/>
      <c r="D1842" s="105"/>
      <c r="E1842" s="105"/>
      <c r="F1842" s="105"/>
      <c r="G1842" s="103"/>
    </row>
    <row r="1843" spans="1:7" x14ac:dyDescent="0.25">
      <c r="A1843" s="104"/>
      <c r="B1843" s="105"/>
      <c r="C1843" s="105"/>
      <c r="D1843" s="105"/>
      <c r="E1843" s="105"/>
      <c r="F1843" s="105"/>
      <c r="G1843" s="103"/>
    </row>
    <row r="1844" spans="1:7" x14ac:dyDescent="0.25">
      <c r="A1844" s="104"/>
      <c r="B1844" s="105"/>
      <c r="C1844" s="105"/>
      <c r="D1844" s="105"/>
      <c r="E1844" s="105"/>
      <c r="F1844" s="105"/>
      <c r="G1844" s="103"/>
    </row>
    <row r="1845" spans="1:7" x14ac:dyDescent="0.25">
      <c r="A1845" s="104"/>
      <c r="B1845" s="105"/>
      <c r="C1845" s="105"/>
      <c r="D1845" s="105"/>
      <c r="E1845" s="105"/>
      <c r="F1845" s="105"/>
      <c r="G1845" s="103"/>
    </row>
    <row r="1846" spans="1:7" x14ac:dyDescent="0.25">
      <c r="A1846" s="104"/>
      <c r="B1846" s="105"/>
      <c r="C1846" s="105"/>
      <c r="D1846" s="105"/>
      <c r="E1846" s="105"/>
      <c r="F1846" s="105"/>
      <c r="G1846" s="103"/>
    </row>
    <row r="1847" spans="1:7" x14ac:dyDescent="0.25">
      <c r="A1847" s="104"/>
      <c r="B1847" s="105"/>
      <c r="C1847" s="105"/>
      <c r="D1847" s="105"/>
      <c r="E1847" s="105"/>
      <c r="F1847" s="105"/>
      <c r="G1847" s="103"/>
    </row>
    <row r="1848" spans="1:7" x14ac:dyDescent="0.25">
      <c r="A1848" s="104"/>
      <c r="B1848" s="105"/>
      <c r="C1848" s="105"/>
      <c r="D1848" s="105"/>
      <c r="E1848" s="105"/>
      <c r="F1848" s="105"/>
      <c r="G1848" s="103"/>
    </row>
    <row r="1849" spans="1:7" x14ac:dyDescent="0.25">
      <c r="A1849" s="104"/>
      <c r="B1849" s="105"/>
      <c r="C1849" s="105"/>
      <c r="D1849" s="105"/>
      <c r="E1849" s="105"/>
      <c r="F1849" s="105"/>
      <c r="G1849" s="103"/>
    </row>
    <row r="1850" spans="1:7" x14ac:dyDescent="0.25">
      <c r="A1850" s="104"/>
      <c r="B1850" s="105"/>
      <c r="C1850" s="105"/>
      <c r="D1850" s="105"/>
      <c r="E1850" s="105"/>
      <c r="F1850" s="105"/>
      <c r="G1850" s="103"/>
    </row>
    <row r="1851" spans="1:7" x14ac:dyDescent="0.25">
      <c r="A1851" s="104"/>
      <c r="B1851" s="105"/>
      <c r="C1851" s="105"/>
      <c r="D1851" s="105"/>
      <c r="E1851" s="105"/>
      <c r="F1851" s="105"/>
      <c r="G1851" s="103"/>
    </row>
    <row r="1852" spans="1:7" x14ac:dyDescent="0.25">
      <c r="A1852" s="104"/>
      <c r="B1852" s="105"/>
      <c r="C1852" s="105"/>
      <c r="D1852" s="105"/>
      <c r="E1852" s="105"/>
      <c r="F1852" s="105"/>
      <c r="G1852" s="103"/>
    </row>
    <row r="1853" spans="1:7" x14ac:dyDescent="0.25">
      <c r="A1853" s="104"/>
      <c r="B1853" s="105"/>
      <c r="C1853" s="105"/>
      <c r="D1853" s="105"/>
      <c r="E1853" s="105"/>
      <c r="F1853" s="105"/>
      <c r="G1853" s="103"/>
    </row>
    <row r="1854" spans="1:7" x14ac:dyDescent="0.25">
      <c r="A1854" s="104"/>
      <c r="B1854" s="105"/>
      <c r="C1854" s="105"/>
      <c r="D1854" s="105"/>
      <c r="E1854" s="105"/>
      <c r="F1854" s="105"/>
      <c r="G1854" s="103"/>
    </row>
    <row r="1855" spans="1:7" x14ac:dyDescent="0.25">
      <c r="A1855" s="104"/>
      <c r="B1855" s="105"/>
      <c r="C1855" s="105"/>
      <c r="D1855" s="105"/>
      <c r="E1855" s="105"/>
      <c r="F1855" s="105"/>
      <c r="G1855" s="103"/>
    </row>
    <row r="1856" spans="1:7" x14ac:dyDescent="0.25">
      <c r="A1856" s="104"/>
      <c r="B1856" s="105"/>
      <c r="C1856" s="105"/>
      <c r="D1856" s="105"/>
      <c r="E1856" s="105"/>
      <c r="F1856" s="105"/>
      <c r="G1856" s="103"/>
    </row>
    <row r="1857" spans="1:7" x14ac:dyDescent="0.25">
      <c r="A1857" s="104"/>
      <c r="B1857" s="105"/>
      <c r="C1857" s="105"/>
      <c r="D1857" s="105"/>
      <c r="E1857" s="105"/>
      <c r="F1857" s="105"/>
      <c r="G1857" s="103"/>
    </row>
    <row r="1858" spans="1:7" x14ac:dyDescent="0.25">
      <c r="A1858" s="104"/>
      <c r="B1858" s="105"/>
      <c r="C1858" s="105"/>
      <c r="D1858" s="105"/>
      <c r="E1858" s="105"/>
      <c r="F1858" s="105"/>
      <c r="G1858" s="103"/>
    </row>
    <row r="1859" spans="1:7" x14ac:dyDescent="0.25">
      <c r="A1859" s="104"/>
      <c r="B1859" s="105"/>
      <c r="C1859" s="105"/>
      <c r="D1859" s="105"/>
      <c r="E1859" s="105"/>
      <c r="F1859" s="105"/>
      <c r="G1859" s="103"/>
    </row>
    <row r="1860" spans="1:7" x14ac:dyDescent="0.25">
      <c r="A1860" s="104"/>
      <c r="B1860" s="105"/>
      <c r="C1860" s="105"/>
      <c r="D1860" s="105"/>
      <c r="E1860" s="105"/>
      <c r="F1860" s="105"/>
      <c r="G1860" s="103"/>
    </row>
    <row r="1861" spans="1:7" x14ac:dyDescent="0.25">
      <c r="A1861" s="104"/>
      <c r="B1861" s="105"/>
      <c r="C1861" s="105"/>
      <c r="D1861" s="105"/>
      <c r="E1861" s="105"/>
      <c r="F1861" s="105"/>
      <c r="G1861" s="103"/>
    </row>
    <row r="1862" spans="1:7" x14ac:dyDescent="0.25">
      <c r="A1862" s="104"/>
      <c r="B1862" s="105"/>
      <c r="C1862" s="105"/>
      <c r="D1862" s="105"/>
      <c r="E1862" s="105"/>
      <c r="F1862" s="105"/>
      <c r="G1862" s="103"/>
    </row>
    <row r="1863" spans="1:7" x14ac:dyDescent="0.25">
      <c r="A1863" s="104"/>
      <c r="B1863" s="105"/>
      <c r="C1863" s="105"/>
      <c r="D1863" s="105"/>
      <c r="E1863" s="105"/>
      <c r="F1863" s="105"/>
      <c r="G1863" s="103"/>
    </row>
    <row r="1864" spans="1:7" x14ac:dyDescent="0.25">
      <c r="A1864" s="104"/>
      <c r="B1864" s="105"/>
      <c r="C1864" s="105"/>
      <c r="D1864" s="105"/>
      <c r="E1864" s="105"/>
      <c r="F1864" s="105"/>
      <c r="G1864" s="103"/>
    </row>
    <row r="1865" spans="1:7" x14ac:dyDescent="0.25">
      <c r="A1865" s="104"/>
      <c r="B1865" s="105"/>
      <c r="C1865" s="105"/>
      <c r="D1865" s="105"/>
      <c r="E1865" s="105"/>
      <c r="F1865" s="105"/>
      <c r="G1865" s="103"/>
    </row>
    <row r="1866" spans="1:7" x14ac:dyDescent="0.25">
      <c r="A1866" s="104"/>
      <c r="B1866" s="105"/>
      <c r="C1866" s="105"/>
      <c r="D1866" s="105"/>
      <c r="E1866" s="105"/>
      <c r="F1866" s="105"/>
      <c r="G1866" s="103"/>
    </row>
    <row r="1867" spans="1:7" x14ac:dyDescent="0.25">
      <c r="A1867" s="104"/>
      <c r="B1867" s="105"/>
      <c r="C1867" s="105"/>
      <c r="D1867" s="105"/>
      <c r="E1867" s="105"/>
      <c r="F1867" s="105"/>
      <c r="G1867" s="103"/>
    </row>
    <row r="1868" spans="1:7" x14ac:dyDescent="0.25">
      <c r="A1868" s="104"/>
      <c r="B1868" s="105"/>
      <c r="C1868" s="105"/>
      <c r="D1868" s="105"/>
      <c r="E1868" s="105"/>
      <c r="F1868" s="105"/>
      <c r="G1868" s="103"/>
    </row>
    <row r="1869" spans="1:7" x14ac:dyDescent="0.25">
      <c r="A1869" s="104"/>
      <c r="B1869" s="105"/>
      <c r="C1869" s="105"/>
      <c r="D1869" s="105"/>
      <c r="E1869" s="105"/>
      <c r="F1869" s="105"/>
      <c r="G1869" s="103"/>
    </row>
    <row r="1870" spans="1:7" x14ac:dyDescent="0.25">
      <c r="A1870" s="104"/>
      <c r="B1870" s="105"/>
      <c r="C1870" s="105"/>
      <c r="D1870" s="105"/>
      <c r="E1870" s="105"/>
      <c r="F1870" s="105"/>
      <c r="G1870" s="103"/>
    </row>
    <row r="1871" spans="1:7" x14ac:dyDescent="0.25">
      <c r="A1871" s="104"/>
      <c r="B1871" s="105"/>
      <c r="C1871" s="105"/>
      <c r="D1871" s="105"/>
      <c r="E1871" s="105"/>
      <c r="F1871" s="105"/>
      <c r="G1871" s="103"/>
    </row>
    <row r="1872" spans="1:7" x14ac:dyDescent="0.25">
      <c r="A1872" s="104"/>
      <c r="B1872" s="105"/>
      <c r="C1872" s="105"/>
      <c r="D1872" s="105"/>
      <c r="E1872" s="105"/>
      <c r="F1872" s="105"/>
      <c r="G1872" s="103"/>
    </row>
    <row r="1873" spans="1:7" x14ac:dyDescent="0.25">
      <c r="A1873" s="104"/>
      <c r="B1873" s="105"/>
      <c r="C1873" s="105"/>
      <c r="D1873" s="105"/>
      <c r="E1873" s="105"/>
      <c r="F1873" s="105"/>
      <c r="G1873" s="103"/>
    </row>
    <row r="1874" spans="1:7" x14ac:dyDescent="0.25">
      <c r="A1874" s="104"/>
      <c r="B1874" s="105"/>
      <c r="C1874" s="105"/>
      <c r="D1874" s="105"/>
      <c r="E1874" s="105"/>
      <c r="F1874" s="105"/>
      <c r="G1874" s="103"/>
    </row>
    <row r="1875" spans="1:7" x14ac:dyDescent="0.25">
      <c r="A1875" s="104"/>
      <c r="B1875" s="105"/>
      <c r="C1875" s="105"/>
      <c r="D1875" s="105"/>
      <c r="E1875" s="105"/>
      <c r="F1875" s="105"/>
      <c r="G1875" s="103"/>
    </row>
    <row r="1876" spans="1:7" x14ac:dyDescent="0.25">
      <c r="A1876" s="104"/>
      <c r="B1876" s="105"/>
      <c r="C1876" s="105"/>
      <c r="D1876" s="105"/>
      <c r="E1876" s="105"/>
      <c r="F1876" s="105"/>
      <c r="G1876" s="103"/>
    </row>
    <row r="1877" spans="1:7" x14ac:dyDescent="0.25">
      <c r="A1877" s="104"/>
      <c r="B1877" s="105"/>
      <c r="C1877" s="105"/>
      <c r="D1877" s="105"/>
      <c r="E1877" s="105"/>
      <c r="F1877" s="105"/>
      <c r="G1877" s="103"/>
    </row>
    <row r="1878" spans="1:7" x14ac:dyDescent="0.25">
      <c r="A1878" s="104"/>
      <c r="B1878" s="105"/>
      <c r="C1878" s="105"/>
      <c r="D1878" s="105"/>
      <c r="E1878" s="105"/>
      <c r="F1878" s="105"/>
      <c r="G1878" s="103"/>
    </row>
    <row r="1879" spans="1:7" x14ac:dyDescent="0.25">
      <c r="A1879" s="104"/>
      <c r="B1879" s="105"/>
      <c r="C1879" s="105"/>
      <c r="D1879" s="105"/>
      <c r="E1879" s="105"/>
      <c r="F1879" s="105"/>
      <c r="G1879" s="103"/>
    </row>
    <row r="1880" spans="1:7" x14ac:dyDescent="0.25">
      <c r="A1880" s="104"/>
      <c r="B1880" s="105"/>
      <c r="C1880" s="105"/>
      <c r="D1880" s="105"/>
      <c r="E1880" s="105"/>
      <c r="F1880" s="105"/>
      <c r="G1880" s="103"/>
    </row>
    <row r="1881" spans="1:7" x14ac:dyDescent="0.25">
      <c r="A1881" s="104"/>
      <c r="B1881" s="105"/>
      <c r="C1881" s="105"/>
      <c r="D1881" s="105"/>
      <c r="E1881" s="105"/>
      <c r="F1881" s="105"/>
      <c r="G1881" s="103"/>
    </row>
    <row r="1882" spans="1:7" x14ac:dyDescent="0.25">
      <c r="A1882" s="104"/>
      <c r="B1882" s="105"/>
      <c r="C1882" s="105"/>
      <c r="D1882" s="105"/>
      <c r="E1882" s="105"/>
      <c r="F1882" s="105"/>
      <c r="G1882" s="103"/>
    </row>
    <row r="1883" spans="1:7" x14ac:dyDescent="0.25">
      <c r="A1883" s="104"/>
      <c r="B1883" s="105"/>
      <c r="C1883" s="105"/>
      <c r="D1883" s="105"/>
      <c r="E1883" s="105"/>
      <c r="F1883" s="105"/>
      <c r="G1883" s="103"/>
    </row>
    <row r="1884" spans="1:7" x14ac:dyDescent="0.25">
      <c r="A1884" s="104"/>
      <c r="B1884" s="105"/>
      <c r="C1884" s="105"/>
      <c r="D1884" s="105"/>
      <c r="E1884" s="105"/>
      <c r="F1884" s="105"/>
      <c r="G1884" s="103"/>
    </row>
    <row r="1885" spans="1:7" x14ac:dyDescent="0.25">
      <c r="A1885" s="104"/>
      <c r="B1885" s="105"/>
      <c r="C1885" s="105"/>
      <c r="D1885" s="105"/>
      <c r="E1885" s="105"/>
      <c r="F1885" s="105"/>
      <c r="G1885" s="103"/>
    </row>
    <row r="1886" spans="1:7" x14ac:dyDescent="0.25">
      <c r="A1886" s="104"/>
      <c r="B1886" s="105"/>
      <c r="C1886" s="105"/>
      <c r="D1886" s="105"/>
      <c r="E1886" s="105"/>
      <c r="F1886" s="105"/>
      <c r="G1886" s="103"/>
    </row>
    <row r="1887" spans="1:7" x14ac:dyDescent="0.25">
      <c r="A1887" s="104"/>
      <c r="B1887" s="105"/>
      <c r="C1887" s="105"/>
      <c r="D1887" s="105"/>
      <c r="E1887" s="105"/>
      <c r="F1887" s="105"/>
      <c r="G1887" s="103"/>
    </row>
    <row r="1888" spans="1:7" x14ac:dyDescent="0.25">
      <c r="A1888" s="104"/>
      <c r="B1888" s="105"/>
      <c r="C1888" s="105"/>
      <c r="D1888" s="105"/>
      <c r="E1888" s="105"/>
      <c r="F1888" s="105"/>
      <c r="G1888" s="103"/>
    </row>
    <row r="1889" spans="1:7" x14ac:dyDescent="0.25">
      <c r="A1889" s="104"/>
      <c r="B1889" s="105"/>
      <c r="C1889" s="105"/>
      <c r="D1889" s="105"/>
      <c r="E1889" s="105"/>
      <c r="F1889" s="105"/>
      <c r="G1889" s="103"/>
    </row>
    <row r="1890" spans="1:7" x14ac:dyDescent="0.25">
      <c r="A1890" s="104"/>
      <c r="B1890" s="105"/>
      <c r="C1890" s="105"/>
      <c r="D1890" s="105"/>
      <c r="E1890" s="105"/>
      <c r="F1890" s="105"/>
      <c r="G1890" s="103"/>
    </row>
    <row r="1891" spans="1:7" x14ac:dyDescent="0.25">
      <c r="A1891" s="104"/>
      <c r="B1891" s="105"/>
      <c r="C1891" s="105"/>
      <c r="D1891" s="105"/>
      <c r="E1891" s="105"/>
      <c r="F1891" s="105"/>
      <c r="G1891" s="103"/>
    </row>
    <row r="1892" spans="1:7" x14ac:dyDescent="0.25">
      <c r="A1892" s="104"/>
      <c r="B1892" s="105"/>
      <c r="C1892" s="105"/>
      <c r="D1892" s="105"/>
      <c r="E1892" s="105"/>
      <c r="F1892" s="105"/>
      <c r="G1892" s="103"/>
    </row>
    <row r="1893" spans="1:7" x14ac:dyDescent="0.25">
      <c r="A1893" s="104"/>
      <c r="B1893" s="105"/>
      <c r="C1893" s="105"/>
      <c r="D1893" s="105"/>
      <c r="E1893" s="105"/>
      <c r="F1893" s="105"/>
      <c r="G1893" s="103"/>
    </row>
    <row r="1894" spans="1:7" x14ac:dyDescent="0.25">
      <c r="A1894" s="104"/>
      <c r="B1894" s="105"/>
      <c r="C1894" s="105"/>
      <c r="D1894" s="105"/>
      <c r="E1894" s="105"/>
      <c r="F1894" s="105"/>
      <c r="G1894" s="103"/>
    </row>
    <row r="1895" spans="1:7" x14ac:dyDescent="0.25">
      <c r="A1895" s="104"/>
      <c r="B1895" s="105"/>
      <c r="C1895" s="105"/>
      <c r="D1895" s="105"/>
      <c r="E1895" s="105"/>
      <c r="F1895" s="105"/>
      <c r="G1895" s="103"/>
    </row>
    <row r="1896" spans="1:7" x14ac:dyDescent="0.25">
      <c r="A1896" s="104"/>
      <c r="B1896" s="105"/>
      <c r="C1896" s="105"/>
      <c r="D1896" s="105"/>
      <c r="E1896" s="105"/>
      <c r="F1896" s="105"/>
      <c r="G1896" s="103"/>
    </row>
    <row r="1897" spans="1:7" x14ac:dyDescent="0.25">
      <c r="A1897" s="104"/>
      <c r="B1897" s="105"/>
      <c r="C1897" s="105"/>
      <c r="D1897" s="105"/>
      <c r="E1897" s="105"/>
      <c r="F1897" s="105"/>
      <c r="G1897" s="103"/>
    </row>
    <row r="1898" spans="1:7" x14ac:dyDescent="0.25">
      <c r="A1898" s="104"/>
      <c r="B1898" s="105"/>
      <c r="C1898" s="105"/>
      <c r="D1898" s="105"/>
      <c r="E1898" s="105"/>
      <c r="F1898" s="105"/>
      <c r="G1898" s="103"/>
    </row>
    <row r="1899" spans="1:7" x14ac:dyDescent="0.25">
      <c r="A1899" s="104"/>
      <c r="B1899" s="105"/>
      <c r="C1899" s="105"/>
      <c r="D1899" s="105"/>
      <c r="E1899" s="105"/>
      <c r="F1899" s="105"/>
      <c r="G1899" s="103"/>
    </row>
    <row r="1900" spans="1:7" x14ac:dyDescent="0.25">
      <c r="A1900" s="104"/>
      <c r="B1900" s="105"/>
      <c r="C1900" s="105"/>
      <c r="D1900" s="105"/>
      <c r="E1900" s="105"/>
      <c r="F1900" s="105"/>
      <c r="G1900" s="103"/>
    </row>
    <row r="1901" spans="1:7" x14ac:dyDescent="0.25">
      <c r="A1901" s="104"/>
      <c r="B1901" s="105"/>
      <c r="C1901" s="105"/>
      <c r="D1901" s="105"/>
      <c r="E1901" s="105"/>
      <c r="F1901" s="105"/>
      <c r="G1901" s="103"/>
    </row>
    <row r="1902" spans="1:7" x14ac:dyDescent="0.25">
      <c r="A1902" s="104"/>
      <c r="B1902" s="105"/>
      <c r="C1902" s="105"/>
      <c r="D1902" s="105"/>
      <c r="E1902" s="105"/>
      <c r="F1902" s="105"/>
      <c r="G1902" s="103"/>
    </row>
    <row r="1903" spans="1:7" x14ac:dyDescent="0.25">
      <c r="A1903" s="104"/>
      <c r="B1903" s="105"/>
      <c r="C1903" s="105"/>
      <c r="D1903" s="105"/>
      <c r="E1903" s="105"/>
      <c r="F1903" s="105"/>
      <c r="G1903" s="103"/>
    </row>
    <row r="1904" spans="1:7" x14ac:dyDescent="0.25">
      <c r="A1904" s="104"/>
      <c r="B1904" s="105"/>
      <c r="C1904" s="105"/>
      <c r="D1904" s="105"/>
      <c r="E1904" s="105"/>
      <c r="F1904" s="105"/>
      <c r="G1904" s="103"/>
    </row>
    <row r="1905" spans="1:7" x14ac:dyDescent="0.25">
      <c r="A1905" s="104"/>
      <c r="B1905" s="105"/>
      <c r="C1905" s="105"/>
      <c r="D1905" s="105"/>
      <c r="E1905" s="105"/>
      <c r="F1905" s="105"/>
      <c r="G1905" s="103"/>
    </row>
    <row r="1906" spans="1:7" x14ac:dyDescent="0.25">
      <c r="A1906" s="104"/>
      <c r="B1906" s="105"/>
      <c r="C1906" s="105"/>
      <c r="D1906" s="105"/>
      <c r="E1906" s="105"/>
      <c r="F1906" s="105"/>
      <c r="G1906" s="103"/>
    </row>
    <row r="1907" spans="1:7" x14ac:dyDescent="0.25">
      <c r="A1907" s="104"/>
      <c r="B1907" s="105"/>
      <c r="C1907" s="105"/>
      <c r="D1907" s="105"/>
      <c r="E1907" s="105"/>
      <c r="F1907" s="105"/>
      <c r="G1907" s="103"/>
    </row>
    <row r="1908" spans="1:7" x14ac:dyDescent="0.25">
      <c r="A1908" s="104"/>
      <c r="B1908" s="105"/>
      <c r="C1908" s="105"/>
      <c r="D1908" s="105"/>
      <c r="E1908" s="105"/>
      <c r="F1908" s="105"/>
      <c r="G1908" s="103"/>
    </row>
    <row r="1909" spans="1:7" x14ac:dyDescent="0.25">
      <c r="A1909" s="104"/>
      <c r="B1909" s="105"/>
      <c r="C1909" s="105"/>
      <c r="D1909" s="105"/>
      <c r="E1909" s="105"/>
      <c r="F1909" s="105"/>
      <c r="G1909" s="103"/>
    </row>
    <row r="1910" spans="1:7" x14ac:dyDescent="0.25">
      <c r="A1910" s="104"/>
      <c r="B1910" s="105"/>
      <c r="C1910" s="105"/>
      <c r="D1910" s="105"/>
      <c r="E1910" s="105"/>
      <c r="F1910" s="105"/>
      <c r="G1910" s="103"/>
    </row>
    <row r="1911" spans="1:7" x14ac:dyDescent="0.25">
      <c r="A1911" s="104"/>
      <c r="B1911" s="105"/>
      <c r="C1911" s="105"/>
      <c r="D1911" s="105"/>
      <c r="E1911" s="105"/>
      <c r="F1911" s="105"/>
      <c r="G1911" s="103"/>
    </row>
    <row r="1912" spans="1:7" x14ac:dyDescent="0.25">
      <c r="A1912" s="104"/>
      <c r="B1912" s="105"/>
      <c r="C1912" s="105"/>
      <c r="D1912" s="105"/>
      <c r="E1912" s="105"/>
      <c r="F1912" s="105"/>
      <c r="G1912" s="103"/>
    </row>
    <row r="1913" spans="1:7" x14ac:dyDescent="0.25">
      <c r="A1913" s="104"/>
      <c r="B1913" s="105"/>
      <c r="C1913" s="105"/>
      <c r="D1913" s="105"/>
      <c r="E1913" s="105"/>
      <c r="F1913" s="105"/>
      <c r="G1913" s="103"/>
    </row>
    <row r="1914" spans="1:7" x14ac:dyDescent="0.25">
      <c r="A1914" s="104"/>
      <c r="B1914" s="105"/>
      <c r="C1914" s="105"/>
      <c r="D1914" s="105"/>
      <c r="E1914" s="105"/>
      <c r="F1914" s="105"/>
      <c r="G1914" s="103"/>
    </row>
    <row r="1915" spans="1:7" x14ac:dyDescent="0.25">
      <c r="A1915" s="104"/>
      <c r="B1915" s="105"/>
      <c r="C1915" s="105"/>
      <c r="D1915" s="105"/>
      <c r="E1915" s="105"/>
      <c r="F1915" s="105"/>
      <c r="G1915" s="103"/>
    </row>
    <row r="1916" spans="1:7" x14ac:dyDescent="0.25">
      <c r="A1916" s="104"/>
      <c r="B1916" s="105"/>
      <c r="C1916" s="105"/>
      <c r="D1916" s="105"/>
      <c r="E1916" s="105"/>
      <c r="F1916" s="105"/>
      <c r="G1916" s="103"/>
    </row>
    <row r="1917" spans="1:7" x14ac:dyDescent="0.25">
      <c r="A1917" s="104"/>
      <c r="B1917" s="105"/>
      <c r="C1917" s="105"/>
      <c r="D1917" s="105"/>
      <c r="E1917" s="105"/>
      <c r="F1917" s="105"/>
      <c r="G1917" s="103"/>
    </row>
    <row r="1918" spans="1:7" x14ac:dyDescent="0.25">
      <c r="A1918" s="104"/>
      <c r="B1918" s="105"/>
      <c r="C1918" s="105"/>
      <c r="D1918" s="105"/>
      <c r="E1918" s="105"/>
      <c r="F1918" s="105"/>
      <c r="G1918" s="103"/>
    </row>
    <row r="1919" spans="1:7" x14ac:dyDescent="0.25">
      <c r="A1919" s="104"/>
      <c r="B1919" s="105"/>
      <c r="C1919" s="105"/>
      <c r="D1919" s="105"/>
      <c r="E1919" s="105"/>
      <c r="F1919" s="105"/>
      <c r="G1919" s="103"/>
    </row>
    <row r="1920" spans="1:7" x14ac:dyDescent="0.25">
      <c r="A1920" s="104"/>
      <c r="B1920" s="105"/>
      <c r="C1920" s="105"/>
      <c r="D1920" s="105"/>
      <c r="E1920" s="105"/>
      <c r="F1920" s="105"/>
      <c r="G1920" s="103"/>
    </row>
    <row r="1921" spans="1:7" x14ac:dyDescent="0.25">
      <c r="A1921" s="104"/>
      <c r="B1921" s="105"/>
      <c r="C1921" s="105"/>
      <c r="D1921" s="105"/>
      <c r="E1921" s="105"/>
      <c r="F1921" s="105"/>
      <c r="G1921" s="103"/>
    </row>
    <row r="1922" spans="1:7" x14ac:dyDescent="0.25">
      <c r="A1922" s="104"/>
      <c r="B1922" s="105"/>
      <c r="C1922" s="105"/>
      <c r="D1922" s="105"/>
      <c r="E1922" s="105"/>
      <c r="F1922" s="105"/>
      <c r="G1922" s="103"/>
    </row>
    <row r="1923" spans="1:7" x14ac:dyDescent="0.25">
      <c r="A1923" s="104"/>
      <c r="B1923" s="105"/>
      <c r="C1923" s="105"/>
      <c r="D1923" s="105"/>
      <c r="E1923" s="105"/>
      <c r="F1923" s="105"/>
      <c r="G1923" s="103"/>
    </row>
    <row r="1924" spans="1:7" x14ac:dyDescent="0.25">
      <c r="A1924" s="104"/>
      <c r="B1924" s="105"/>
      <c r="C1924" s="105"/>
      <c r="D1924" s="105"/>
      <c r="E1924" s="105"/>
      <c r="F1924" s="105"/>
      <c r="G1924" s="103"/>
    </row>
    <row r="1925" spans="1:7" x14ac:dyDescent="0.25">
      <c r="A1925" s="104"/>
      <c r="B1925" s="105"/>
      <c r="C1925" s="105"/>
      <c r="D1925" s="105"/>
      <c r="E1925" s="105"/>
      <c r="F1925" s="105"/>
      <c r="G1925" s="103"/>
    </row>
    <row r="1926" spans="1:7" x14ac:dyDescent="0.25">
      <c r="A1926" s="104"/>
      <c r="B1926" s="105"/>
      <c r="C1926" s="105"/>
      <c r="D1926" s="105"/>
      <c r="E1926" s="105"/>
      <c r="F1926" s="105"/>
      <c r="G1926" s="103"/>
    </row>
    <row r="1927" spans="1:7" x14ac:dyDescent="0.25">
      <c r="A1927" s="104"/>
      <c r="B1927" s="105"/>
      <c r="C1927" s="105"/>
      <c r="D1927" s="105"/>
      <c r="E1927" s="105"/>
      <c r="F1927" s="105"/>
      <c r="G1927" s="103"/>
    </row>
    <row r="1928" spans="1:7" x14ac:dyDescent="0.25">
      <c r="A1928" s="104"/>
      <c r="B1928" s="105"/>
      <c r="C1928" s="105"/>
      <c r="D1928" s="105"/>
      <c r="E1928" s="105"/>
      <c r="F1928" s="105"/>
      <c r="G1928" s="103"/>
    </row>
    <row r="1929" spans="1:7" x14ac:dyDescent="0.25">
      <c r="A1929" s="104"/>
      <c r="B1929" s="105"/>
      <c r="C1929" s="105"/>
      <c r="D1929" s="105"/>
      <c r="E1929" s="105"/>
      <c r="F1929" s="105"/>
      <c r="G1929" s="103"/>
    </row>
    <row r="1930" spans="1:7" x14ac:dyDescent="0.25">
      <c r="A1930" s="104"/>
      <c r="B1930" s="105"/>
      <c r="C1930" s="105"/>
      <c r="D1930" s="105"/>
      <c r="E1930" s="105"/>
      <c r="F1930" s="105"/>
      <c r="G1930" s="103"/>
    </row>
    <row r="1931" spans="1:7" x14ac:dyDescent="0.25">
      <c r="A1931" s="104"/>
      <c r="B1931" s="105"/>
      <c r="C1931" s="105"/>
      <c r="D1931" s="105"/>
      <c r="E1931" s="105"/>
      <c r="F1931" s="105"/>
      <c r="G1931" s="103"/>
    </row>
    <row r="1932" spans="1:7" x14ac:dyDescent="0.25">
      <c r="A1932" s="104"/>
      <c r="B1932" s="105"/>
      <c r="C1932" s="105"/>
      <c r="D1932" s="105"/>
      <c r="E1932" s="105"/>
      <c r="F1932" s="105"/>
      <c r="G1932" s="103"/>
    </row>
    <row r="1933" spans="1:7" x14ac:dyDescent="0.25">
      <c r="A1933" s="104"/>
      <c r="B1933" s="105"/>
      <c r="C1933" s="105"/>
      <c r="D1933" s="105"/>
      <c r="E1933" s="105"/>
      <c r="F1933" s="105"/>
      <c r="G1933" s="103"/>
    </row>
    <row r="1934" spans="1:7" x14ac:dyDescent="0.25">
      <c r="A1934" s="104"/>
      <c r="B1934" s="105"/>
      <c r="C1934" s="105"/>
      <c r="D1934" s="105"/>
      <c r="E1934" s="105"/>
      <c r="F1934" s="105"/>
      <c r="G1934" s="103"/>
    </row>
    <row r="1935" spans="1:7" x14ac:dyDescent="0.25">
      <c r="A1935" s="104"/>
      <c r="B1935" s="105"/>
      <c r="C1935" s="105"/>
      <c r="D1935" s="105"/>
      <c r="E1935" s="105"/>
      <c r="F1935" s="105"/>
      <c r="G1935" s="103"/>
    </row>
    <row r="1936" spans="1:7" x14ac:dyDescent="0.25">
      <c r="A1936" s="104"/>
      <c r="B1936" s="105"/>
      <c r="C1936" s="105"/>
      <c r="D1936" s="105"/>
      <c r="E1936" s="105"/>
      <c r="F1936" s="105"/>
      <c r="G1936" s="103"/>
    </row>
    <row r="1937" spans="1:7" x14ac:dyDescent="0.25">
      <c r="A1937" s="104"/>
      <c r="B1937" s="105"/>
      <c r="C1937" s="105"/>
      <c r="D1937" s="105"/>
      <c r="E1937" s="105"/>
      <c r="F1937" s="105"/>
      <c r="G1937" s="103"/>
    </row>
    <row r="1938" spans="1:7" x14ac:dyDescent="0.25">
      <c r="A1938" s="104"/>
      <c r="B1938" s="105"/>
      <c r="C1938" s="105"/>
      <c r="D1938" s="105"/>
      <c r="E1938" s="105"/>
      <c r="F1938" s="105"/>
      <c r="G1938" s="103"/>
    </row>
    <row r="1939" spans="1:7" x14ac:dyDescent="0.25">
      <c r="A1939" s="104"/>
      <c r="B1939" s="105"/>
      <c r="C1939" s="105"/>
      <c r="D1939" s="105"/>
      <c r="E1939" s="105"/>
      <c r="F1939" s="105"/>
      <c r="G1939" s="103"/>
    </row>
    <row r="1940" spans="1:7" x14ac:dyDescent="0.25">
      <c r="A1940" s="104"/>
      <c r="B1940" s="105"/>
      <c r="C1940" s="105"/>
      <c r="D1940" s="105"/>
      <c r="E1940" s="105"/>
      <c r="F1940" s="105"/>
      <c r="G1940" s="103"/>
    </row>
    <row r="1941" spans="1:7" x14ac:dyDescent="0.25">
      <c r="A1941" s="104"/>
      <c r="B1941" s="105"/>
      <c r="C1941" s="105"/>
      <c r="D1941" s="105"/>
      <c r="E1941" s="105"/>
      <c r="F1941" s="105"/>
      <c r="G1941" s="103"/>
    </row>
    <row r="1942" spans="1:7" x14ac:dyDescent="0.25">
      <c r="A1942" s="104"/>
      <c r="B1942" s="105"/>
      <c r="C1942" s="105"/>
      <c r="D1942" s="105"/>
      <c r="E1942" s="105"/>
      <c r="F1942" s="105"/>
      <c r="G1942" s="103"/>
    </row>
    <row r="1943" spans="1:7" x14ac:dyDescent="0.25">
      <c r="A1943" s="104"/>
      <c r="B1943" s="105"/>
      <c r="C1943" s="105"/>
      <c r="D1943" s="105"/>
      <c r="E1943" s="105"/>
      <c r="F1943" s="105"/>
      <c r="G1943" s="103"/>
    </row>
    <row r="1944" spans="1:7" x14ac:dyDescent="0.25">
      <c r="A1944" s="104"/>
      <c r="B1944" s="105"/>
      <c r="C1944" s="105"/>
      <c r="D1944" s="105"/>
      <c r="E1944" s="105"/>
      <c r="F1944" s="105"/>
      <c r="G1944" s="103"/>
    </row>
    <row r="1945" spans="1:7" x14ac:dyDescent="0.25">
      <c r="A1945" s="104"/>
      <c r="B1945" s="105"/>
      <c r="C1945" s="105"/>
      <c r="D1945" s="105"/>
      <c r="E1945" s="105"/>
      <c r="F1945" s="105"/>
      <c r="G1945" s="103"/>
    </row>
    <row r="1946" spans="1:7" x14ac:dyDescent="0.25">
      <c r="A1946" s="104"/>
      <c r="B1946" s="105"/>
      <c r="C1946" s="105"/>
      <c r="D1946" s="105"/>
      <c r="E1946" s="105"/>
      <c r="F1946" s="105"/>
      <c r="G1946" s="103"/>
    </row>
    <row r="1947" spans="1:7" x14ac:dyDescent="0.25">
      <c r="A1947" s="104"/>
      <c r="B1947" s="105"/>
      <c r="C1947" s="105"/>
      <c r="D1947" s="105"/>
      <c r="E1947" s="105"/>
      <c r="F1947" s="105"/>
      <c r="G1947" s="103"/>
    </row>
    <row r="1948" spans="1:7" x14ac:dyDescent="0.25">
      <c r="A1948" s="104"/>
      <c r="B1948" s="105"/>
      <c r="C1948" s="105"/>
      <c r="D1948" s="105"/>
      <c r="E1948" s="105"/>
      <c r="F1948" s="105"/>
      <c r="G1948" s="103"/>
    </row>
    <row r="1949" spans="1:7" x14ac:dyDescent="0.25">
      <c r="A1949" s="104"/>
      <c r="B1949" s="105"/>
      <c r="C1949" s="105"/>
      <c r="D1949" s="105"/>
      <c r="E1949" s="105"/>
      <c r="F1949" s="105"/>
      <c r="G1949" s="103"/>
    </row>
    <row r="1950" spans="1:7" x14ac:dyDescent="0.25">
      <c r="A1950" s="104"/>
      <c r="B1950" s="105"/>
      <c r="C1950" s="105"/>
      <c r="D1950" s="105"/>
      <c r="E1950" s="105"/>
      <c r="F1950" s="105"/>
      <c r="G1950" s="103"/>
    </row>
    <row r="1951" spans="1:7" x14ac:dyDescent="0.25">
      <c r="A1951" s="104"/>
      <c r="B1951" s="105"/>
      <c r="C1951" s="105"/>
      <c r="D1951" s="105"/>
      <c r="E1951" s="105"/>
      <c r="F1951" s="105"/>
      <c r="G1951" s="103"/>
    </row>
    <row r="1952" spans="1:7" x14ac:dyDescent="0.25">
      <c r="A1952" s="104"/>
      <c r="B1952" s="105"/>
      <c r="C1952" s="105"/>
      <c r="D1952" s="105"/>
      <c r="E1952" s="105"/>
      <c r="F1952" s="105"/>
      <c r="G1952" s="103"/>
    </row>
    <row r="1953" spans="1:7" x14ac:dyDescent="0.25">
      <c r="A1953" s="104"/>
      <c r="B1953" s="105"/>
      <c r="C1953" s="105"/>
      <c r="D1953" s="105"/>
      <c r="E1953" s="105"/>
      <c r="F1953" s="105"/>
      <c r="G1953" s="103"/>
    </row>
    <row r="1954" spans="1:7" x14ac:dyDescent="0.25">
      <c r="A1954" s="104"/>
      <c r="B1954" s="105"/>
      <c r="C1954" s="105"/>
      <c r="D1954" s="105"/>
      <c r="E1954" s="105"/>
      <c r="F1954" s="105"/>
      <c r="G1954" s="103"/>
    </row>
    <row r="1955" spans="1:7" x14ac:dyDescent="0.25">
      <c r="A1955" s="104"/>
      <c r="B1955" s="105"/>
      <c r="C1955" s="105"/>
      <c r="D1955" s="105"/>
      <c r="E1955" s="105"/>
      <c r="F1955" s="105"/>
      <c r="G1955" s="103"/>
    </row>
    <row r="1956" spans="1:7" x14ac:dyDescent="0.25">
      <c r="A1956" s="104"/>
      <c r="B1956" s="105"/>
      <c r="C1956" s="105"/>
      <c r="D1956" s="105"/>
      <c r="E1956" s="105"/>
      <c r="F1956" s="105"/>
      <c r="G1956" s="103"/>
    </row>
    <row r="1957" spans="1:7" x14ac:dyDescent="0.25">
      <c r="A1957" s="104"/>
      <c r="B1957" s="105"/>
      <c r="C1957" s="105"/>
      <c r="D1957" s="105"/>
      <c r="E1957" s="105"/>
      <c r="F1957" s="105"/>
      <c r="G1957" s="103"/>
    </row>
    <row r="1958" spans="1:7" x14ac:dyDescent="0.25">
      <c r="A1958" s="104"/>
      <c r="B1958" s="105"/>
      <c r="C1958" s="105"/>
      <c r="D1958" s="105"/>
      <c r="E1958" s="105"/>
      <c r="F1958" s="105"/>
      <c r="G1958" s="103"/>
    </row>
    <row r="1959" spans="1:7" x14ac:dyDescent="0.25">
      <c r="A1959" s="104"/>
      <c r="B1959" s="105"/>
      <c r="C1959" s="105"/>
      <c r="D1959" s="105"/>
      <c r="E1959" s="105"/>
      <c r="F1959" s="105"/>
      <c r="G1959" s="103"/>
    </row>
    <row r="1960" spans="1:7" x14ac:dyDescent="0.25">
      <c r="A1960" s="104"/>
      <c r="B1960" s="105"/>
      <c r="C1960" s="105"/>
      <c r="D1960" s="105"/>
      <c r="E1960" s="105"/>
      <c r="F1960" s="105"/>
      <c r="G1960" s="103"/>
    </row>
    <row r="1961" spans="1:7" x14ac:dyDescent="0.25">
      <c r="A1961" s="104"/>
      <c r="B1961" s="105"/>
      <c r="C1961" s="105"/>
      <c r="D1961" s="105"/>
      <c r="E1961" s="105"/>
      <c r="F1961" s="105"/>
      <c r="G1961" s="103"/>
    </row>
    <row r="1962" spans="1:7" x14ac:dyDescent="0.25">
      <c r="A1962" s="104"/>
      <c r="B1962" s="105"/>
      <c r="C1962" s="105"/>
      <c r="D1962" s="105"/>
      <c r="E1962" s="105"/>
      <c r="F1962" s="105"/>
      <c r="G1962" s="103"/>
    </row>
    <row r="1963" spans="1:7" x14ac:dyDescent="0.25">
      <c r="A1963" s="104"/>
      <c r="B1963" s="105"/>
      <c r="C1963" s="105"/>
      <c r="D1963" s="105"/>
      <c r="E1963" s="105"/>
      <c r="F1963" s="105"/>
      <c r="G1963" s="103"/>
    </row>
    <row r="1964" spans="1:7" x14ac:dyDescent="0.25">
      <c r="A1964" s="104"/>
      <c r="B1964" s="105"/>
      <c r="C1964" s="105"/>
      <c r="D1964" s="105"/>
      <c r="E1964" s="105"/>
      <c r="F1964" s="105"/>
      <c r="G1964" s="103"/>
    </row>
    <row r="1965" spans="1:7" x14ac:dyDescent="0.25">
      <c r="A1965" s="104"/>
      <c r="B1965" s="105"/>
      <c r="C1965" s="105"/>
      <c r="D1965" s="105"/>
      <c r="E1965" s="105"/>
      <c r="F1965" s="105"/>
      <c r="G1965" s="103"/>
    </row>
    <row r="1966" spans="1:7" x14ac:dyDescent="0.25">
      <c r="A1966" s="104"/>
      <c r="B1966" s="105"/>
      <c r="C1966" s="105"/>
      <c r="D1966" s="105"/>
      <c r="E1966" s="105"/>
      <c r="F1966" s="105"/>
      <c r="G1966" s="103"/>
    </row>
    <row r="1967" spans="1:7" x14ac:dyDescent="0.25">
      <c r="A1967" s="104"/>
      <c r="B1967" s="105"/>
      <c r="C1967" s="105"/>
      <c r="D1967" s="105"/>
      <c r="E1967" s="105"/>
      <c r="F1967" s="105"/>
      <c r="G1967" s="103"/>
    </row>
    <row r="1968" spans="1:7" x14ac:dyDescent="0.25">
      <c r="A1968" s="104"/>
      <c r="B1968" s="105"/>
      <c r="C1968" s="105"/>
      <c r="D1968" s="105"/>
      <c r="E1968" s="105"/>
      <c r="F1968" s="105"/>
      <c r="G1968" s="103"/>
    </row>
    <row r="1969" spans="1:7" x14ac:dyDescent="0.25">
      <c r="A1969" s="104"/>
      <c r="B1969" s="105"/>
      <c r="C1969" s="105"/>
      <c r="D1969" s="105"/>
      <c r="E1969" s="105"/>
      <c r="F1969" s="105"/>
      <c r="G1969" s="103"/>
    </row>
    <row r="1970" spans="1:7" x14ac:dyDescent="0.25">
      <c r="A1970" s="104"/>
      <c r="B1970" s="105"/>
      <c r="C1970" s="105"/>
      <c r="D1970" s="105"/>
      <c r="E1970" s="105"/>
      <c r="F1970" s="105"/>
      <c r="G1970" s="103"/>
    </row>
    <row r="1971" spans="1:7" x14ac:dyDescent="0.25">
      <c r="A1971" s="104"/>
      <c r="B1971" s="105"/>
      <c r="C1971" s="105"/>
      <c r="D1971" s="105"/>
      <c r="E1971" s="105"/>
      <c r="F1971" s="105"/>
      <c r="G1971" s="103"/>
    </row>
    <row r="1972" spans="1:7" x14ac:dyDescent="0.25">
      <c r="A1972" s="104"/>
      <c r="B1972" s="105"/>
      <c r="C1972" s="105"/>
      <c r="D1972" s="105"/>
      <c r="E1972" s="105"/>
      <c r="F1972" s="105"/>
      <c r="G1972" s="103"/>
    </row>
    <row r="1973" spans="1:7" x14ac:dyDescent="0.25">
      <c r="A1973" s="104"/>
      <c r="B1973" s="105"/>
      <c r="C1973" s="105"/>
      <c r="D1973" s="105"/>
      <c r="E1973" s="105"/>
      <c r="F1973" s="105"/>
      <c r="G1973" s="103"/>
    </row>
    <row r="1974" spans="1:7" x14ac:dyDescent="0.25">
      <c r="A1974" s="104"/>
      <c r="B1974" s="105"/>
      <c r="C1974" s="105"/>
      <c r="D1974" s="105"/>
      <c r="E1974" s="105"/>
      <c r="F1974" s="105"/>
      <c r="G1974" s="103"/>
    </row>
    <row r="1975" spans="1:7" x14ac:dyDescent="0.25">
      <c r="A1975" s="104"/>
      <c r="B1975" s="105"/>
      <c r="C1975" s="105"/>
      <c r="D1975" s="105"/>
      <c r="E1975" s="105"/>
      <c r="F1975" s="105"/>
      <c r="G1975" s="103"/>
    </row>
    <row r="1976" spans="1:7" x14ac:dyDescent="0.25">
      <c r="A1976" s="104"/>
      <c r="B1976" s="105"/>
      <c r="C1976" s="105"/>
      <c r="D1976" s="105"/>
      <c r="E1976" s="105"/>
      <c r="F1976" s="105"/>
      <c r="G1976" s="103"/>
    </row>
    <row r="1977" spans="1:7" x14ac:dyDescent="0.25">
      <c r="A1977" s="104"/>
      <c r="B1977" s="105"/>
      <c r="C1977" s="105"/>
      <c r="D1977" s="105"/>
      <c r="E1977" s="105"/>
      <c r="F1977" s="105"/>
      <c r="G1977" s="103"/>
    </row>
    <row r="1978" spans="1:7" x14ac:dyDescent="0.25">
      <c r="A1978" s="104"/>
      <c r="B1978" s="105"/>
      <c r="C1978" s="105"/>
      <c r="D1978" s="105"/>
      <c r="E1978" s="105"/>
      <c r="F1978" s="105"/>
      <c r="G1978" s="103"/>
    </row>
    <row r="1979" spans="1:7" x14ac:dyDescent="0.25">
      <c r="A1979" s="104"/>
      <c r="B1979" s="105"/>
      <c r="C1979" s="105"/>
      <c r="D1979" s="105"/>
      <c r="E1979" s="105"/>
      <c r="F1979" s="105"/>
      <c r="G1979" s="103"/>
    </row>
    <row r="1980" spans="1:7" x14ac:dyDescent="0.25">
      <c r="A1980" s="104"/>
      <c r="B1980" s="105"/>
      <c r="C1980" s="105"/>
      <c r="D1980" s="105"/>
      <c r="E1980" s="105"/>
      <c r="F1980" s="105"/>
      <c r="G1980" s="103"/>
    </row>
    <row r="1981" spans="1:7" x14ac:dyDescent="0.25">
      <c r="A1981" s="104"/>
      <c r="B1981" s="105"/>
      <c r="C1981" s="105"/>
      <c r="D1981" s="105"/>
      <c r="E1981" s="105"/>
      <c r="F1981" s="105"/>
      <c r="G1981" s="103"/>
    </row>
    <row r="1982" spans="1:7" x14ac:dyDescent="0.25">
      <c r="A1982" s="104"/>
      <c r="B1982" s="105"/>
      <c r="C1982" s="105"/>
      <c r="D1982" s="105"/>
      <c r="E1982" s="105"/>
      <c r="F1982" s="105"/>
      <c r="G1982" s="103"/>
    </row>
    <row r="1983" spans="1:7" x14ac:dyDescent="0.25">
      <c r="A1983" s="104"/>
      <c r="B1983" s="105"/>
      <c r="C1983" s="105"/>
      <c r="D1983" s="105"/>
      <c r="E1983" s="105"/>
      <c r="F1983" s="105"/>
      <c r="G1983" s="103"/>
    </row>
    <row r="1984" spans="1:7" x14ac:dyDescent="0.25">
      <c r="A1984" s="104"/>
      <c r="B1984" s="105"/>
      <c r="C1984" s="105"/>
      <c r="D1984" s="105"/>
      <c r="E1984" s="105"/>
      <c r="F1984" s="105"/>
      <c r="G1984" s="103"/>
    </row>
    <row r="1985" spans="1:7" x14ac:dyDescent="0.25">
      <c r="A1985" s="104"/>
      <c r="B1985" s="105"/>
      <c r="C1985" s="105"/>
      <c r="D1985" s="105"/>
      <c r="E1985" s="105"/>
      <c r="F1985" s="105"/>
      <c r="G1985" s="103"/>
    </row>
    <row r="1986" spans="1:7" x14ac:dyDescent="0.25">
      <c r="A1986" s="104"/>
      <c r="B1986" s="105"/>
      <c r="C1986" s="105"/>
      <c r="D1986" s="105"/>
      <c r="E1986" s="105"/>
      <c r="F1986" s="105"/>
      <c r="G1986" s="103"/>
    </row>
    <row r="1987" spans="1:7" x14ac:dyDescent="0.25">
      <c r="A1987" s="104"/>
      <c r="B1987" s="105"/>
      <c r="C1987" s="105"/>
      <c r="D1987" s="105"/>
      <c r="E1987" s="105"/>
      <c r="F1987" s="105"/>
      <c r="G1987" s="103"/>
    </row>
    <row r="1988" spans="1:7" x14ac:dyDescent="0.25">
      <c r="A1988" s="104"/>
      <c r="B1988" s="105"/>
      <c r="C1988" s="105"/>
      <c r="D1988" s="105"/>
      <c r="E1988" s="105"/>
      <c r="F1988" s="105"/>
      <c r="G1988" s="103"/>
    </row>
    <row r="1989" spans="1:7" x14ac:dyDescent="0.25">
      <c r="A1989" s="104"/>
      <c r="B1989" s="105"/>
      <c r="C1989" s="105"/>
      <c r="D1989" s="105"/>
      <c r="E1989" s="105"/>
      <c r="F1989" s="105"/>
      <c r="G1989" s="103"/>
    </row>
    <row r="1990" spans="1:7" x14ac:dyDescent="0.25">
      <c r="A1990" s="104"/>
      <c r="B1990" s="105"/>
      <c r="C1990" s="105"/>
      <c r="D1990" s="105"/>
      <c r="E1990" s="105"/>
      <c r="F1990" s="105"/>
      <c r="G1990" s="103"/>
    </row>
    <row r="1991" spans="1:7" x14ac:dyDescent="0.25">
      <c r="A1991" s="104"/>
      <c r="B1991" s="105"/>
      <c r="C1991" s="105"/>
      <c r="D1991" s="105"/>
      <c r="E1991" s="105"/>
      <c r="F1991" s="105"/>
      <c r="G1991" s="103"/>
    </row>
    <row r="1992" spans="1:7" x14ac:dyDescent="0.25">
      <c r="A1992" s="104"/>
      <c r="B1992" s="105"/>
      <c r="C1992" s="105"/>
      <c r="D1992" s="105"/>
      <c r="E1992" s="105"/>
      <c r="F1992" s="105"/>
      <c r="G1992" s="103"/>
    </row>
    <row r="1993" spans="1:7" x14ac:dyDescent="0.25">
      <c r="A1993" s="104"/>
      <c r="B1993" s="105"/>
      <c r="C1993" s="105"/>
      <c r="D1993" s="105"/>
      <c r="E1993" s="105"/>
      <c r="F1993" s="105"/>
      <c r="G1993" s="103"/>
    </row>
    <row r="1994" spans="1:7" x14ac:dyDescent="0.25">
      <c r="A1994" s="104"/>
      <c r="B1994" s="105"/>
      <c r="C1994" s="105"/>
      <c r="D1994" s="105"/>
      <c r="E1994" s="105"/>
      <c r="F1994" s="105"/>
      <c r="G1994" s="103"/>
    </row>
    <row r="1995" spans="1:7" x14ac:dyDescent="0.25">
      <c r="A1995" s="104"/>
      <c r="B1995" s="105"/>
      <c r="C1995" s="105"/>
      <c r="D1995" s="105"/>
      <c r="E1995" s="105"/>
      <c r="F1995" s="105"/>
      <c r="G1995" s="103"/>
    </row>
    <row r="1996" spans="1:7" x14ac:dyDescent="0.25">
      <c r="A1996" s="104"/>
      <c r="B1996" s="105"/>
      <c r="C1996" s="105"/>
      <c r="D1996" s="105"/>
      <c r="E1996" s="105"/>
      <c r="F1996" s="105"/>
      <c r="G1996" s="103"/>
    </row>
    <row r="1997" spans="1:7" x14ac:dyDescent="0.25">
      <c r="A1997" s="104"/>
      <c r="B1997" s="105"/>
      <c r="C1997" s="105"/>
      <c r="D1997" s="105"/>
      <c r="E1997" s="105"/>
      <c r="F1997" s="105"/>
      <c r="G1997" s="103"/>
    </row>
    <row r="1998" spans="1:7" x14ac:dyDescent="0.25">
      <c r="A1998" s="104"/>
      <c r="B1998" s="105"/>
      <c r="C1998" s="105"/>
      <c r="D1998" s="105"/>
      <c r="E1998" s="105"/>
      <c r="F1998" s="105"/>
      <c r="G1998" s="103"/>
    </row>
    <row r="1999" spans="1:7" x14ac:dyDescent="0.25">
      <c r="A1999" s="104"/>
      <c r="B1999" s="105"/>
      <c r="C1999" s="105"/>
      <c r="D1999" s="105"/>
      <c r="E1999" s="105"/>
      <c r="F1999" s="105"/>
      <c r="G1999" s="103"/>
    </row>
    <row r="2000" spans="1:7" x14ac:dyDescent="0.25">
      <c r="A2000" s="104"/>
      <c r="B2000" s="105"/>
      <c r="C2000" s="105"/>
      <c r="D2000" s="105"/>
      <c r="E2000" s="105"/>
      <c r="F2000" s="105"/>
      <c r="G2000" s="103"/>
    </row>
    <row r="2001" spans="1:7" x14ac:dyDescent="0.25">
      <c r="A2001" s="104"/>
      <c r="B2001" s="105"/>
      <c r="C2001" s="105"/>
      <c r="D2001" s="105"/>
      <c r="E2001" s="105"/>
      <c r="F2001" s="105"/>
      <c r="G2001" s="103"/>
    </row>
    <row r="2002" spans="1:7" x14ac:dyDescent="0.25">
      <c r="A2002" s="104"/>
      <c r="B2002" s="105"/>
      <c r="C2002" s="105"/>
      <c r="D2002" s="105"/>
      <c r="E2002" s="105"/>
      <c r="F2002" s="105"/>
      <c r="G2002" s="103"/>
    </row>
    <row r="2003" spans="1:7" x14ac:dyDescent="0.25">
      <c r="A2003" s="104"/>
      <c r="B2003" s="105"/>
      <c r="C2003" s="105"/>
      <c r="D2003" s="105"/>
      <c r="E2003" s="105"/>
      <c r="F2003" s="105"/>
      <c r="G2003" s="103"/>
    </row>
    <row r="2004" spans="1:7" x14ac:dyDescent="0.25">
      <c r="A2004" s="104"/>
      <c r="B2004" s="105"/>
      <c r="C2004" s="105"/>
      <c r="D2004" s="105"/>
      <c r="E2004" s="105"/>
      <c r="F2004" s="105"/>
      <c r="G2004" s="103"/>
    </row>
    <row r="2005" spans="1:7" x14ac:dyDescent="0.25">
      <c r="A2005" s="104"/>
      <c r="B2005" s="105"/>
      <c r="C2005" s="105"/>
      <c r="D2005" s="105"/>
      <c r="E2005" s="105"/>
      <c r="F2005" s="105"/>
      <c r="G2005" s="103"/>
    </row>
    <row r="2006" spans="1:7" x14ac:dyDescent="0.25">
      <c r="A2006" s="104"/>
      <c r="B2006" s="105"/>
      <c r="C2006" s="105"/>
      <c r="D2006" s="105"/>
      <c r="E2006" s="105"/>
      <c r="F2006" s="105"/>
      <c r="G2006" s="103"/>
    </row>
    <row r="2007" spans="1:7" x14ac:dyDescent="0.25">
      <c r="A2007" s="104"/>
      <c r="B2007" s="105"/>
      <c r="C2007" s="105"/>
      <c r="D2007" s="105"/>
      <c r="E2007" s="105"/>
      <c r="F2007" s="105"/>
      <c r="G2007" s="103"/>
    </row>
    <row r="2008" spans="1:7" x14ac:dyDescent="0.25">
      <c r="A2008" s="104"/>
      <c r="B2008" s="105"/>
      <c r="C2008" s="105"/>
      <c r="D2008" s="105"/>
      <c r="E2008" s="105"/>
      <c r="F2008" s="105"/>
      <c r="G2008" s="103"/>
    </row>
    <row r="2009" spans="1:7" x14ac:dyDescent="0.25">
      <c r="A2009" s="104"/>
      <c r="B2009" s="105"/>
      <c r="C2009" s="105"/>
      <c r="D2009" s="105"/>
      <c r="E2009" s="105"/>
      <c r="F2009" s="105"/>
      <c r="G2009" s="103"/>
    </row>
    <row r="2010" spans="1:7" x14ac:dyDescent="0.25">
      <c r="A2010" s="104"/>
      <c r="B2010" s="105"/>
      <c r="C2010" s="105"/>
      <c r="D2010" s="105"/>
      <c r="E2010" s="105"/>
      <c r="F2010" s="105"/>
      <c r="G2010" s="103"/>
    </row>
    <row r="2011" spans="1:7" x14ac:dyDescent="0.25">
      <c r="A2011" s="104"/>
      <c r="B2011" s="105"/>
      <c r="C2011" s="105"/>
      <c r="D2011" s="105"/>
      <c r="E2011" s="105"/>
      <c r="F2011" s="105"/>
      <c r="G2011" s="103"/>
    </row>
    <row r="2012" spans="1:7" x14ac:dyDescent="0.25">
      <c r="A2012" s="104"/>
      <c r="B2012" s="105"/>
      <c r="C2012" s="105"/>
      <c r="D2012" s="105"/>
      <c r="E2012" s="105"/>
      <c r="F2012" s="105"/>
      <c r="G2012" s="103"/>
    </row>
    <row r="2013" spans="1:7" x14ac:dyDescent="0.25">
      <c r="A2013" s="104"/>
      <c r="B2013" s="105"/>
      <c r="C2013" s="105"/>
      <c r="D2013" s="105"/>
      <c r="E2013" s="105"/>
      <c r="F2013" s="105"/>
      <c r="G2013" s="103"/>
    </row>
    <row r="2014" spans="1:7" x14ac:dyDescent="0.25">
      <c r="A2014" s="104"/>
      <c r="B2014" s="105"/>
      <c r="C2014" s="105"/>
      <c r="D2014" s="105"/>
      <c r="E2014" s="105"/>
      <c r="F2014" s="105"/>
      <c r="G2014" s="103"/>
    </row>
    <row r="2015" spans="1:7" x14ac:dyDescent="0.25">
      <c r="A2015" s="104"/>
      <c r="B2015" s="105"/>
      <c r="C2015" s="105"/>
      <c r="D2015" s="105"/>
      <c r="E2015" s="105"/>
      <c r="F2015" s="105"/>
      <c r="G2015" s="103"/>
    </row>
    <row r="2016" spans="1:7" x14ac:dyDescent="0.25">
      <c r="A2016" s="104"/>
      <c r="B2016" s="105"/>
      <c r="C2016" s="105"/>
      <c r="D2016" s="105"/>
      <c r="E2016" s="105"/>
      <c r="F2016" s="105"/>
      <c r="G2016" s="103"/>
    </row>
    <row r="2017" spans="1:7" x14ac:dyDescent="0.25">
      <c r="A2017" s="104"/>
      <c r="B2017" s="105"/>
      <c r="C2017" s="105"/>
      <c r="D2017" s="105"/>
      <c r="E2017" s="105"/>
      <c r="F2017" s="105"/>
      <c r="G2017" s="103"/>
    </row>
    <row r="2018" spans="1:7" x14ac:dyDescent="0.25">
      <c r="A2018" s="104"/>
      <c r="B2018" s="105"/>
      <c r="C2018" s="105"/>
      <c r="D2018" s="105"/>
      <c r="E2018" s="105"/>
      <c r="F2018" s="105"/>
      <c r="G2018" s="103"/>
    </row>
    <row r="2019" spans="1:7" x14ac:dyDescent="0.25">
      <c r="A2019" s="104"/>
      <c r="B2019" s="105"/>
      <c r="C2019" s="105"/>
      <c r="D2019" s="105"/>
      <c r="E2019" s="105"/>
      <c r="F2019" s="105"/>
      <c r="G2019" s="103"/>
    </row>
    <row r="2020" spans="1:7" x14ac:dyDescent="0.25">
      <c r="A2020" s="104"/>
      <c r="B2020" s="105"/>
      <c r="C2020" s="105"/>
      <c r="D2020" s="105"/>
      <c r="E2020" s="105"/>
      <c r="F2020" s="105"/>
      <c r="G2020" s="103"/>
    </row>
    <row r="2021" spans="1:7" x14ac:dyDescent="0.25">
      <c r="A2021" s="104"/>
      <c r="B2021" s="105"/>
      <c r="C2021" s="105"/>
      <c r="D2021" s="105"/>
      <c r="E2021" s="105"/>
      <c r="F2021" s="105"/>
      <c r="G2021" s="103"/>
    </row>
    <row r="2022" spans="1:7" x14ac:dyDescent="0.25">
      <c r="A2022" s="104"/>
      <c r="B2022" s="105"/>
      <c r="C2022" s="105"/>
      <c r="D2022" s="105"/>
      <c r="E2022" s="105"/>
      <c r="F2022" s="105"/>
      <c r="G2022" s="103"/>
    </row>
    <row r="2023" spans="1:7" x14ac:dyDescent="0.25">
      <c r="A2023" s="104"/>
      <c r="B2023" s="105"/>
      <c r="C2023" s="105"/>
      <c r="D2023" s="105"/>
      <c r="E2023" s="105"/>
      <c r="F2023" s="105"/>
      <c r="G2023" s="103"/>
    </row>
    <row r="2024" spans="1:7" x14ac:dyDescent="0.25">
      <c r="A2024" s="104"/>
      <c r="B2024" s="105"/>
      <c r="C2024" s="105"/>
      <c r="D2024" s="105"/>
      <c r="E2024" s="105"/>
      <c r="F2024" s="105"/>
      <c r="G2024" s="103"/>
    </row>
    <row r="2025" spans="1:7" x14ac:dyDescent="0.25">
      <c r="A2025" s="104"/>
      <c r="B2025" s="105"/>
      <c r="C2025" s="105"/>
      <c r="D2025" s="105"/>
      <c r="E2025" s="105"/>
      <c r="F2025" s="105"/>
      <c r="G2025" s="103"/>
    </row>
    <row r="2026" spans="1:7" x14ac:dyDescent="0.25">
      <c r="A2026" s="104"/>
      <c r="B2026" s="105"/>
      <c r="C2026" s="105"/>
      <c r="D2026" s="105"/>
      <c r="E2026" s="105"/>
      <c r="F2026" s="105"/>
      <c r="G2026" s="103"/>
    </row>
    <row r="2027" spans="1:7" x14ac:dyDescent="0.25">
      <c r="A2027" s="104"/>
      <c r="B2027" s="105"/>
      <c r="C2027" s="105"/>
      <c r="D2027" s="105"/>
      <c r="E2027" s="105"/>
      <c r="F2027" s="105"/>
      <c r="G2027" s="103"/>
    </row>
    <row r="2028" spans="1:7" x14ac:dyDescent="0.25">
      <c r="A2028" s="104"/>
      <c r="B2028" s="105"/>
      <c r="C2028" s="105"/>
      <c r="D2028" s="105"/>
      <c r="E2028" s="105"/>
      <c r="F2028" s="105"/>
      <c r="G2028" s="103"/>
    </row>
    <row r="2029" spans="1:7" x14ac:dyDescent="0.25">
      <c r="A2029" s="104"/>
      <c r="B2029" s="105"/>
      <c r="C2029" s="105"/>
      <c r="D2029" s="105"/>
      <c r="E2029" s="105"/>
      <c r="F2029" s="105"/>
      <c r="G2029" s="103"/>
    </row>
    <row r="2030" spans="1:7" x14ac:dyDescent="0.25">
      <c r="A2030" s="104"/>
      <c r="B2030" s="105"/>
      <c r="C2030" s="105"/>
      <c r="D2030" s="105"/>
      <c r="E2030" s="105"/>
      <c r="F2030" s="105"/>
      <c r="G2030" s="103"/>
    </row>
    <row r="2031" spans="1:7" x14ac:dyDescent="0.25">
      <c r="A2031" s="104"/>
      <c r="B2031" s="105"/>
      <c r="C2031" s="105"/>
      <c r="D2031" s="105"/>
      <c r="E2031" s="105"/>
      <c r="F2031" s="105"/>
      <c r="G2031" s="103"/>
    </row>
    <row r="2032" spans="1:7" x14ac:dyDescent="0.25">
      <c r="A2032" s="104"/>
      <c r="B2032" s="105"/>
      <c r="C2032" s="105"/>
      <c r="D2032" s="105"/>
      <c r="E2032" s="105"/>
      <c r="F2032" s="105"/>
      <c r="G2032" s="103"/>
    </row>
    <row r="2033" spans="1:7" x14ac:dyDescent="0.25">
      <c r="A2033" s="104"/>
      <c r="B2033" s="105"/>
      <c r="C2033" s="105"/>
      <c r="D2033" s="105"/>
      <c r="E2033" s="105"/>
      <c r="F2033" s="105"/>
      <c r="G2033" s="103"/>
    </row>
    <row r="2034" spans="1:7" x14ac:dyDescent="0.25">
      <c r="A2034" s="104"/>
      <c r="B2034" s="105"/>
      <c r="C2034" s="105"/>
      <c r="D2034" s="105"/>
      <c r="E2034" s="105"/>
      <c r="F2034" s="105"/>
      <c r="G2034" s="103"/>
    </row>
    <row r="2035" spans="1:7" x14ac:dyDescent="0.25">
      <c r="A2035" s="104"/>
      <c r="B2035" s="105"/>
      <c r="C2035" s="105"/>
      <c r="D2035" s="105"/>
      <c r="E2035" s="105"/>
      <c r="F2035" s="105"/>
      <c r="G2035" s="103"/>
    </row>
    <row r="2036" spans="1:7" x14ac:dyDescent="0.25">
      <c r="A2036" s="104"/>
      <c r="B2036" s="105"/>
      <c r="C2036" s="105"/>
      <c r="D2036" s="105"/>
      <c r="E2036" s="105"/>
      <c r="F2036" s="105"/>
      <c r="G2036" s="103"/>
    </row>
    <row r="2037" spans="1:7" x14ac:dyDescent="0.25">
      <c r="A2037" s="104"/>
      <c r="B2037" s="105"/>
      <c r="C2037" s="105"/>
      <c r="D2037" s="105"/>
      <c r="E2037" s="105"/>
      <c r="F2037" s="105"/>
      <c r="G2037" s="103"/>
    </row>
    <row r="2038" spans="1:7" x14ac:dyDescent="0.25">
      <c r="A2038" s="104"/>
      <c r="B2038" s="105"/>
      <c r="C2038" s="105"/>
      <c r="D2038" s="105"/>
      <c r="E2038" s="105"/>
      <c r="F2038" s="105"/>
      <c r="G2038" s="103"/>
    </row>
    <row r="2039" spans="1:7" x14ac:dyDescent="0.25">
      <c r="A2039" s="104"/>
      <c r="B2039" s="105"/>
      <c r="C2039" s="105"/>
      <c r="D2039" s="105"/>
      <c r="E2039" s="105"/>
      <c r="F2039" s="105"/>
      <c r="G2039" s="103"/>
    </row>
    <row r="2040" spans="1:7" x14ac:dyDescent="0.25">
      <c r="A2040" s="104"/>
      <c r="B2040" s="105"/>
      <c r="C2040" s="105"/>
      <c r="D2040" s="105"/>
      <c r="E2040" s="105"/>
      <c r="F2040" s="105"/>
      <c r="G2040" s="103"/>
    </row>
    <row r="2041" spans="1:7" x14ac:dyDescent="0.25">
      <c r="A2041" s="104"/>
      <c r="B2041" s="105"/>
      <c r="C2041" s="105"/>
      <c r="D2041" s="105"/>
      <c r="E2041" s="105"/>
      <c r="F2041" s="105"/>
      <c r="G2041" s="103"/>
    </row>
    <row r="2042" spans="1:7" x14ac:dyDescent="0.25">
      <c r="A2042" s="104"/>
      <c r="B2042" s="105"/>
      <c r="C2042" s="105"/>
      <c r="D2042" s="105"/>
      <c r="E2042" s="105"/>
      <c r="F2042" s="105"/>
      <c r="G2042" s="103"/>
    </row>
    <row r="2043" spans="1:7" x14ac:dyDescent="0.25">
      <c r="A2043" s="104"/>
      <c r="B2043" s="105"/>
      <c r="C2043" s="105"/>
      <c r="D2043" s="105"/>
      <c r="E2043" s="105"/>
      <c r="F2043" s="105"/>
      <c r="G2043" s="103"/>
    </row>
    <row r="2044" spans="1:7" x14ac:dyDescent="0.25">
      <c r="A2044" s="104"/>
      <c r="B2044" s="105"/>
      <c r="C2044" s="105"/>
      <c r="D2044" s="105"/>
      <c r="E2044" s="105"/>
      <c r="F2044" s="105"/>
      <c r="G2044" s="103"/>
    </row>
    <row r="2045" spans="1:7" x14ac:dyDescent="0.25">
      <c r="A2045" s="104"/>
      <c r="B2045" s="105"/>
      <c r="C2045" s="105"/>
      <c r="D2045" s="105"/>
      <c r="E2045" s="105"/>
      <c r="F2045" s="105"/>
      <c r="G2045" s="103"/>
    </row>
    <row r="2046" spans="1:7" x14ac:dyDescent="0.25">
      <c r="A2046" s="104"/>
      <c r="B2046" s="105"/>
      <c r="C2046" s="105"/>
      <c r="D2046" s="105"/>
      <c r="E2046" s="105"/>
      <c r="F2046" s="105"/>
      <c r="G2046" s="103"/>
    </row>
    <row r="2047" spans="1:7" x14ac:dyDescent="0.25">
      <c r="A2047" s="104"/>
      <c r="B2047" s="105"/>
      <c r="C2047" s="105"/>
      <c r="D2047" s="105"/>
      <c r="E2047" s="105"/>
      <c r="F2047" s="105"/>
      <c r="G2047" s="103"/>
    </row>
    <row r="2048" spans="1:7" x14ac:dyDescent="0.25">
      <c r="A2048" s="104"/>
      <c r="B2048" s="105"/>
      <c r="C2048" s="105"/>
      <c r="D2048" s="105"/>
      <c r="E2048" s="105"/>
      <c r="F2048" s="105"/>
      <c r="G2048" s="103"/>
    </row>
    <row r="2049" spans="1:7" x14ac:dyDescent="0.25">
      <c r="A2049" s="104"/>
      <c r="B2049" s="105"/>
      <c r="C2049" s="105"/>
      <c r="D2049" s="105"/>
      <c r="E2049" s="105"/>
      <c r="F2049" s="105"/>
      <c r="G2049" s="103"/>
    </row>
    <row r="2050" spans="1:7" x14ac:dyDescent="0.25">
      <c r="A2050" s="104"/>
      <c r="B2050" s="105"/>
      <c r="C2050" s="105"/>
      <c r="D2050" s="105"/>
      <c r="E2050" s="105"/>
      <c r="F2050" s="105"/>
      <c r="G2050" s="103"/>
    </row>
    <row r="2051" spans="1:7" x14ac:dyDescent="0.25">
      <c r="A2051" s="104"/>
      <c r="B2051" s="105"/>
      <c r="C2051" s="105"/>
      <c r="D2051" s="105"/>
      <c r="E2051" s="105"/>
      <c r="F2051" s="105"/>
      <c r="G2051" s="103"/>
    </row>
    <row r="2052" spans="1:7" x14ac:dyDescent="0.25">
      <c r="A2052" s="104"/>
      <c r="B2052" s="105"/>
      <c r="C2052" s="105"/>
      <c r="D2052" s="105"/>
      <c r="E2052" s="105"/>
      <c r="F2052" s="105"/>
      <c r="G2052" s="103"/>
    </row>
    <row r="2053" spans="1:7" x14ac:dyDescent="0.25">
      <c r="A2053" s="104"/>
      <c r="B2053" s="105"/>
      <c r="C2053" s="105"/>
      <c r="D2053" s="105"/>
      <c r="E2053" s="105"/>
      <c r="F2053" s="105"/>
      <c r="G2053" s="103"/>
    </row>
    <row r="2054" spans="1:7" x14ac:dyDescent="0.25">
      <c r="A2054" s="104"/>
      <c r="B2054" s="105"/>
      <c r="C2054" s="105"/>
      <c r="D2054" s="105"/>
      <c r="E2054" s="105"/>
      <c r="F2054" s="105"/>
      <c r="G2054" s="103"/>
    </row>
    <row r="2055" spans="1:7" x14ac:dyDescent="0.25">
      <c r="A2055" s="104"/>
      <c r="B2055" s="105"/>
      <c r="C2055" s="105"/>
      <c r="D2055" s="105"/>
      <c r="E2055" s="105"/>
      <c r="F2055" s="105"/>
      <c r="G2055" s="103"/>
    </row>
    <row r="2056" spans="1:7" x14ac:dyDescent="0.25">
      <c r="A2056" s="104"/>
      <c r="B2056" s="105"/>
      <c r="C2056" s="105"/>
      <c r="D2056" s="105"/>
      <c r="E2056" s="105"/>
      <c r="F2056" s="105"/>
      <c r="G2056" s="103"/>
    </row>
    <row r="2057" spans="1:7" x14ac:dyDescent="0.25">
      <c r="A2057" s="104"/>
      <c r="B2057" s="105"/>
      <c r="C2057" s="105"/>
      <c r="D2057" s="105"/>
      <c r="E2057" s="105"/>
      <c r="F2057" s="105"/>
      <c r="G2057" s="103"/>
    </row>
    <row r="2058" spans="1:7" x14ac:dyDescent="0.25">
      <c r="A2058" s="104"/>
      <c r="B2058" s="105"/>
      <c r="C2058" s="105"/>
      <c r="D2058" s="105"/>
      <c r="E2058" s="105"/>
      <c r="F2058" s="105"/>
      <c r="G2058" s="103"/>
    </row>
    <row r="2059" spans="1:7" x14ac:dyDescent="0.25">
      <c r="A2059" s="104"/>
      <c r="B2059" s="105"/>
      <c r="C2059" s="105"/>
      <c r="D2059" s="105"/>
      <c r="E2059" s="105"/>
      <c r="F2059" s="105"/>
      <c r="G2059" s="103"/>
    </row>
    <row r="2060" spans="1:7" x14ac:dyDescent="0.25">
      <c r="A2060" s="104"/>
      <c r="B2060" s="105"/>
      <c r="C2060" s="105"/>
      <c r="D2060" s="105"/>
      <c r="E2060" s="105"/>
      <c r="F2060" s="105"/>
      <c r="G2060" s="103"/>
    </row>
    <row r="2061" spans="1:7" x14ac:dyDescent="0.25">
      <c r="A2061" s="104"/>
      <c r="B2061" s="105"/>
      <c r="C2061" s="105"/>
      <c r="D2061" s="105"/>
      <c r="E2061" s="105"/>
      <c r="F2061" s="105"/>
      <c r="G2061" s="103"/>
    </row>
    <row r="2062" spans="1:7" x14ac:dyDescent="0.25">
      <c r="A2062" s="104"/>
      <c r="B2062" s="105"/>
      <c r="C2062" s="105"/>
      <c r="D2062" s="105"/>
      <c r="E2062" s="105"/>
      <c r="F2062" s="105"/>
      <c r="G2062" s="103"/>
    </row>
    <row r="2063" spans="1:7" x14ac:dyDescent="0.25">
      <c r="A2063" s="104"/>
      <c r="B2063" s="105"/>
      <c r="C2063" s="105"/>
      <c r="D2063" s="105"/>
      <c r="E2063" s="105"/>
      <c r="F2063" s="105"/>
      <c r="G2063" s="103"/>
    </row>
    <row r="2064" spans="1:7" x14ac:dyDescent="0.25">
      <c r="A2064" s="104"/>
      <c r="B2064" s="105"/>
      <c r="C2064" s="105"/>
      <c r="D2064" s="105"/>
      <c r="E2064" s="105"/>
      <c r="F2064" s="105"/>
      <c r="G2064" s="103"/>
    </row>
    <row r="2065" spans="1:7" x14ac:dyDescent="0.25">
      <c r="A2065" s="104"/>
      <c r="B2065" s="105"/>
      <c r="C2065" s="105"/>
      <c r="D2065" s="105"/>
      <c r="E2065" s="105"/>
      <c r="F2065" s="105"/>
      <c r="G2065" s="103"/>
    </row>
    <row r="2066" spans="1:7" x14ac:dyDescent="0.25">
      <c r="A2066" s="104"/>
      <c r="B2066" s="105"/>
      <c r="C2066" s="105"/>
      <c r="D2066" s="105"/>
      <c r="E2066" s="105"/>
      <c r="F2066" s="105"/>
      <c r="G2066" s="103"/>
    </row>
    <row r="2067" spans="1:7" x14ac:dyDescent="0.25">
      <c r="A2067" s="104"/>
      <c r="B2067" s="105"/>
      <c r="C2067" s="105"/>
      <c r="D2067" s="105"/>
      <c r="E2067" s="105"/>
      <c r="F2067" s="105"/>
      <c r="G2067" s="103"/>
    </row>
    <row r="2068" spans="1:7" x14ac:dyDescent="0.25">
      <c r="A2068" s="104"/>
      <c r="B2068" s="105"/>
      <c r="C2068" s="105"/>
      <c r="D2068" s="105"/>
      <c r="E2068" s="105"/>
      <c r="F2068" s="105"/>
      <c r="G2068" s="103"/>
    </row>
    <row r="2069" spans="1:7" x14ac:dyDescent="0.25">
      <c r="A2069" s="104"/>
      <c r="B2069" s="105"/>
      <c r="C2069" s="105"/>
      <c r="D2069" s="105"/>
      <c r="E2069" s="105"/>
      <c r="F2069" s="105"/>
      <c r="G2069" s="103"/>
    </row>
    <row r="2070" spans="1:7" x14ac:dyDescent="0.25">
      <c r="A2070" s="104"/>
      <c r="B2070" s="105"/>
      <c r="C2070" s="105"/>
      <c r="D2070" s="105"/>
      <c r="E2070" s="105"/>
      <c r="F2070" s="105"/>
      <c r="G2070" s="103"/>
    </row>
    <row r="2071" spans="1:7" x14ac:dyDescent="0.25">
      <c r="A2071" s="104"/>
      <c r="B2071" s="105"/>
      <c r="C2071" s="105"/>
      <c r="D2071" s="105"/>
      <c r="E2071" s="105"/>
      <c r="F2071" s="105"/>
      <c r="G2071" s="103"/>
    </row>
    <row r="2072" spans="1:7" x14ac:dyDescent="0.25">
      <c r="A2072" s="104"/>
      <c r="B2072" s="105"/>
      <c r="C2072" s="105"/>
      <c r="D2072" s="105"/>
      <c r="E2072" s="105"/>
      <c r="F2072" s="105"/>
      <c r="G2072" s="103"/>
    </row>
    <row r="2073" spans="1:7" x14ac:dyDescent="0.25">
      <c r="A2073" s="104"/>
      <c r="B2073" s="105"/>
      <c r="C2073" s="105"/>
      <c r="D2073" s="105"/>
      <c r="E2073" s="105"/>
      <c r="F2073" s="105"/>
      <c r="G2073" s="103"/>
    </row>
    <row r="2074" spans="1:7" x14ac:dyDescent="0.25">
      <c r="A2074" s="104"/>
      <c r="B2074" s="105"/>
      <c r="C2074" s="105"/>
      <c r="D2074" s="105"/>
      <c r="E2074" s="105"/>
      <c r="F2074" s="105"/>
      <c r="G2074" s="103"/>
    </row>
    <row r="2075" spans="1:7" x14ac:dyDescent="0.25">
      <c r="A2075" s="104"/>
      <c r="B2075" s="105"/>
      <c r="C2075" s="105"/>
      <c r="D2075" s="105"/>
      <c r="E2075" s="105"/>
      <c r="F2075" s="105"/>
      <c r="G2075" s="103"/>
    </row>
    <row r="2076" spans="1:7" x14ac:dyDescent="0.25">
      <c r="A2076" s="104"/>
      <c r="B2076" s="105"/>
      <c r="C2076" s="105"/>
      <c r="D2076" s="105"/>
      <c r="E2076" s="105"/>
      <c r="F2076" s="105"/>
      <c r="G2076" s="103"/>
    </row>
    <row r="2077" spans="1:7" x14ac:dyDescent="0.25">
      <c r="A2077" s="104"/>
      <c r="B2077" s="105"/>
      <c r="C2077" s="105"/>
      <c r="D2077" s="105"/>
      <c r="E2077" s="105"/>
      <c r="F2077" s="105"/>
      <c r="G2077" s="103"/>
    </row>
    <row r="2078" spans="1:7" x14ac:dyDescent="0.25">
      <c r="A2078" s="104"/>
      <c r="B2078" s="105"/>
      <c r="C2078" s="105"/>
      <c r="D2078" s="105"/>
      <c r="E2078" s="105"/>
      <c r="F2078" s="105"/>
      <c r="G2078" s="103"/>
    </row>
    <row r="2079" spans="1:7" x14ac:dyDescent="0.25">
      <c r="A2079" s="104"/>
      <c r="B2079" s="105"/>
      <c r="C2079" s="105"/>
      <c r="D2079" s="105"/>
      <c r="E2079" s="105"/>
      <c r="F2079" s="105"/>
      <c r="G2079" s="103"/>
    </row>
    <row r="2080" spans="1:7" x14ac:dyDescent="0.25">
      <c r="A2080" s="104"/>
      <c r="B2080" s="105"/>
      <c r="C2080" s="105"/>
      <c r="D2080" s="105"/>
      <c r="E2080" s="105"/>
      <c r="F2080" s="105"/>
      <c r="G2080" s="103"/>
    </row>
    <row r="2081" spans="1:7" x14ac:dyDescent="0.25">
      <c r="A2081" s="104"/>
      <c r="B2081" s="105"/>
      <c r="C2081" s="105"/>
      <c r="D2081" s="105"/>
      <c r="E2081" s="105"/>
      <c r="F2081" s="105"/>
      <c r="G2081" s="103"/>
    </row>
    <row r="2082" spans="1:7" x14ac:dyDescent="0.25">
      <c r="A2082" s="104"/>
      <c r="B2082" s="105"/>
      <c r="C2082" s="105"/>
      <c r="D2082" s="105"/>
      <c r="E2082" s="105"/>
      <c r="F2082" s="105"/>
      <c r="G2082" s="103"/>
    </row>
    <row r="2083" spans="1:7" x14ac:dyDescent="0.25">
      <c r="A2083" s="104"/>
      <c r="B2083" s="105"/>
      <c r="C2083" s="105"/>
      <c r="D2083" s="105"/>
      <c r="E2083" s="105"/>
      <c r="F2083" s="105"/>
      <c r="G2083" s="103"/>
    </row>
    <row r="2084" spans="1:7" x14ac:dyDescent="0.25">
      <c r="A2084" s="104"/>
      <c r="B2084" s="105"/>
      <c r="C2084" s="105"/>
      <c r="D2084" s="105"/>
      <c r="E2084" s="105"/>
      <c r="F2084" s="105"/>
      <c r="G2084" s="103"/>
    </row>
    <row r="2085" spans="1:7" x14ac:dyDescent="0.25">
      <c r="A2085" s="104"/>
      <c r="B2085" s="105"/>
      <c r="C2085" s="105"/>
      <c r="D2085" s="105"/>
      <c r="E2085" s="105"/>
      <c r="F2085" s="105"/>
      <c r="G2085" s="103"/>
    </row>
    <row r="2086" spans="1:7" x14ac:dyDescent="0.25">
      <c r="A2086" s="104"/>
      <c r="B2086" s="105"/>
      <c r="C2086" s="105"/>
      <c r="D2086" s="105"/>
      <c r="E2086" s="105"/>
      <c r="F2086" s="105"/>
      <c r="G2086" s="103"/>
    </row>
    <row r="2087" spans="1:7" x14ac:dyDescent="0.25">
      <c r="A2087" s="104"/>
      <c r="B2087" s="105"/>
      <c r="C2087" s="105"/>
      <c r="D2087" s="105"/>
      <c r="E2087" s="105"/>
      <c r="F2087" s="105"/>
      <c r="G2087" s="103"/>
    </row>
    <row r="2088" spans="1:7" x14ac:dyDescent="0.25">
      <c r="A2088" s="104"/>
      <c r="B2088" s="105"/>
      <c r="C2088" s="105"/>
      <c r="D2088" s="105"/>
      <c r="E2088" s="105"/>
      <c r="F2088" s="105"/>
      <c r="G2088" s="103"/>
    </row>
    <row r="2089" spans="1:7" x14ac:dyDescent="0.25">
      <c r="A2089" s="104"/>
      <c r="B2089" s="105"/>
      <c r="C2089" s="105"/>
      <c r="D2089" s="105"/>
      <c r="E2089" s="105"/>
      <c r="F2089" s="105"/>
      <c r="G2089" s="103"/>
    </row>
    <row r="2090" spans="1:7" x14ac:dyDescent="0.25">
      <c r="A2090" s="104"/>
      <c r="B2090" s="105"/>
      <c r="C2090" s="105"/>
      <c r="D2090" s="105"/>
      <c r="E2090" s="105"/>
      <c r="F2090" s="105"/>
      <c r="G2090" s="103"/>
    </row>
    <row r="2091" spans="1:7" x14ac:dyDescent="0.25">
      <c r="A2091" s="104"/>
      <c r="B2091" s="105"/>
      <c r="C2091" s="105"/>
      <c r="D2091" s="105"/>
      <c r="E2091" s="105"/>
      <c r="F2091" s="105"/>
      <c r="G2091" s="103"/>
    </row>
    <row r="2092" spans="1:7" x14ac:dyDescent="0.25">
      <c r="A2092" s="104"/>
      <c r="B2092" s="105"/>
      <c r="C2092" s="105"/>
      <c r="D2092" s="105"/>
      <c r="E2092" s="105"/>
      <c r="F2092" s="105"/>
      <c r="G2092" s="103"/>
    </row>
    <row r="2093" spans="1:7" x14ac:dyDescent="0.25">
      <c r="A2093" s="104"/>
      <c r="B2093" s="105"/>
      <c r="C2093" s="105"/>
      <c r="D2093" s="105"/>
      <c r="E2093" s="105"/>
      <c r="F2093" s="105"/>
      <c r="G2093" s="103"/>
    </row>
    <row r="2094" spans="1:7" x14ac:dyDescent="0.25">
      <c r="A2094" s="104"/>
      <c r="B2094" s="105"/>
      <c r="C2094" s="105"/>
      <c r="D2094" s="105"/>
      <c r="E2094" s="105"/>
      <c r="F2094" s="105"/>
      <c r="G2094" s="103"/>
    </row>
    <row r="2095" spans="1:7" x14ac:dyDescent="0.25">
      <c r="A2095" s="104"/>
      <c r="B2095" s="105"/>
      <c r="C2095" s="105"/>
      <c r="D2095" s="105"/>
      <c r="E2095" s="105"/>
      <c r="F2095" s="105"/>
      <c r="G2095" s="103"/>
    </row>
    <row r="2096" spans="1:7" x14ac:dyDescent="0.25">
      <c r="A2096" s="104"/>
      <c r="B2096" s="105"/>
      <c r="C2096" s="105"/>
      <c r="D2096" s="105"/>
      <c r="E2096" s="105"/>
      <c r="F2096" s="105"/>
      <c r="G2096" s="103"/>
    </row>
    <row r="2097" spans="1:7" x14ac:dyDescent="0.25">
      <c r="A2097" s="104"/>
      <c r="B2097" s="105"/>
      <c r="C2097" s="105"/>
      <c r="D2097" s="105"/>
      <c r="E2097" s="105"/>
      <c r="F2097" s="105"/>
      <c r="G2097" s="103"/>
    </row>
    <row r="2098" spans="1:7" x14ac:dyDescent="0.25">
      <c r="A2098" s="104"/>
      <c r="B2098" s="105"/>
      <c r="C2098" s="105"/>
      <c r="D2098" s="105"/>
      <c r="E2098" s="105"/>
      <c r="F2098" s="105"/>
      <c r="G2098" s="103"/>
    </row>
    <row r="2099" spans="1:7" x14ac:dyDescent="0.25">
      <c r="A2099" s="104"/>
      <c r="B2099" s="105"/>
      <c r="C2099" s="105"/>
      <c r="D2099" s="105"/>
      <c r="E2099" s="105"/>
      <c r="F2099" s="105"/>
      <c r="G2099" s="103"/>
    </row>
    <row r="2100" spans="1:7" x14ac:dyDescent="0.25">
      <c r="A2100" s="104"/>
      <c r="B2100" s="105"/>
      <c r="C2100" s="105"/>
      <c r="D2100" s="105"/>
      <c r="E2100" s="105"/>
      <c r="F2100" s="105"/>
      <c r="G2100" s="103"/>
    </row>
    <row r="2101" spans="1:7" x14ac:dyDescent="0.25">
      <c r="A2101" s="104"/>
      <c r="B2101" s="105"/>
      <c r="C2101" s="105"/>
      <c r="D2101" s="105"/>
      <c r="E2101" s="105"/>
      <c r="F2101" s="105"/>
      <c r="G2101" s="103"/>
    </row>
    <row r="2102" spans="1:7" x14ac:dyDescent="0.25">
      <c r="A2102" s="104"/>
      <c r="B2102" s="105"/>
      <c r="C2102" s="105"/>
      <c r="D2102" s="105"/>
      <c r="E2102" s="105"/>
      <c r="F2102" s="105"/>
      <c r="G2102" s="103"/>
    </row>
    <row r="2103" spans="1:7" x14ac:dyDescent="0.25">
      <c r="A2103" s="104"/>
      <c r="B2103" s="105"/>
      <c r="C2103" s="105"/>
      <c r="D2103" s="105"/>
      <c r="E2103" s="105"/>
      <c r="F2103" s="105"/>
      <c r="G2103" s="103"/>
    </row>
    <row r="2104" spans="1:7" x14ac:dyDescent="0.25">
      <c r="A2104" s="104"/>
      <c r="B2104" s="105"/>
      <c r="C2104" s="105"/>
      <c r="D2104" s="105"/>
      <c r="E2104" s="105"/>
      <c r="F2104" s="105"/>
      <c r="G2104" s="103"/>
    </row>
    <row r="2105" spans="1:7" x14ac:dyDescent="0.25">
      <c r="A2105" s="104"/>
      <c r="B2105" s="105"/>
      <c r="C2105" s="105"/>
      <c r="D2105" s="105"/>
      <c r="E2105" s="105"/>
      <c r="F2105" s="105"/>
      <c r="G2105" s="103"/>
    </row>
    <row r="2106" spans="1:7" x14ac:dyDescent="0.25">
      <c r="A2106" s="104"/>
      <c r="B2106" s="105"/>
      <c r="C2106" s="105"/>
      <c r="D2106" s="105"/>
      <c r="E2106" s="105"/>
      <c r="F2106" s="105"/>
      <c r="G2106" s="103"/>
    </row>
    <row r="2107" spans="1:7" x14ac:dyDescent="0.25">
      <c r="A2107" s="104"/>
      <c r="B2107" s="105"/>
      <c r="C2107" s="105"/>
      <c r="D2107" s="105"/>
      <c r="E2107" s="105"/>
    </row>
    <row r="2108" spans="1:7" x14ac:dyDescent="0.25">
      <c r="A2108" s="104"/>
      <c r="B2108" s="105"/>
      <c r="C2108" s="105"/>
      <c r="D2108" s="105"/>
      <c r="E2108" s="105"/>
    </row>
    <row r="2109" spans="1:7" x14ac:dyDescent="0.25">
      <c r="A2109" s="104"/>
      <c r="B2109" s="105"/>
      <c r="C2109" s="105"/>
      <c r="D2109" s="105"/>
      <c r="E2109" s="105"/>
    </row>
  </sheetData>
  <mergeCells count="10">
    <mergeCell ref="A9:I9"/>
    <mergeCell ref="A2:I2"/>
    <mergeCell ref="A12:I12"/>
    <mergeCell ref="E1:I1"/>
    <mergeCell ref="A3:I3"/>
    <mergeCell ref="A4:I4"/>
    <mergeCell ref="A5:I5"/>
    <mergeCell ref="A6:I6"/>
    <mergeCell ref="A7:I7"/>
    <mergeCell ref="A8:I8"/>
  </mergeCells>
  <pageMargins left="0.59055118110236227" right="0.39370078740157483" top="0.39370078740157483" bottom="0.3937007874015748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zoomScaleNormal="100" zoomScaleSheetLayoutView="75" workbookViewId="0">
      <selection activeCell="I19" sqref="I19"/>
    </sheetView>
  </sheetViews>
  <sheetFormatPr defaultColWidth="9.140625" defaultRowHeight="12.75" x14ac:dyDescent="0.25"/>
  <cols>
    <col min="1" max="1" width="5.5703125" style="9" customWidth="1"/>
    <col min="2" max="2" width="39.5703125" style="9" customWidth="1"/>
    <col min="3" max="3" width="14" style="9" customWidth="1"/>
    <col min="4" max="4" width="11.7109375" style="22" customWidth="1"/>
    <col min="5" max="5" width="9.28515625" style="9" customWidth="1"/>
    <col min="6" max="6" width="11.7109375" style="9" customWidth="1"/>
    <col min="7" max="7" width="11" style="9" hidden="1" customWidth="1"/>
    <col min="8" max="256" width="9.140625" style="9"/>
    <col min="257" max="257" width="5.5703125" style="9" customWidth="1"/>
    <col min="258" max="258" width="56.140625" style="9" customWidth="1"/>
    <col min="259" max="259" width="18.7109375" style="9" customWidth="1"/>
    <col min="260" max="260" width="14.140625" style="9" customWidth="1"/>
    <col min="261" max="261" width="9.5703125" style="9" bestFit="1" customWidth="1"/>
    <col min="262" max="262" width="11.140625" style="9" bestFit="1" customWidth="1"/>
    <col min="263" max="512" width="9.140625" style="9"/>
    <col min="513" max="513" width="5.5703125" style="9" customWidth="1"/>
    <col min="514" max="514" width="56.140625" style="9" customWidth="1"/>
    <col min="515" max="515" width="18.7109375" style="9" customWidth="1"/>
    <col min="516" max="516" width="14.140625" style="9" customWidth="1"/>
    <col min="517" max="517" width="9.5703125" style="9" bestFit="1" customWidth="1"/>
    <col min="518" max="518" width="11.140625" style="9" bestFit="1" customWidth="1"/>
    <col min="519" max="768" width="9.140625" style="9"/>
    <col min="769" max="769" width="5.5703125" style="9" customWidth="1"/>
    <col min="770" max="770" width="56.140625" style="9" customWidth="1"/>
    <col min="771" max="771" width="18.7109375" style="9" customWidth="1"/>
    <col min="772" max="772" width="14.140625" style="9" customWidth="1"/>
    <col min="773" max="773" width="9.5703125" style="9" bestFit="1" customWidth="1"/>
    <col min="774" max="774" width="11.140625" style="9" bestFit="1" customWidth="1"/>
    <col min="775" max="1024" width="9.140625" style="9"/>
    <col min="1025" max="1025" width="5.5703125" style="9" customWidth="1"/>
    <col min="1026" max="1026" width="56.140625" style="9" customWidth="1"/>
    <col min="1027" max="1027" width="18.7109375" style="9" customWidth="1"/>
    <col min="1028" max="1028" width="14.140625" style="9" customWidth="1"/>
    <col min="1029" max="1029" width="9.5703125" style="9" bestFit="1" customWidth="1"/>
    <col min="1030" max="1030" width="11.140625" style="9" bestFit="1" customWidth="1"/>
    <col min="1031" max="1280" width="9.140625" style="9"/>
    <col min="1281" max="1281" width="5.5703125" style="9" customWidth="1"/>
    <col min="1282" max="1282" width="56.140625" style="9" customWidth="1"/>
    <col min="1283" max="1283" width="18.7109375" style="9" customWidth="1"/>
    <col min="1284" max="1284" width="14.140625" style="9" customWidth="1"/>
    <col min="1285" max="1285" width="9.5703125" style="9" bestFit="1" customWidth="1"/>
    <col min="1286" max="1286" width="11.140625" style="9" bestFit="1" customWidth="1"/>
    <col min="1287" max="1536" width="9.140625" style="9"/>
    <col min="1537" max="1537" width="5.5703125" style="9" customWidth="1"/>
    <col min="1538" max="1538" width="56.140625" style="9" customWidth="1"/>
    <col min="1539" max="1539" width="18.7109375" style="9" customWidth="1"/>
    <col min="1540" max="1540" width="14.140625" style="9" customWidth="1"/>
    <col min="1541" max="1541" width="9.5703125" style="9" bestFit="1" customWidth="1"/>
    <col min="1542" max="1542" width="11.140625" style="9" bestFit="1" customWidth="1"/>
    <col min="1543" max="1792" width="9.140625" style="9"/>
    <col min="1793" max="1793" width="5.5703125" style="9" customWidth="1"/>
    <col min="1794" max="1794" width="56.140625" style="9" customWidth="1"/>
    <col min="1795" max="1795" width="18.7109375" style="9" customWidth="1"/>
    <col min="1796" max="1796" width="14.140625" style="9" customWidth="1"/>
    <col min="1797" max="1797" width="9.5703125" style="9" bestFit="1" customWidth="1"/>
    <col min="1798" max="1798" width="11.140625" style="9" bestFit="1" customWidth="1"/>
    <col min="1799" max="2048" width="9.140625" style="9"/>
    <col min="2049" max="2049" width="5.5703125" style="9" customWidth="1"/>
    <col min="2050" max="2050" width="56.140625" style="9" customWidth="1"/>
    <col min="2051" max="2051" width="18.7109375" style="9" customWidth="1"/>
    <col min="2052" max="2052" width="14.140625" style="9" customWidth="1"/>
    <col min="2053" max="2053" width="9.5703125" style="9" bestFit="1" customWidth="1"/>
    <col min="2054" max="2054" width="11.140625" style="9" bestFit="1" customWidth="1"/>
    <col min="2055" max="2304" width="9.140625" style="9"/>
    <col min="2305" max="2305" width="5.5703125" style="9" customWidth="1"/>
    <col min="2306" max="2306" width="56.140625" style="9" customWidth="1"/>
    <col min="2307" max="2307" width="18.7109375" style="9" customWidth="1"/>
    <col min="2308" max="2308" width="14.140625" style="9" customWidth="1"/>
    <col min="2309" max="2309" width="9.5703125" style="9" bestFit="1" customWidth="1"/>
    <col min="2310" max="2310" width="11.140625" style="9" bestFit="1" customWidth="1"/>
    <col min="2311" max="2560" width="9.140625" style="9"/>
    <col min="2561" max="2561" width="5.5703125" style="9" customWidth="1"/>
    <col min="2562" max="2562" width="56.140625" style="9" customWidth="1"/>
    <col min="2563" max="2563" width="18.7109375" style="9" customWidth="1"/>
    <col min="2564" max="2564" width="14.140625" style="9" customWidth="1"/>
    <col min="2565" max="2565" width="9.5703125" style="9" bestFit="1" customWidth="1"/>
    <col min="2566" max="2566" width="11.140625" style="9" bestFit="1" customWidth="1"/>
    <col min="2567" max="2816" width="9.140625" style="9"/>
    <col min="2817" max="2817" width="5.5703125" style="9" customWidth="1"/>
    <col min="2818" max="2818" width="56.140625" style="9" customWidth="1"/>
    <col min="2819" max="2819" width="18.7109375" style="9" customWidth="1"/>
    <col min="2820" max="2820" width="14.140625" style="9" customWidth="1"/>
    <col min="2821" max="2821" width="9.5703125" style="9" bestFit="1" customWidth="1"/>
    <col min="2822" max="2822" width="11.140625" style="9" bestFit="1" customWidth="1"/>
    <col min="2823" max="3072" width="9.140625" style="9"/>
    <col min="3073" max="3073" width="5.5703125" style="9" customWidth="1"/>
    <col min="3074" max="3074" width="56.140625" style="9" customWidth="1"/>
    <col min="3075" max="3075" width="18.7109375" style="9" customWidth="1"/>
    <col min="3076" max="3076" width="14.140625" style="9" customWidth="1"/>
    <col min="3077" max="3077" width="9.5703125" style="9" bestFit="1" customWidth="1"/>
    <col min="3078" max="3078" width="11.140625" style="9" bestFit="1" customWidth="1"/>
    <col min="3079" max="3328" width="9.140625" style="9"/>
    <col min="3329" max="3329" width="5.5703125" style="9" customWidth="1"/>
    <col min="3330" max="3330" width="56.140625" style="9" customWidth="1"/>
    <col min="3331" max="3331" width="18.7109375" style="9" customWidth="1"/>
    <col min="3332" max="3332" width="14.140625" style="9" customWidth="1"/>
    <col min="3333" max="3333" width="9.5703125" style="9" bestFit="1" customWidth="1"/>
    <col min="3334" max="3334" width="11.140625" style="9" bestFit="1" customWidth="1"/>
    <col min="3335" max="3584" width="9.140625" style="9"/>
    <col min="3585" max="3585" width="5.5703125" style="9" customWidth="1"/>
    <col min="3586" max="3586" width="56.140625" style="9" customWidth="1"/>
    <col min="3587" max="3587" width="18.7109375" style="9" customWidth="1"/>
    <col min="3588" max="3588" width="14.140625" style="9" customWidth="1"/>
    <col min="3589" max="3589" width="9.5703125" style="9" bestFit="1" customWidth="1"/>
    <col min="3590" max="3590" width="11.140625" style="9" bestFit="1" customWidth="1"/>
    <col min="3591" max="3840" width="9.140625" style="9"/>
    <col min="3841" max="3841" width="5.5703125" style="9" customWidth="1"/>
    <col min="3842" max="3842" width="56.140625" style="9" customWidth="1"/>
    <col min="3843" max="3843" width="18.7109375" style="9" customWidth="1"/>
    <col min="3844" max="3844" width="14.140625" style="9" customWidth="1"/>
    <col min="3845" max="3845" width="9.5703125" style="9" bestFit="1" customWidth="1"/>
    <col min="3846" max="3846" width="11.140625" style="9" bestFit="1" customWidth="1"/>
    <col min="3847" max="4096" width="9.140625" style="9"/>
    <col min="4097" max="4097" width="5.5703125" style="9" customWidth="1"/>
    <col min="4098" max="4098" width="56.140625" style="9" customWidth="1"/>
    <col min="4099" max="4099" width="18.7109375" style="9" customWidth="1"/>
    <col min="4100" max="4100" width="14.140625" style="9" customWidth="1"/>
    <col min="4101" max="4101" width="9.5703125" style="9" bestFit="1" customWidth="1"/>
    <col min="4102" max="4102" width="11.140625" style="9" bestFit="1" customWidth="1"/>
    <col min="4103" max="4352" width="9.140625" style="9"/>
    <col min="4353" max="4353" width="5.5703125" style="9" customWidth="1"/>
    <col min="4354" max="4354" width="56.140625" style="9" customWidth="1"/>
    <col min="4355" max="4355" width="18.7109375" style="9" customWidth="1"/>
    <col min="4356" max="4356" width="14.140625" style="9" customWidth="1"/>
    <col min="4357" max="4357" width="9.5703125" style="9" bestFit="1" customWidth="1"/>
    <col min="4358" max="4358" width="11.140625" style="9" bestFit="1" customWidth="1"/>
    <col min="4359" max="4608" width="9.140625" style="9"/>
    <col min="4609" max="4609" width="5.5703125" style="9" customWidth="1"/>
    <col min="4610" max="4610" width="56.140625" style="9" customWidth="1"/>
    <col min="4611" max="4611" width="18.7109375" style="9" customWidth="1"/>
    <col min="4612" max="4612" width="14.140625" style="9" customWidth="1"/>
    <col min="4613" max="4613" width="9.5703125" style="9" bestFit="1" customWidth="1"/>
    <col min="4614" max="4614" width="11.140625" style="9" bestFit="1" customWidth="1"/>
    <col min="4615" max="4864" width="9.140625" style="9"/>
    <col min="4865" max="4865" width="5.5703125" style="9" customWidth="1"/>
    <col min="4866" max="4866" width="56.140625" style="9" customWidth="1"/>
    <col min="4867" max="4867" width="18.7109375" style="9" customWidth="1"/>
    <col min="4868" max="4868" width="14.140625" style="9" customWidth="1"/>
    <col min="4869" max="4869" width="9.5703125" style="9" bestFit="1" customWidth="1"/>
    <col min="4870" max="4870" width="11.140625" style="9" bestFit="1" customWidth="1"/>
    <col min="4871" max="5120" width="9.140625" style="9"/>
    <col min="5121" max="5121" width="5.5703125" style="9" customWidth="1"/>
    <col min="5122" max="5122" width="56.140625" style="9" customWidth="1"/>
    <col min="5123" max="5123" width="18.7109375" style="9" customWidth="1"/>
    <col min="5124" max="5124" width="14.140625" style="9" customWidth="1"/>
    <col min="5125" max="5125" width="9.5703125" style="9" bestFit="1" customWidth="1"/>
    <col min="5126" max="5126" width="11.140625" style="9" bestFit="1" customWidth="1"/>
    <col min="5127" max="5376" width="9.140625" style="9"/>
    <col min="5377" max="5377" width="5.5703125" style="9" customWidth="1"/>
    <col min="5378" max="5378" width="56.140625" style="9" customWidth="1"/>
    <col min="5379" max="5379" width="18.7109375" style="9" customWidth="1"/>
    <col min="5380" max="5380" width="14.140625" style="9" customWidth="1"/>
    <col min="5381" max="5381" width="9.5703125" style="9" bestFit="1" customWidth="1"/>
    <col min="5382" max="5382" width="11.140625" style="9" bestFit="1" customWidth="1"/>
    <col min="5383" max="5632" width="9.140625" style="9"/>
    <col min="5633" max="5633" width="5.5703125" style="9" customWidth="1"/>
    <col min="5634" max="5634" width="56.140625" style="9" customWidth="1"/>
    <col min="5635" max="5635" width="18.7109375" style="9" customWidth="1"/>
    <col min="5636" max="5636" width="14.140625" style="9" customWidth="1"/>
    <col min="5637" max="5637" width="9.5703125" style="9" bestFit="1" customWidth="1"/>
    <col min="5638" max="5638" width="11.140625" style="9" bestFit="1" customWidth="1"/>
    <col min="5639" max="5888" width="9.140625" style="9"/>
    <col min="5889" max="5889" width="5.5703125" style="9" customWidth="1"/>
    <col min="5890" max="5890" width="56.140625" style="9" customWidth="1"/>
    <col min="5891" max="5891" width="18.7109375" style="9" customWidth="1"/>
    <col min="5892" max="5892" width="14.140625" style="9" customWidth="1"/>
    <col min="5893" max="5893" width="9.5703125" style="9" bestFit="1" customWidth="1"/>
    <col min="5894" max="5894" width="11.140625" style="9" bestFit="1" customWidth="1"/>
    <col min="5895" max="6144" width="9.140625" style="9"/>
    <col min="6145" max="6145" width="5.5703125" style="9" customWidth="1"/>
    <col min="6146" max="6146" width="56.140625" style="9" customWidth="1"/>
    <col min="6147" max="6147" width="18.7109375" style="9" customWidth="1"/>
    <col min="6148" max="6148" width="14.140625" style="9" customWidth="1"/>
    <col min="6149" max="6149" width="9.5703125" style="9" bestFit="1" customWidth="1"/>
    <col min="6150" max="6150" width="11.140625" style="9" bestFit="1" customWidth="1"/>
    <col min="6151" max="6400" width="9.140625" style="9"/>
    <col min="6401" max="6401" width="5.5703125" style="9" customWidth="1"/>
    <col min="6402" max="6402" width="56.140625" style="9" customWidth="1"/>
    <col min="6403" max="6403" width="18.7109375" style="9" customWidth="1"/>
    <col min="6404" max="6404" width="14.140625" style="9" customWidth="1"/>
    <col min="6405" max="6405" width="9.5703125" style="9" bestFit="1" customWidth="1"/>
    <col min="6406" max="6406" width="11.140625" style="9" bestFit="1" customWidth="1"/>
    <col min="6407" max="6656" width="9.140625" style="9"/>
    <col min="6657" max="6657" width="5.5703125" style="9" customWidth="1"/>
    <col min="6658" max="6658" width="56.140625" style="9" customWidth="1"/>
    <col min="6659" max="6659" width="18.7109375" style="9" customWidth="1"/>
    <col min="6660" max="6660" width="14.140625" style="9" customWidth="1"/>
    <col min="6661" max="6661" width="9.5703125" style="9" bestFit="1" customWidth="1"/>
    <col min="6662" max="6662" width="11.140625" style="9" bestFit="1" customWidth="1"/>
    <col min="6663" max="6912" width="9.140625" style="9"/>
    <col min="6913" max="6913" width="5.5703125" style="9" customWidth="1"/>
    <col min="6914" max="6914" width="56.140625" style="9" customWidth="1"/>
    <col min="6915" max="6915" width="18.7109375" style="9" customWidth="1"/>
    <col min="6916" max="6916" width="14.140625" style="9" customWidth="1"/>
    <col min="6917" max="6917" width="9.5703125" style="9" bestFit="1" customWidth="1"/>
    <col min="6918" max="6918" width="11.140625" style="9" bestFit="1" customWidth="1"/>
    <col min="6919" max="7168" width="9.140625" style="9"/>
    <col min="7169" max="7169" width="5.5703125" style="9" customWidth="1"/>
    <col min="7170" max="7170" width="56.140625" style="9" customWidth="1"/>
    <col min="7171" max="7171" width="18.7109375" style="9" customWidth="1"/>
    <col min="7172" max="7172" width="14.140625" style="9" customWidth="1"/>
    <col min="7173" max="7173" width="9.5703125" style="9" bestFit="1" customWidth="1"/>
    <col min="7174" max="7174" width="11.140625" style="9" bestFit="1" customWidth="1"/>
    <col min="7175" max="7424" width="9.140625" style="9"/>
    <col min="7425" max="7425" width="5.5703125" style="9" customWidth="1"/>
    <col min="7426" max="7426" width="56.140625" style="9" customWidth="1"/>
    <col min="7427" max="7427" width="18.7109375" style="9" customWidth="1"/>
    <col min="7428" max="7428" width="14.140625" style="9" customWidth="1"/>
    <col min="7429" max="7429" width="9.5703125" style="9" bestFit="1" customWidth="1"/>
    <col min="7430" max="7430" width="11.140625" style="9" bestFit="1" customWidth="1"/>
    <col min="7431" max="7680" width="9.140625" style="9"/>
    <col min="7681" max="7681" width="5.5703125" style="9" customWidth="1"/>
    <col min="7682" max="7682" width="56.140625" style="9" customWidth="1"/>
    <col min="7683" max="7683" width="18.7109375" style="9" customWidth="1"/>
    <col min="7684" max="7684" width="14.140625" style="9" customWidth="1"/>
    <col min="7685" max="7685" width="9.5703125" style="9" bestFit="1" customWidth="1"/>
    <col min="7686" max="7686" width="11.140625" style="9" bestFit="1" customWidth="1"/>
    <col min="7687" max="7936" width="9.140625" style="9"/>
    <col min="7937" max="7937" width="5.5703125" style="9" customWidth="1"/>
    <col min="7938" max="7938" width="56.140625" style="9" customWidth="1"/>
    <col min="7939" max="7939" width="18.7109375" style="9" customWidth="1"/>
    <col min="7940" max="7940" width="14.140625" style="9" customWidth="1"/>
    <col min="7941" max="7941" width="9.5703125" style="9" bestFit="1" customWidth="1"/>
    <col min="7942" max="7942" width="11.140625" style="9" bestFit="1" customWidth="1"/>
    <col min="7943" max="8192" width="9.140625" style="9"/>
    <col min="8193" max="8193" width="5.5703125" style="9" customWidth="1"/>
    <col min="8194" max="8194" width="56.140625" style="9" customWidth="1"/>
    <col min="8195" max="8195" width="18.7109375" style="9" customWidth="1"/>
    <col min="8196" max="8196" width="14.140625" style="9" customWidth="1"/>
    <col min="8197" max="8197" width="9.5703125" style="9" bestFit="1" customWidth="1"/>
    <col min="8198" max="8198" width="11.140625" style="9" bestFit="1" customWidth="1"/>
    <col min="8199" max="8448" width="9.140625" style="9"/>
    <col min="8449" max="8449" width="5.5703125" style="9" customWidth="1"/>
    <col min="8450" max="8450" width="56.140625" style="9" customWidth="1"/>
    <col min="8451" max="8451" width="18.7109375" style="9" customWidth="1"/>
    <col min="8452" max="8452" width="14.140625" style="9" customWidth="1"/>
    <col min="8453" max="8453" width="9.5703125" style="9" bestFit="1" customWidth="1"/>
    <col min="8454" max="8454" width="11.140625" style="9" bestFit="1" customWidth="1"/>
    <col min="8455" max="8704" width="9.140625" style="9"/>
    <col min="8705" max="8705" width="5.5703125" style="9" customWidth="1"/>
    <col min="8706" max="8706" width="56.140625" style="9" customWidth="1"/>
    <col min="8707" max="8707" width="18.7109375" style="9" customWidth="1"/>
    <col min="8708" max="8708" width="14.140625" style="9" customWidth="1"/>
    <col min="8709" max="8709" width="9.5703125" style="9" bestFit="1" customWidth="1"/>
    <col min="8710" max="8710" width="11.140625" style="9" bestFit="1" customWidth="1"/>
    <col min="8711" max="8960" width="9.140625" style="9"/>
    <col min="8961" max="8961" width="5.5703125" style="9" customWidth="1"/>
    <col min="8962" max="8962" width="56.140625" style="9" customWidth="1"/>
    <col min="8963" max="8963" width="18.7109375" style="9" customWidth="1"/>
    <col min="8964" max="8964" width="14.140625" style="9" customWidth="1"/>
    <col min="8965" max="8965" width="9.5703125" style="9" bestFit="1" customWidth="1"/>
    <col min="8966" max="8966" width="11.140625" style="9" bestFit="1" customWidth="1"/>
    <col min="8967" max="9216" width="9.140625" style="9"/>
    <col min="9217" max="9217" width="5.5703125" style="9" customWidth="1"/>
    <col min="9218" max="9218" width="56.140625" style="9" customWidth="1"/>
    <col min="9219" max="9219" width="18.7109375" style="9" customWidth="1"/>
    <col min="9220" max="9220" width="14.140625" style="9" customWidth="1"/>
    <col min="9221" max="9221" width="9.5703125" style="9" bestFit="1" customWidth="1"/>
    <col min="9222" max="9222" width="11.140625" style="9" bestFit="1" customWidth="1"/>
    <col min="9223" max="9472" width="9.140625" style="9"/>
    <col min="9473" max="9473" width="5.5703125" style="9" customWidth="1"/>
    <col min="9474" max="9474" width="56.140625" style="9" customWidth="1"/>
    <col min="9475" max="9475" width="18.7109375" style="9" customWidth="1"/>
    <col min="9476" max="9476" width="14.140625" style="9" customWidth="1"/>
    <col min="9477" max="9477" width="9.5703125" style="9" bestFit="1" customWidth="1"/>
    <col min="9478" max="9478" width="11.140625" style="9" bestFit="1" customWidth="1"/>
    <col min="9479" max="9728" width="9.140625" style="9"/>
    <col min="9729" max="9729" width="5.5703125" style="9" customWidth="1"/>
    <col min="9730" max="9730" width="56.140625" style="9" customWidth="1"/>
    <col min="9731" max="9731" width="18.7109375" style="9" customWidth="1"/>
    <col min="9732" max="9732" width="14.140625" style="9" customWidth="1"/>
    <col min="9733" max="9733" width="9.5703125" style="9" bestFit="1" customWidth="1"/>
    <col min="9734" max="9734" width="11.140625" style="9" bestFit="1" customWidth="1"/>
    <col min="9735" max="9984" width="9.140625" style="9"/>
    <col min="9985" max="9985" width="5.5703125" style="9" customWidth="1"/>
    <col min="9986" max="9986" width="56.140625" style="9" customWidth="1"/>
    <col min="9987" max="9987" width="18.7109375" style="9" customWidth="1"/>
    <col min="9988" max="9988" width="14.140625" style="9" customWidth="1"/>
    <col min="9989" max="9989" width="9.5703125" style="9" bestFit="1" customWidth="1"/>
    <col min="9990" max="9990" width="11.140625" style="9" bestFit="1" customWidth="1"/>
    <col min="9991" max="10240" width="9.140625" style="9"/>
    <col min="10241" max="10241" width="5.5703125" style="9" customWidth="1"/>
    <col min="10242" max="10242" width="56.140625" style="9" customWidth="1"/>
    <col min="10243" max="10243" width="18.7109375" style="9" customWidth="1"/>
    <col min="10244" max="10244" width="14.140625" style="9" customWidth="1"/>
    <col min="10245" max="10245" width="9.5703125" style="9" bestFit="1" customWidth="1"/>
    <col min="10246" max="10246" width="11.140625" style="9" bestFit="1" customWidth="1"/>
    <col min="10247" max="10496" width="9.140625" style="9"/>
    <col min="10497" max="10497" width="5.5703125" style="9" customWidth="1"/>
    <col min="10498" max="10498" width="56.140625" style="9" customWidth="1"/>
    <col min="10499" max="10499" width="18.7109375" style="9" customWidth="1"/>
    <col min="10500" max="10500" width="14.140625" style="9" customWidth="1"/>
    <col min="10501" max="10501" width="9.5703125" style="9" bestFit="1" customWidth="1"/>
    <col min="10502" max="10502" width="11.140625" style="9" bestFit="1" customWidth="1"/>
    <col min="10503" max="10752" width="9.140625" style="9"/>
    <col min="10753" max="10753" width="5.5703125" style="9" customWidth="1"/>
    <col min="10754" max="10754" width="56.140625" style="9" customWidth="1"/>
    <col min="10755" max="10755" width="18.7109375" style="9" customWidth="1"/>
    <col min="10756" max="10756" width="14.140625" style="9" customWidth="1"/>
    <col min="10757" max="10757" width="9.5703125" style="9" bestFit="1" customWidth="1"/>
    <col min="10758" max="10758" width="11.140625" style="9" bestFit="1" customWidth="1"/>
    <col min="10759" max="11008" width="9.140625" style="9"/>
    <col min="11009" max="11009" width="5.5703125" style="9" customWidth="1"/>
    <col min="11010" max="11010" width="56.140625" style="9" customWidth="1"/>
    <col min="11011" max="11011" width="18.7109375" style="9" customWidth="1"/>
    <col min="11012" max="11012" width="14.140625" style="9" customWidth="1"/>
    <col min="11013" max="11013" width="9.5703125" style="9" bestFit="1" customWidth="1"/>
    <col min="11014" max="11014" width="11.140625" style="9" bestFit="1" customWidth="1"/>
    <col min="11015" max="11264" width="9.140625" style="9"/>
    <col min="11265" max="11265" width="5.5703125" style="9" customWidth="1"/>
    <col min="11266" max="11266" width="56.140625" style="9" customWidth="1"/>
    <col min="11267" max="11267" width="18.7109375" style="9" customWidth="1"/>
    <col min="11268" max="11268" width="14.140625" style="9" customWidth="1"/>
    <col min="11269" max="11269" width="9.5703125" style="9" bestFit="1" customWidth="1"/>
    <col min="11270" max="11270" width="11.140625" style="9" bestFit="1" customWidth="1"/>
    <col min="11271" max="11520" width="9.140625" style="9"/>
    <col min="11521" max="11521" width="5.5703125" style="9" customWidth="1"/>
    <col min="11522" max="11522" width="56.140625" style="9" customWidth="1"/>
    <col min="11523" max="11523" width="18.7109375" style="9" customWidth="1"/>
    <col min="11524" max="11524" width="14.140625" style="9" customWidth="1"/>
    <col min="11525" max="11525" width="9.5703125" style="9" bestFit="1" customWidth="1"/>
    <col min="11526" max="11526" width="11.140625" style="9" bestFit="1" customWidth="1"/>
    <col min="11527" max="11776" width="9.140625" style="9"/>
    <col min="11777" max="11777" width="5.5703125" style="9" customWidth="1"/>
    <col min="11778" max="11778" width="56.140625" style="9" customWidth="1"/>
    <col min="11779" max="11779" width="18.7109375" style="9" customWidth="1"/>
    <col min="11780" max="11780" width="14.140625" style="9" customWidth="1"/>
    <col min="11781" max="11781" width="9.5703125" style="9" bestFit="1" customWidth="1"/>
    <col min="11782" max="11782" width="11.140625" style="9" bestFit="1" customWidth="1"/>
    <col min="11783" max="12032" width="9.140625" style="9"/>
    <col min="12033" max="12033" width="5.5703125" style="9" customWidth="1"/>
    <col min="12034" max="12034" width="56.140625" style="9" customWidth="1"/>
    <col min="12035" max="12035" width="18.7109375" style="9" customWidth="1"/>
    <col min="12036" max="12036" width="14.140625" style="9" customWidth="1"/>
    <col min="12037" max="12037" width="9.5703125" style="9" bestFit="1" customWidth="1"/>
    <col min="12038" max="12038" width="11.140625" style="9" bestFit="1" customWidth="1"/>
    <col min="12039" max="12288" width="9.140625" style="9"/>
    <col min="12289" max="12289" width="5.5703125" style="9" customWidth="1"/>
    <col min="12290" max="12290" width="56.140625" style="9" customWidth="1"/>
    <col min="12291" max="12291" width="18.7109375" style="9" customWidth="1"/>
    <col min="12292" max="12292" width="14.140625" style="9" customWidth="1"/>
    <col min="12293" max="12293" width="9.5703125" style="9" bestFit="1" customWidth="1"/>
    <col min="12294" max="12294" width="11.140625" style="9" bestFit="1" customWidth="1"/>
    <col min="12295" max="12544" width="9.140625" style="9"/>
    <col min="12545" max="12545" width="5.5703125" style="9" customWidth="1"/>
    <col min="12546" max="12546" width="56.140625" style="9" customWidth="1"/>
    <col min="12547" max="12547" width="18.7109375" style="9" customWidth="1"/>
    <col min="12548" max="12548" width="14.140625" style="9" customWidth="1"/>
    <col min="12549" max="12549" width="9.5703125" style="9" bestFit="1" customWidth="1"/>
    <col min="12550" max="12550" width="11.140625" style="9" bestFit="1" customWidth="1"/>
    <col min="12551" max="12800" width="9.140625" style="9"/>
    <col min="12801" max="12801" width="5.5703125" style="9" customWidth="1"/>
    <col min="12802" max="12802" width="56.140625" style="9" customWidth="1"/>
    <col min="12803" max="12803" width="18.7109375" style="9" customWidth="1"/>
    <col min="12804" max="12804" width="14.140625" style="9" customWidth="1"/>
    <col min="12805" max="12805" width="9.5703125" style="9" bestFit="1" customWidth="1"/>
    <col min="12806" max="12806" width="11.140625" style="9" bestFit="1" customWidth="1"/>
    <col min="12807" max="13056" width="9.140625" style="9"/>
    <col min="13057" max="13057" width="5.5703125" style="9" customWidth="1"/>
    <col min="13058" max="13058" width="56.140625" style="9" customWidth="1"/>
    <col min="13059" max="13059" width="18.7109375" style="9" customWidth="1"/>
    <col min="13060" max="13060" width="14.140625" style="9" customWidth="1"/>
    <col min="13061" max="13061" width="9.5703125" style="9" bestFit="1" customWidth="1"/>
    <col min="13062" max="13062" width="11.140625" style="9" bestFit="1" customWidth="1"/>
    <col min="13063" max="13312" width="9.140625" style="9"/>
    <col min="13313" max="13313" width="5.5703125" style="9" customWidth="1"/>
    <col min="13314" max="13314" width="56.140625" style="9" customWidth="1"/>
    <col min="13315" max="13315" width="18.7109375" style="9" customWidth="1"/>
    <col min="13316" max="13316" width="14.140625" style="9" customWidth="1"/>
    <col min="13317" max="13317" width="9.5703125" style="9" bestFit="1" customWidth="1"/>
    <col min="13318" max="13318" width="11.140625" style="9" bestFit="1" customWidth="1"/>
    <col min="13319" max="13568" width="9.140625" style="9"/>
    <col min="13569" max="13569" width="5.5703125" style="9" customWidth="1"/>
    <col min="13570" max="13570" width="56.140625" style="9" customWidth="1"/>
    <col min="13571" max="13571" width="18.7109375" style="9" customWidth="1"/>
    <col min="13572" max="13572" width="14.140625" style="9" customWidth="1"/>
    <col min="13573" max="13573" width="9.5703125" style="9" bestFit="1" customWidth="1"/>
    <col min="13574" max="13574" width="11.140625" style="9" bestFit="1" customWidth="1"/>
    <col min="13575" max="13824" width="9.140625" style="9"/>
    <col min="13825" max="13825" width="5.5703125" style="9" customWidth="1"/>
    <col min="13826" max="13826" width="56.140625" style="9" customWidth="1"/>
    <col min="13827" max="13827" width="18.7109375" style="9" customWidth="1"/>
    <col min="13828" max="13828" width="14.140625" style="9" customWidth="1"/>
    <col min="13829" max="13829" width="9.5703125" style="9" bestFit="1" customWidth="1"/>
    <col min="13830" max="13830" width="11.140625" style="9" bestFit="1" customWidth="1"/>
    <col min="13831" max="14080" width="9.140625" style="9"/>
    <col min="14081" max="14081" width="5.5703125" style="9" customWidth="1"/>
    <col min="14082" max="14082" width="56.140625" style="9" customWidth="1"/>
    <col min="14083" max="14083" width="18.7109375" style="9" customWidth="1"/>
    <col min="14084" max="14084" width="14.140625" style="9" customWidth="1"/>
    <col min="14085" max="14085" width="9.5703125" style="9" bestFit="1" customWidth="1"/>
    <col min="14086" max="14086" width="11.140625" style="9" bestFit="1" customWidth="1"/>
    <col min="14087" max="14336" width="9.140625" style="9"/>
    <col min="14337" max="14337" width="5.5703125" style="9" customWidth="1"/>
    <col min="14338" max="14338" width="56.140625" style="9" customWidth="1"/>
    <col min="14339" max="14339" width="18.7109375" style="9" customWidth="1"/>
    <col min="14340" max="14340" width="14.140625" style="9" customWidth="1"/>
    <col min="14341" max="14341" width="9.5703125" style="9" bestFit="1" customWidth="1"/>
    <col min="14342" max="14342" width="11.140625" style="9" bestFit="1" customWidth="1"/>
    <col min="14343" max="14592" width="9.140625" style="9"/>
    <col min="14593" max="14593" width="5.5703125" style="9" customWidth="1"/>
    <col min="14594" max="14594" width="56.140625" style="9" customWidth="1"/>
    <col min="14595" max="14595" width="18.7109375" style="9" customWidth="1"/>
    <col min="14596" max="14596" width="14.140625" style="9" customWidth="1"/>
    <col min="14597" max="14597" width="9.5703125" style="9" bestFit="1" customWidth="1"/>
    <col min="14598" max="14598" width="11.140625" style="9" bestFit="1" customWidth="1"/>
    <col min="14599" max="14848" width="9.140625" style="9"/>
    <col min="14849" max="14849" width="5.5703125" style="9" customWidth="1"/>
    <col min="14850" max="14850" width="56.140625" style="9" customWidth="1"/>
    <col min="14851" max="14851" width="18.7109375" style="9" customWidth="1"/>
    <col min="14852" max="14852" width="14.140625" style="9" customWidth="1"/>
    <col min="14853" max="14853" width="9.5703125" style="9" bestFit="1" customWidth="1"/>
    <col min="14854" max="14854" width="11.140625" style="9" bestFit="1" customWidth="1"/>
    <col min="14855" max="15104" width="9.140625" style="9"/>
    <col min="15105" max="15105" width="5.5703125" style="9" customWidth="1"/>
    <col min="15106" max="15106" width="56.140625" style="9" customWidth="1"/>
    <col min="15107" max="15107" width="18.7109375" style="9" customWidth="1"/>
    <col min="15108" max="15108" width="14.140625" style="9" customWidth="1"/>
    <col min="15109" max="15109" width="9.5703125" style="9" bestFit="1" customWidth="1"/>
    <col min="15110" max="15110" width="11.140625" style="9" bestFit="1" customWidth="1"/>
    <col min="15111" max="15360" width="9.140625" style="9"/>
    <col min="15361" max="15361" width="5.5703125" style="9" customWidth="1"/>
    <col min="15362" max="15362" width="56.140625" style="9" customWidth="1"/>
    <col min="15363" max="15363" width="18.7109375" style="9" customWidth="1"/>
    <col min="15364" max="15364" width="14.140625" style="9" customWidth="1"/>
    <col min="15365" max="15365" width="9.5703125" style="9" bestFit="1" customWidth="1"/>
    <col min="15366" max="15366" width="11.140625" style="9" bestFit="1" customWidth="1"/>
    <col min="15367" max="15616" width="9.140625" style="9"/>
    <col min="15617" max="15617" width="5.5703125" style="9" customWidth="1"/>
    <col min="15618" max="15618" width="56.140625" style="9" customWidth="1"/>
    <col min="15619" max="15619" width="18.7109375" style="9" customWidth="1"/>
    <col min="15620" max="15620" width="14.140625" style="9" customWidth="1"/>
    <col min="15621" max="15621" width="9.5703125" style="9" bestFit="1" customWidth="1"/>
    <col min="15622" max="15622" width="11.140625" style="9" bestFit="1" customWidth="1"/>
    <col min="15623" max="15872" width="9.140625" style="9"/>
    <col min="15873" max="15873" width="5.5703125" style="9" customWidth="1"/>
    <col min="15874" max="15874" width="56.140625" style="9" customWidth="1"/>
    <col min="15875" max="15875" width="18.7109375" style="9" customWidth="1"/>
    <col min="15876" max="15876" width="14.140625" style="9" customWidth="1"/>
    <col min="15877" max="15877" width="9.5703125" style="9" bestFit="1" customWidth="1"/>
    <col min="15878" max="15878" width="11.140625" style="9" bestFit="1" customWidth="1"/>
    <col min="15879" max="16128" width="9.140625" style="9"/>
    <col min="16129" max="16129" width="5.5703125" style="9" customWidth="1"/>
    <col min="16130" max="16130" width="56.140625" style="9" customWidth="1"/>
    <col min="16131" max="16131" width="18.7109375" style="9" customWidth="1"/>
    <col min="16132" max="16132" width="14.140625" style="9" customWidth="1"/>
    <col min="16133" max="16133" width="9.5703125" style="9" bestFit="1" customWidth="1"/>
    <col min="16134" max="16134" width="11.140625" style="9" bestFit="1" customWidth="1"/>
    <col min="16135" max="16384" width="9.140625" style="9"/>
  </cols>
  <sheetData>
    <row r="1" spans="1:6" x14ac:dyDescent="0.25">
      <c r="A1" s="264"/>
      <c r="B1" s="264"/>
      <c r="C1" s="264" t="s">
        <v>505</v>
      </c>
      <c r="D1" s="264"/>
      <c r="E1" s="264"/>
      <c r="F1" s="264"/>
    </row>
    <row r="2" spans="1:6" x14ac:dyDescent="0.25">
      <c r="A2" s="150"/>
      <c r="B2" s="264" t="s">
        <v>537</v>
      </c>
      <c r="C2" s="264"/>
      <c r="D2" s="264"/>
      <c r="E2" s="264"/>
      <c r="F2" s="264"/>
    </row>
    <row r="3" spans="1:6" x14ac:dyDescent="0.25">
      <c r="A3" s="150"/>
      <c r="B3" s="264" t="s">
        <v>538</v>
      </c>
      <c r="C3" s="264"/>
      <c r="D3" s="264"/>
      <c r="E3" s="264"/>
      <c r="F3" s="264"/>
    </row>
    <row r="4" spans="1:6" x14ac:dyDescent="0.25">
      <c r="A4" s="150"/>
      <c r="B4" s="264" t="s">
        <v>13</v>
      </c>
      <c r="C4" s="264"/>
      <c r="D4" s="264"/>
      <c r="E4" s="264"/>
      <c r="F4" s="264"/>
    </row>
    <row r="5" spans="1:6" x14ac:dyDescent="0.25">
      <c r="A5" s="150"/>
      <c r="B5" s="264" t="s">
        <v>31</v>
      </c>
      <c r="C5" s="264"/>
      <c r="D5" s="264"/>
      <c r="E5" s="264"/>
      <c r="F5" s="264"/>
    </row>
    <row r="6" spans="1:6" x14ac:dyDescent="0.25">
      <c r="A6" s="150"/>
      <c r="B6" s="264" t="s">
        <v>544</v>
      </c>
      <c r="C6" s="264"/>
      <c r="D6" s="264"/>
      <c r="E6" s="264"/>
      <c r="F6" s="264"/>
    </row>
    <row r="7" spans="1:6" x14ac:dyDescent="0.25">
      <c r="A7" s="150"/>
      <c r="B7" s="264" t="s">
        <v>420</v>
      </c>
      <c r="C7" s="264"/>
      <c r="D7" s="264"/>
      <c r="E7" s="264"/>
      <c r="F7" s="264"/>
    </row>
    <row r="8" spans="1:6" ht="15.75" hidden="1" customHeight="1" x14ac:dyDescent="0.25">
      <c r="A8" s="150"/>
      <c r="B8" s="265" t="s">
        <v>506</v>
      </c>
      <c r="C8" s="265"/>
      <c r="D8" s="265"/>
      <c r="E8" s="150"/>
      <c r="F8" s="150"/>
    </row>
    <row r="9" spans="1:6" ht="15.75" customHeight="1" x14ac:dyDescent="0.25">
      <c r="A9" s="150"/>
      <c r="B9" s="264" t="s">
        <v>542</v>
      </c>
      <c r="C9" s="264"/>
      <c r="D9" s="264"/>
      <c r="E9" s="264"/>
      <c r="F9" s="264"/>
    </row>
    <row r="10" spans="1:6" ht="15.75" customHeight="1" x14ac:dyDescent="0.25">
      <c r="A10" s="150"/>
      <c r="B10" s="150"/>
      <c r="C10" s="150"/>
      <c r="D10" s="150"/>
      <c r="E10" s="150"/>
      <c r="F10" s="150" t="s">
        <v>590</v>
      </c>
    </row>
    <row r="11" spans="1:6" ht="15.75" customHeight="1" x14ac:dyDescent="0.25">
      <c r="B11" s="121"/>
      <c r="C11" s="121"/>
      <c r="D11" s="41"/>
    </row>
    <row r="12" spans="1:6" ht="15.75" customHeight="1" x14ac:dyDescent="0.25">
      <c r="B12" s="150"/>
      <c r="C12" s="150"/>
      <c r="D12" s="41"/>
      <c r="F12" s="169"/>
    </row>
    <row r="13" spans="1:6" ht="34.15" customHeight="1" x14ac:dyDescent="0.25">
      <c r="A13" s="268" t="s">
        <v>507</v>
      </c>
      <c r="B13" s="268"/>
      <c r="C13" s="268"/>
      <c r="D13" s="268"/>
      <c r="E13" s="268"/>
      <c r="F13" s="268"/>
    </row>
    <row r="14" spans="1:6" ht="17.25" customHeight="1" x14ac:dyDescent="0.25">
      <c r="B14" s="269" t="s">
        <v>202</v>
      </c>
      <c r="C14" s="269"/>
      <c r="D14" s="269"/>
      <c r="E14" s="269"/>
      <c r="F14" s="269"/>
    </row>
    <row r="15" spans="1:6" ht="12.75" customHeight="1" x14ac:dyDescent="0.25">
      <c r="A15" s="270" t="s">
        <v>0</v>
      </c>
      <c r="B15" s="270" t="s">
        <v>508</v>
      </c>
      <c r="C15" s="270" t="s">
        <v>35</v>
      </c>
      <c r="D15" s="271" t="s">
        <v>37</v>
      </c>
      <c r="E15" s="266" t="s">
        <v>535</v>
      </c>
      <c r="F15" s="266" t="s">
        <v>536</v>
      </c>
    </row>
    <row r="16" spans="1:6" ht="32.25" customHeight="1" x14ac:dyDescent="0.25">
      <c r="A16" s="270"/>
      <c r="B16" s="270"/>
      <c r="C16" s="270"/>
      <c r="D16" s="272"/>
      <c r="E16" s="267"/>
      <c r="F16" s="267"/>
    </row>
    <row r="17" spans="1:7" x14ac:dyDescent="0.25">
      <c r="A17" s="17">
        <v>1</v>
      </c>
      <c r="B17" s="18" t="s">
        <v>203</v>
      </c>
      <c r="C17" s="18" t="s">
        <v>204</v>
      </c>
      <c r="D17" s="18" t="s">
        <v>205</v>
      </c>
      <c r="E17" s="18" t="s">
        <v>223</v>
      </c>
      <c r="F17" s="18" t="s">
        <v>226</v>
      </c>
    </row>
    <row r="18" spans="1:7" s="10" customFormat="1" x14ac:dyDescent="0.25">
      <c r="A18" s="19"/>
      <c r="B18" s="20" t="s">
        <v>1</v>
      </c>
      <c r="C18" s="20"/>
      <c r="D18" s="238">
        <f>SUM(D19:D36)</f>
        <v>1155272.9000000001</v>
      </c>
      <c r="E18" s="238">
        <f>SUM(E19:E36)</f>
        <v>1278.35339</v>
      </c>
      <c r="F18" s="238">
        <f>SUM(F19:F36)</f>
        <v>1156551.2533900002</v>
      </c>
      <c r="G18" s="10">
        <v>1155272.8999999999</v>
      </c>
    </row>
    <row r="19" spans="1:7" ht="57.75" customHeight="1" x14ac:dyDescent="0.25">
      <c r="A19" s="21">
        <v>1</v>
      </c>
      <c r="B19" s="12" t="s">
        <v>509</v>
      </c>
      <c r="C19" s="11" t="s">
        <v>206</v>
      </c>
      <c r="D19" s="239">
        <v>160</v>
      </c>
      <c r="E19" s="239"/>
      <c r="F19" s="239">
        <f>D19+E19</f>
        <v>160</v>
      </c>
      <c r="G19" s="184">
        <f>F18-G18</f>
        <v>1278.3533900002949</v>
      </c>
    </row>
    <row r="20" spans="1:7" ht="70.900000000000006" customHeight="1" x14ac:dyDescent="0.25">
      <c r="A20" s="21">
        <v>2</v>
      </c>
      <c r="B20" s="12" t="s">
        <v>510</v>
      </c>
      <c r="C20" s="11" t="s">
        <v>341</v>
      </c>
      <c r="D20" s="239">
        <v>600</v>
      </c>
      <c r="E20" s="239"/>
      <c r="F20" s="239">
        <f t="shared" ref="F20:F36" si="0">D20+E20</f>
        <v>600</v>
      </c>
    </row>
    <row r="21" spans="1:7" ht="54" customHeight="1" x14ac:dyDescent="0.25">
      <c r="A21" s="21">
        <v>3</v>
      </c>
      <c r="B21" s="12" t="s">
        <v>511</v>
      </c>
      <c r="C21" s="11" t="s">
        <v>342</v>
      </c>
      <c r="D21" s="239">
        <f>1300+640</f>
        <v>1940</v>
      </c>
      <c r="E21" s="239"/>
      <c r="F21" s="239">
        <f t="shared" si="0"/>
        <v>1940</v>
      </c>
    </row>
    <row r="22" spans="1:7" ht="72.75" customHeight="1" x14ac:dyDescent="0.25">
      <c r="A22" s="21">
        <v>4</v>
      </c>
      <c r="B22" s="12" t="s">
        <v>512</v>
      </c>
      <c r="C22" s="11" t="s">
        <v>343</v>
      </c>
      <c r="D22" s="239">
        <v>1000</v>
      </c>
      <c r="E22" s="239"/>
      <c r="F22" s="239">
        <f t="shared" si="0"/>
        <v>1000</v>
      </c>
    </row>
    <row r="23" spans="1:7" ht="120" customHeight="1" x14ac:dyDescent="0.25">
      <c r="A23" s="21">
        <v>5</v>
      </c>
      <c r="B23" s="12" t="s">
        <v>513</v>
      </c>
      <c r="C23" s="11" t="s">
        <v>344</v>
      </c>
      <c r="D23" s="239">
        <v>1043517.3</v>
      </c>
      <c r="E23" s="239">
        <f>-70-5199.2</f>
        <v>-5269.2</v>
      </c>
      <c r="F23" s="239">
        <f t="shared" si="0"/>
        <v>1038248.1000000001</v>
      </c>
    </row>
    <row r="24" spans="1:7" ht="122.25" customHeight="1" x14ac:dyDescent="0.25">
      <c r="A24" s="21">
        <v>6</v>
      </c>
      <c r="B24" s="5" t="s">
        <v>514</v>
      </c>
      <c r="C24" s="11" t="s">
        <v>515</v>
      </c>
      <c r="D24" s="239">
        <v>81148.800000000003</v>
      </c>
      <c r="E24" s="239">
        <v>4553.7</v>
      </c>
      <c r="F24" s="239">
        <f>D24+E24</f>
        <v>85702.5</v>
      </c>
    </row>
    <row r="25" spans="1:7" ht="41.25" customHeight="1" x14ac:dyDescent="0.25">
      <c r="A25" s="21">
        <v>7</v>
      </c>
      <c r="B25" s="12" t="s">
        <v>516</v>
      </c>
      <c r="C25" s="11" t="s">
        <v>207</v>
      </c>
      <c r="D25" s="239">
        <v>700</v>
      </c>
      <c r="E25" s="239"/>
      <c r="F25" s="239">
        <f t="shared" si="0"/>
        <v>700</v>
      </c>
    </row>
    <row r="26" spans="1:7" ht="44.25" customHeight="1" x14ac:dyDescent="0.25">
      <c r="A26" s="21">
        <v>8</v>
      </c>
      <c r="B26" s="12" t="s">
        <v>517</v>
      </c>
      <c r="C26" s="11" t="s">
        <v>208</v>
      </c>
      <c r="D26" s="239">
        <v>143</v>
      </c>
      <c r="E26" s="239"/>
      <c r="F26" s="239">
        <f t="shared" si="0"/>
        <v>143</v>
      </c>
    </row>
    <row r="27" spans="1:7" ht="35.25" customHeight="1" x14ac:dyDescent="0.25">
      <c r="A27" s="21">
        <v>9</v>
      </c>
      <c r="B27" s="12" t="s">
        <v>518</v>
      </c>
      <c r="C27" s="11" t="s">
        <v>345</v>
      </c>
      <c r="D27" s="239">
        <v>13032.4</v>
      </c>
      <c r="E27" s="240">
        <f>548.95-162.35</f>
        <v>386.6</v>
      </c>
      <c r="F27" s="239">
        <f t="shared" si="0"/>
        <v>13419</v>
      </c>
    </row>
    <row r="28" spans="1:7" ht="30" customHeight="1" x14ac:dyDescent="0.25">
      <c r="A28" s="21">
        <v>10</v>
      </c>
      <c r="B28" s="12" t="s">
        <v>519</v>
      </c>
      <c r="C28" s="11" t="s">
        <v>346</v>
      </c>
      <c r="D28" s="239">
        <v>650</v>
      </c>
      <c r="E28" s="239"/>
      <c r="F28" s="239">
        <f t="shared" si="0"/>
        <v>650</v>
      </c>
    </row>
    <row r="29" spans="1:7" ht="30" customHeight="1" x14ac:dyDescent="0.25">
      <c r="A29" s="21">
        <v>11</v>
      </c>
      <c r="B29" s="12" t="s">
        <v>520</v>
      </c>
      <c r="C29" s="11" t="s">
        <v>209</v>
      </c>
      <c r="D29" s="241">
        <v>70</v>
      </c>
      <c r="E29" s="241"/>
      <c r="F29" s="239">
        <f t="shared" si="0"/>
        <v>70</v>
      </c>
    </row>
    <row r="30" spans="1:7" ht="27.75" customHeight="1" x14ac:dyDescent="0.25">
      <c r="A30" s="21">
        <v>12</v>
      </c>
      <c r="B30" s="141" t="s">
        <v>521</v>
      </c>
      <c r="C30" s="11" t="s">
        <v>522</v>
      </c>
      <c r="D30" s="241">
        <v>50</v>
      </c>
      <c r="E30" s="241"/>
      <c r="F30" s="239">
        <f t="shared" si="0"/>
        <v>50</v>
      </c>
    </row>
    <row r="31" spans="1:7" ht="30.6" customHeight="1" x14ac:dyDescent="0.25">
      <c r="A31" s="21">
        <v>13</v>
      </c>
      <c r="B31" s="4" t="s">
        <v>523</v>
      </c>
      <c r="C31" s="11" t="s">
        <v>347</v>
      </c>
      <c r="D31" s="242">
        <v>5100.6000000000004</v>
      </c>
      <c r="E31" s="242">
        <v>-0.1</v>
      </c>
      <c r="F31" s="239">
        <f t="shared" si="0"/>
        <v>5100.5</v>
      </c>
    </row>
    <row r="32" spans="1:7" ht="41.25" customHeight="1" x14ac:dyDescent="0.25">
      <c r="A32" s="21">
        <v>14</v>
      </c>
      <c r="B32" s="4" t="s">
        <v>524</v>
      </c>
      <c r="C32" s="21" t="s">
        <v>525</v>
      </c>
      <c r="D32" s="243">
        <v>134.80000000000001</v>
      </c>
      <c r="E32" s="243"/>
      <c r="F32" s="239">
        <f t="shared" si="0"/>
        <v>134.80000000000001</v>
      </c>
    </row>
    <row r="33" spans="1:6" ht="18" customHeight="1" x14ac:dyDescent="0.25">
      <c r="A33" s="21">
        <v>15</v>
      </c>
      <c r="B33" s="141" t="s">
        <v>526</v>
      </c>
      <c r="C33" s="11" t="s">
        <v>527</v>
      </c>
      <c r="D33" s="241">
        <f>963.9+276.1+10</f>
        <v>1250</v>
      </c>
      <c r="E33" s="241">
        <v>949.35699999999997</v>
      </c>
      <c r="F33" s="239">
        <f t="shared" si="0"/>
        <v>2199.357</v>
      </c>
    </row>
    <row r="34" spans="1:6" ht="18" customHeight="1" x14ac:dyDescent="0.25">
      <c r="A34" s="21">
        <v>16</v>
      </c>
      <c r="B34" s="142" t="s">
        <v>528</v>
      </c>
      <c r="C34" s="11" t="s">
        <v>529</v>
      </c>
      <c r="D34" s="243">
        <v>100</v>
      </c>
      <c r="E34" s="243"/>
      <c r="F34" s="239">
        <f t="shared" si="0"/>
        <v>100</v>
      </c>
    </row>
    <row r="35" spans="1:6" ht="29.25" customHeight="1" x14ac:dyDescent="0.25">
      <c r="A35" s="21">
        <v>17</v>
      </c>
      <c r="B35" s="142" t="s">
        <v>530</v>
      </c>
      <c r="C35" s="143" t="s">
        <v>531</v>
      </c>
      <c r="D35" s="243">
        <v>5576</v>
      </c>
      <c r="E35" s="243">
        <v>657.99639000000002</v>
      </c>
      <c r="F35" s="239">
        <f t="shared" si="0"/>
        <v>6233.9963900000002</v>
      </c>
    </row>
    <row r="36" spans="1:6" ht="27" customHeight="1" x14ac:dyDescent="0.25">
      <c r="A36" s="21">
        <v>18</v>
      </c>
      <c r="B36" s="142" t="s">
        <v>532</v>
      </c>
      <c r="C36" s="143">
        <v>1610000000</v>
      </c>
      <c r="D36" s="243">
        <v>100</v>
      </c>
      <c r="E36" s="243"/>
      <c r="F36" s="239">
        <f t="shared" si="0"/>
        <v>100</v>
      </c>
    </row>
    <row r="64" spans="4:4" ht="30" customHeight="1" x14ac:dyDescent="0.25">
      <c r="D64" s="9"/>
    </row>
  </sheetData>
  <mergeCells count="18">
    <mergeCell ref="E15:E16"/>
    <mergeCell ref="F15:F16"/>
    <mergeCell ref="A13:F13"/>
    <mergeCell ref="B14:F14"/>
    <mergeCell ref="B2:F2"/>
    <mergeCell ref="B9:F9"/>
    <mergeCell ref="A15:A16"/>
    <mergeCell ref="B15:B16"/>
    <mergeCell ref="C15:C16"/>
    <mergeCell ref="D15:D16"/>
    <mergeCell ref="A1:B1"/>
    <mergeCell ref="B8:D8"/>
    <mergeCell ref="C1:F1"/>
    <mergeCell ref="B3:F3"/>
    <mergeCell ref="B4:F4"/>
    <mergeCell ref="B5:F5"/>
    <mergeCell ref="B6:F6"/>
    <mergeCell ref="B7:F7"/>
  </mergeCells>
  <pageMargins left="0.59055118110236227" right="0.39370078740157483" top="0.39370078740157483" bottom="0.39370078740157483" header="0.31496062992125984" footer="0.31496062992125984"/>
  <pageSetup paperSize="9" fitToHeight="0" orientation="portrait" copies="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theme="6" tint="0.59999389629810485"/>
  </sheetPr>
  <dimension ref="A1:G28"/>
  <sheetViews>
    <sheetView view="pageBreakPreview" zoomScale="70" zoomScaleNormal="100" zoomScaleSheetLayoutView="70" workbookViewId="0">
      <selection activeCell="B9" sqref="B9"/>
    </sheetView>
  </sheetViews>
  <sheetFormatPr defaultColWidth="9.140625" defaultRowHeight="15.75" x14ac:dyDescent="0.25"/>
  <cols>
    <col min="1" max="1" width="7.28515625" style="71" customWidth="1"/>
    <col min="2" max="2" width="36.28515625" style="71" customWidth="1"/>
    <col min="3" max="3" width="6.5703125" style="71" customWidth="1"/>
    <col min="4" max="4" width="9.140625" style="71"/>
    <col min="5" max="5" width="8" style="71" customWidth="1"/>
    <col min="6" max="6" width="11.42578125" style="71" customWidth="1"/>
    <col min="7" max="7" width="10.7109375" style="71" customWidth="1"/>
    <col min="8" max="254" width="9.140625" style="71"/>
    <col min="255" max="255" width="5.140625" style="71" customWidth="1"/>
    <col min="256" max="256" width="37.42578125" style="71" customWidth="1"/>
    <col min="257" max="259" width="14.85546875" style="71" customWidth="1"/>
    <col min="260" max="261" width="9.140625" style="71"/>
    <col min="262" max="262" width="37" style="71" customWidth="1"/>
    <col min="263" max="510" width="9.140625" style="71"/>
    <col min="511" max="511" width="5.140625" style="71" customWidth="1"/>
    <col min="512" max="512" width="37.42578125" style="71" customWidth="1"/>
    <col min="513" max="515" width="14.85546875" style="71" customWidth="1"/>
    <col min="516" max="517" width="9.140625" style="71"/>
    <col min="518" max="518" width="37" style="71" customWidth="1"/>
    <col min="519" max="766" width="9.140625" style="71"/>
    <col min="767" max="767" width="5.140625" style="71" customWidth="1"/>
    <col min="768" max="768" width="37.42578125" style="71" customWidth="1"/>
    <col min="769" max="771" width="14.85546875" style="71" customWidth="1"/>
    <col min="772" max="773" width="9.140625" style="71"/>
    <col min="774" max="774" width="37" style="71" customWidth="1"/>
    <col min="775" max="1022" width="9.140625" style="71"/>
    <col min="1023" max="1023" width="5.140625" style="71" customWidth="1"/>
    <col min="1024" max="1024" width="37.42578125" style="71" customWidth="1"/>
    <col min="1025" max="1027" width="14.85546875" style="71" customWidth="1"/>
    <col min="1028" max="1029" width="9.140625" style="71"/>
    <col min="1030" max="1030" width="37" style="71" customWidth="1"/>
    <col min="1031" max="1278" width="9.140625" style="71"/>
    <col min="1279" max="1279" width="5.140625" style="71" customWidth="1"/>
    <col min="1280" max="1280" width="37.42578125" style="71" customWidth="1"/>
    <col min="1281" max="1283" width="14.85546875" style="71" customWidth="1"/>
    <col min="1284" max="1285" width="9.140625" style="71"/>
    <col min="1286" max="1286" width="37" style="71" customWidth="1"/>
    <col min="1287" max="1534" width="9.140625" style="71"/>
    <col min="1535" max="1535" width="5.140625" style="71" customWidth="1"/>
    <col min="1536" max="1536" width="37.42578125" style="71" customWidth="1"/>
    <col min="1537" max="1539" width="14.85546875" style="71" customWidth="1"/>
    <col min="1540" max="1541" width="9.140625" style="71"/>
    <col min="1542" max="1542" width="37" style="71" customWidth="1"/>
    <col min="1543" max="1790" width="9.140625" style="71"/>
    <col min="1791" max="1791" width="5.140625" style="71" customWidth="1"/>
    <col min="1792" max="1792" width="37.42578125" style="71" customWidth="1"/>
    <col min="1793" max="1795" width="14.85546875" style="71" customWidth="1"/>
    <col min="1796" max="1797" width="9.140625" style="71"/>
    <col min="1798" max="1798" width="37" style="71" customWidth="1"/>
    <col min="1799" max="2046" width="9.140625" style="71"/>
    <col min="2047" max="2047" width="5.140625" style="71" customWidth="1"/>
    <col min="2048" max="2048" width="37.42578125" style="71" customWidth="1"/>
    <col min="2049" max="2051" width="14.85546875" style="71" customWidth="1"/>
    <col min="2052" max="2053" width="9.140625" style="71"/>
    <col min="2054" max="2054" width="37" style="71" customWidth="1"/>
    <col min="2055" max="2302" width="9.140625" style="71"/>
    <col min="2303" max="2303" width="5.140625" style="71" customWidth="1"/>
    <col min="2304" max="2304" width="37.42578125" style="71" customWidth="1"/>
    <col min="2305" max="2307" width="14.85546875" style="71" customWidth="1"/>
    <col min="2308" max="2309" width="9.140625" style="71"/>
    <col min="2310" max="2310" width="37" style="71" customWidth="1"/>
    <col min="2311" max="2558" width="9.140625" style="71"/>
    <col min="2559" max="2559" width="5.140625" style="71" customWidth="1"/>
    <col min="2560" max="2560" width="37.42578125" style="71" customWidth="1"/>
    <col min="2561" max="2563" width="14.85546875" style="71" customWidth="1"/>
    <col min="2564" max="2565" width="9.140625" style="71"/>
    <col min="2566" max="2566" width="37" style="71" customWidth="1"/>
    <col min="2567" max="2814" width="9.140625" style="71"/>
    <col min="2815" max="2815" width="5.140625" style="71" customWidth="1"/>
    <col min="2816" max="2816" width="37.42578125" style="71" customWidth="1"/>
    <col min="2817" max="2819" width="14.85546875" style="71" customWidth="1"/>
    <col min="2820" max="2821" width="9.140625" style="71"/>
    <col min="2822" max="2822" width="37" style="71" customWidth="1"/>
    <col min="2823" max="3070" width="9.140625" style="71"/>
    <col min="3071" max="3071" width="5.140625" style="71" customWidth="1"/>
    <col min="3072" max="3072" width="37.42578125" style="71" customWidth="1"/>
    <col min="3073" max="3075" width="14.85546875" style="71" customWidth="1"/>
    <col min="3076" max="3077" width="9.140625" style="71"/>
    <col min="3078" max="3078" width="37" style="71" customWidth="1"/>
    <col min="3079" max="3326" width="9.140625" style="71"/>
    <col min="3327" max="3327" width="5.140625" style="71" customWidth="1"/>
    <col min="3328" max="3328" width="37.42578125" style="71" customWidth="1"/>
    <col min="3329" max="3331" width="14.85546875" style="71" customWidth="1"/>
    <col min="3332" max="3333" width="9.140625" style="71"/>
    <col min="3334" max="3334" width="37" style="71" customWidth="1"/>
    <col min="3335" max="3582" width="9.140625" style="71"/>
    <col min="3583" max="3583" width="5.140625" style="71" customWidth="1"/>
    <col min="3584" max="3584" width="37.42578125" style="71" customWidth="1"/>
    <col min="3585" max="3587" width="14.85546875" style="71" customWidth="1"/>
    <col min="3588" max="3589" width="9.140625" style="71"/>
    <col min="3590" max="3590" width="37" style="71" customWidth="1"/>
    <col min="3591" max="3838" width="9.140625" style="71"/>
    <col min="3839" max="3839" width="5.140625" style="71" customWidth="1"/>
    <col min="3840" max="3840" width="37.42578125" style="71" customWidth="1"/>
    <col min="3841" max="3843" width="14.85546875" style="71" customWidth="1"/>
    <col min="3844" max="3845" width="9.140625" style="71"/>
    <col min="3846" max="3846" width="37" style="71" customWidth="1"/>
    <col min="3847" max="4094" width="9.140625" style="71"/>
    <col min="4095" max="4095" width="5.140625" style="71" customWidth="1"/>
    <col min="4096" max="4096" width="37.42578125" style="71" customWidth="1"/>
    <col min="4097" max="4099" width="14.85546875" style="71" customWidth="1"/>
    <col min="4100" max="4101" width="9.140625" style="71"/>
    <col min="4102" max="4102" width="37" style="71" customWidth="1"/>
    <col min="4103" max="4350" width="9.140625" style="71"/>
    <col min="4351" max="4351" width="5.140625" style="71" customWidth="1"/>
    <col min="4352" max="4352" width="37.42578125" style="71" customWidth="1"/>
    <col min="4353" max="4355" width="14.85546875" style="71" customWidth="1"/>
    <col min="4356" max="4357" width="9.140625" style="71"/>
    <col min="4358" max="4358" width="37" style="71" customWidth="1"/>
    <col min="4359" max="4606" width="9.140625" style="71"/>
    <col min="4607" max="4607" width="5.140625" style="71" customWidth="1"/>
    <col min="4608" max="4608" width="37.42578125" style="71" customWidth="1"/>
    <col min="4609" max="4611" width="14.85546875" style="71" customWidth="1"/>
    <col min="4612" max="4613" width="9.140625" style="71"/>
    <col min="4614" max="4614" width="37" style="71" customWidth="1"/>
    <col min="4615" max="4862" width="9.140625" style="71"/>
    <col min="4863" max="4863" width="5.140625" style="71" customWidth="1"/>
    <col min="4864" max="4864" width="37.42578125" style="71" customWidth="1"/>
    <col min="4865" max="4867" width="14.85546875" style="71" customWidth="1"/>
    <col min="4868" max="4869" width="9.140625" style="71"/>
    <col min="4870" max="4870" width="37" style="71" customWidth="1"/>
    <col min="4871" max="5118" width="9.140625" style="71"/>
    <col min="5119" max="5119" width="5.140625" style="71" customWidth="1"/>
    <col min="5120" max="5120" width="37.42578125" style="71" customWidth="1"/>
    <col min="5121" max="5123" width="14.85546875" style="71" customWidth="1"/>
    <col min="5124" max="5125" width="9.140625" style="71"/>
    <col min="5126" max="5126" width="37" style="71" customWidth="1"/>
    <col min="5127" max="5374" width="9.140625" style="71"/>
    <col min="5375" max="5375" width="5.140625" style="71" customWidth="1"/>
    <col min="5376" max="5376" width="37.42578125" style="71" customWidth="1"/>
    <col min="5377" max="5379" width="14.85546875" style="71" customWidth="1"/>
    <col min="5380" max="5381" width="9.140625" style="71"/>
    <col min="5382" max="5382" width="37" style="71" customWidth="1"/>
    <col min="5383" max="5630" width="9.140625" style="71"/>
    <col min="5631" max="5631" width="5.140625" style="71" customWidth="1"/>
    <col min="5632" max="5632" width="37.42578125" style="71" customWidth="1"/>
    <col min="5633" max="5635" width="14.85546875" style="71" customWidth="1"/>
    <col min="5636" max="5637" width="9.140625" style="71"/>
    <col min="5638" max="5638" width="37" style="71" customWidth="1"/>
    <col min="5639" max="5886" width="9.140625" style="71"/>
    <col min="5887" max="5887" width="5.140625" style="71" customWidth="1"/>
    <col min="5888" max="5888" width="37.42578125" style="71" customWidth="1"/>
    <col min="5889" max="5891" width="14.85546875" style="71" customWidth="1"/>
    <col min="5892" max="5893" width="9.140625" style="71"/>
    <col min="5894" max="5894" width="37" style="71" customWidth="1"/>
    <col min="5895" max="6142" width="9.140625" style="71"/>
    <col min="6143" max="6143" width="5.140625" style="71" customWidth="1"/>
    <col min="6144" max="6144" width="37.42578125" style="71" customWidth="1"/>
    <col min="6145" max="6147" width="14.85546875" style="71" customWidth="1"/>
    <col min="6148" max="6149" width="9.140625" style="71"/>
    <col min="6150" max="6150" width="37" style="71" customWidth="1"/>
    <col min="6151" max="6398" width="9.140625" style="71"/>
    <col min="6399" max="6399" width="5.140625" style="71" customWidth="1"/>
    <col min="6400" max="6400" width="37.42578125" style="71" customWidth="1"/>
    <col min="6401" max="6403" width="14.85546875" style="71" customWidth="1"/>
    <col min="6404" max="6405" width="9.140625" style="71"/>
    <col min="6406" max="6406" width="37" style="71" customWidth="1"/>
    <col min="6407" max="6654" width="9.140625" style="71"/>
    <col min="6655" max="6655" width="5.140625" style="71" customWidth="1"/>
    <col min="6656" max="6656" width="37.42578125" style="71" customWidth="1"/>
    <col min="6657" max="6659" width="14.85546875" style="71" customWidth="1"/>
    <col min="6660" max="6661" width="9.140625" style="71"/>
    <col min="6662" max="6662" width="37" style="71" customWidth="1"/>
    <col min="6663" max="6910" width="9.140625" style="71"/>
    <col min="6911" max="6911" width="5.140625" style="71" customWidth="1"/>
    <col min="6912" max="6912" width="37.42578125" style="71" customWidth="1"/>
    <col min="6913" max="6915" width="14.85546875" style="71" customWidth="1"/>
    <col min="6916" max="6917" width="9.140625" style="71"/>
    <col min="6918" max="6918" width="37" style="71" customWidth="1"/>
    <col min="6919" max="7166" width="9.140625" style="71"/>
    <col min="7167" max="7167" width="5.140625" style="71" customWidth="1"/>
    <col min="7168" max="7168" width="37.42578125" style="71" customWidth="1"/>
    <col min="7169" max="7171" width="14.85546875" style="71" customWidth="1"/>
    <col min="7172" max="7173" width="9.140625" style="71"/>
    <col min="7174" max="7174" width="37" style="71" customWidth="1"/>
    <col min="7175" max="7422" width="9.140625" style="71"/>
    <col min="7423" max="7423" width="5.140625" style="71" customWidth="1"/>
    <col min="7424" max="7424" width="37.42578125" style="71" customWidth="1"/>
    <col min="7425" max="7427" width="14.85546875" style="71" customWidth="1"/>
    <col min="7428" max="7429" width="9.140625" style="71"/>
    <col min="7430" max="7430" width="37" style="71" customWidth="1"/>
    <col min="7431" max="7678" width="9.140625" style="71"/>
    <col min="7679" max="7679" width="5.140625" style="71" customWidth="1"/>
    <col min="7680" max="7680" width="37.42578125" style="71" customWidth="1"/>
    <col min="7681" max="7683" width="14.85546875" style="71" customWidth="1"/>
    <col min="7684" max="7685" width="9.140625" style="71"/>
    <col min="7686" max="7686" width="37" style="71" customWidth="1"/>
    <col min="7687" max="7934" width="9.140625" style="71"/>
    <col min="7935" max="7935" width="5.140625" style="71" customWidth="1"/>
    <col min="7936" max="7936" width="37.42578125" style="71" customWidth="1"/>
    <col min="7937" max="7939" width="14.85546875" style="71" customWidth="1"/>
    <col min="7940" max="7941" width="9.140625" style="71"/>
    <col min="7942" max="7942" width="37" style="71" customWidth="1"/>
    <col min="7943" max="8190" width="9.140625" style="71"/>
    <col min="8191" max="8191" width="5.140625" style="71" customWidth="1"/>
    <col min="8192" max="8192" width="37.42578125" style="71" customWidth="1"/>
    <col min="8193" max="8195" width="14.85546875" style="71" customWidth="1"/>
    <col min="8196" max="8197" width="9.140625" style="71"/>
    <col min="8198" max="8198" width="37" style="71" customWidth="1"/>
    <col min="8199" max="8446" width="9.140625" style="71"/>
    <col min="8447" max="8447" width="5.140625" style="71" customWidth="1"/>
    <col min="8448" max="8448" width="37.42578125" style="71" customWidth="1"/>
    <col min="8449" max="8451" width="14.85546875" style="71" customWidth="1"/>
    <col min="8452" max="8453" width="9.140625" style="71"/>
    <col min="8454" max="8454" width="37" style="71" customWidth="1"/>
    <col min="8455" max="8702" width="9.140625" style="71"/>
    <col min="8703" max="8703" width="5.140625" style="71" customWidth="1"/>
    <col min="8704" max="8704" width="37.42578125" style="71" customWidth="1"/>
    <col min="8705" max="8707" width="14.85546875" style="71" customWidth="1"/>
    <col min="8708" max="8709" width="9.140625" style="71"/>
    <col min="8710" max="8710" width="37" style="71" customWidth="1"/>
    <col min="8711" max="8958" width="9.140625" style="71"/>
    <col min="8959" max="8959" width="5.140625" style="71" customWidth="1"/>
    <col min="8960" max="8960" width="37.42578125" style="71" customWidth="1"/>
    <col min="8961" max="8963" width="14.85546875" style="71" customWidth="1"/>
    <col min="8964" max="8965" width="9.140625" style="71"/>
    <col min="8966" max="8966" width="37" style="71" customWidth="1"/>
    <col min="8967" max="9214" width="9.140625" style="71"/>
    <col min="9215" max="9215" width="5.140625" style="71" customWidth="1"/>
    <col min="9216" max="9216" width="37.42578125" style="71" customWidth="1"/>
    <col min="9217" max="9219" width="14.85546875" style="71" customWidth="1"/>
    <col min="9220" max="9221" width="9.140625" style="71"/>
    <col min="9222" max="9222" width="37" style="71" customWidth="1"/>
    <col min="9223" max="9470" width="9.140625" style="71"/>
    <col min="9471" max="9471" width="5.140625" style="71" customWidth="1"/>
    <col min="9472" max="9472" width="37.42578125" style="71" customWidth="1"/>
    <col min="9473" max="9475" width="14.85546875" style="71" customWidth="1"/>
    <col min="9476" max="9477" width="9.140625" style="71"/>
    <col min="9478" max="9478" width="37" style="71" customWidth="1"/>
    <col min="9479" max="9726" width="9.140625" style="71"/>
    <col min="9727" max="9727" width="5.140625" style="71" customWidth="1"/>
    <col min="9728" max="9728" width="37.42578125" style="71" customWidth="1"/>
    <col min="9729" max="9731" width="14.85546875" style="71" customWidth="1"/>
    <col min="9732" max="9733" width="9.140625" style="71"/>
    <col min="9734" max="9734" width="37" style="71" customWidth="1"/>
    <col min="9735" max="9982" width="9.140625" style="71"/>
    <col min="9983" max="9983" width="5.140625" style="71" customWidth="1"/>
    <col min="9984" max="9984" width="37.42578125" style="71" customWidth="1"/>
    <col min="9985" max="9987" width="14.85546875" style="71" customWidth="1"/>
    <col min="9988" max="9989" width="9.140625" style="71"/>
    <col min="9990" max="9990" width="37" style="71" customWidth="1"/>
    <col min="9991" max="10238" width="9.140625" style="71"/>
    <col min="10239" max="10239" width="5.140625" style="71" customWidth="1"/>
    <col min="10240" max="10240" width="37.42578125" style="71" customWidth="1"/>
    <col min="10241" max="10243" width="14.85546875" style="71" customWidth="1"/>
    <col min="10244" max="10245" width="9.140625" style="71"/>
    <col min="10246" max="10246" width="37" style="71" customWidth="1"/>
    <col min="10247" max="10494" width="9.140625" style="71"/>
    <col min="10495" max="10495" width="5.140625" style="71" customWidth="1"/>
    <col min="10496" max="10496" width="37.42578125" style="71" customWidth="1"/>
    <col min="10497" max="10499" width="14.85546875" style="71" customWidth="1"/>
    <col min="10500" max="10501" width="9.140625" style="71"/>
    <col min="10502" max="10502" width="37" style="71" customWidth="1"/>
    <col min="10503" max="10750" width="9.140625" style="71"/>
    <col min="10751" max="10751" width="5.140625" style="71" customWidth="1"/>
    <col min="10752" max="10752" width="37.42578125" style="71" customWidth="1"/>
    <col min="10753" max="10755" width="14.85546875" style="71" customWidth="1"/>
    <col min="10756" max="10757" width="9.140625" style="71"/>
    <col min="10758" max="10758" width="37" style="71" customWidth="1"/>
    <col min="10759" max="11006" width="9.140625" style="71"/>
    <col min="11007" max="11007" width="5.140625" style="71" customWidth="1"/>
    <col min="11008" max="11008" width="37.42578125" style="71" customWidth="1"/>
    <col min="11009" max="11011" width="14.85546875" style="71" customWidth="1"/>
    <col min="11012" max="11013" width="9.140625" style="71"/>
    <col min="11014" max="11014" width="37" style="71" customWidth="1"/>
    <col min="11015" max="11262" width="9.140625" style="71"/>
    <col min="11263" max="11263" width="5.140625" style="71" customWidth="1"/>
    <col min="11264" max="11264" width="37.42578125" style="71" customWidth="1"/>
    <col min="11265" max="11267" width="14.85546875" style="71" customWidth="1"/>
    <col min="11268" max="11269" width="9.140625" style="71"/>
    <col min="11270" max="11270" width="37" style="71" customWidth="1"/>
    <col min="11271" max="11518" width="9.140625" style="71"/>
    <col min="11519" max="11519" width="5.140625" style="71" customWidth="1"/>
    <col min="11520" max="11520" width="37.42578125" style="71" customWidth="1"/>
    <col min="11521" max="11523" width="14.85546875" style="71" customWidth="1"/>
    <col min="11524" max="11525" width="9.140625" style="71"/>
    <col min="11526" max="11526" width="37" style="71" customWidth="1"/>
    <col min="11527" max="11774" width="9.140625" style="71"/>
    <col min="11775" max="11775" width="5.140625" style="71" customWidth="1"/>
    <col min="11776" max="11776" width="37.42578125" style="71" customWidth="1"/>
    <col min="11777" max="11779" width="14.85546875" style="71" customWidth="1"/>
    <col min="11780" max="11781" width="9.140625" style="71"/>
    <col min="11782" max="11782" width="37" style="71" customWidth="1"/>
    <col min="11783" max="12030" width="9.140625" style="71"/>
    <col min="12031" max="12031" width="5.140625" style="71" customWidth="1"/>
    <col min="12032" max="12032" width="37.42578125" style="71" customWidth="1"/>
    <col min="12033" max="12035" width="14.85546875" style="71" customWidth="1"/>
    <col min="12036" max="12037" width="9.140625" style="71"/>
    <col min="12038" max="12038" width="37" style="71" customWidth="1"/>
    <col min="12039" max="12286" width="9.140625" style="71"/>
    <col min="12287" max="12287" width="5.140625" style="71" customWidth="1"/>
    <col min="12288" max="12288" width="37.42578125" style="71" customWidth="1"/>
    <col min="12289" max="12291" width="14.85546875" style="71" customWidth="1"/>
    <col min="12292" max="12293" width="9.140625" style="71"/>
    <col min="12294" max="12294" width="37" style="71" customWidth="1"/>
    <col min="12295" max="12542" width="9.140625" style="71"/>
    <col min="12543" max="12543" width="5.140625" style="71" customWidth="1"/>
    <col min="12544" max="12544" width="37.42578125" style="71" customWidth="1"/>
    <col min="12545" max="12547" width="14.85546875" style="71" customWidth="1"/>
    <col min="12548" max="12549" width="9.140625" style="71"/>
    <col min="12550" max="12550" width="37" style="71" customWidth="1"/>
    <col min="12551" max="12798" width="9.140625" style="71"/>
    <col min="12799" max="12799" width="5.140625" style="71" customWidth="1"/>
    <col min="12800" max="12800" width="37.42578125" style="71" customWidth="1"/>
    <col min="12801" max="12803" width="14.85546875" style="71" customWidth="1"/>
    <col min="12804" max="12805" width="9.140625" style="71"/>
    <col min="12806" max="12806" width="37" style="71" customWidth="1"/>
    <col min="12807" max="13054" width="9.140625" style="71"/>
    <col min="13055" max="13055" width="5.140625" style="71" customWidth="1"/>
    <col min="13056" max="13056" width="37.42578125" style="71" customWidth="1"/>
    <col min="13057" max="13059" width="14.85546875" style="71" customWidth="1"/>
    <col min="13060" max="13061" width="9.140625" style="71"/>
    <col min="13062" max="13062" width="37" style="71" customWidth="1"/>
    <col min="13063" max="13310" width="9.140625" style="71"/>
    <col min="13311" max="13311" width="5.140625" style="71" customWidth="1"/>
    <col min="13312" max="13312" width="37.42578125" style="71" customWidth="1"/>
    <col min="13313" max="13315" width="14.85546875" style="71" customWidth="1"/>
    <col min="13316" max="13317" width="9.140625" style="71"/>
    <col min="13318" max="13318" width="37" style="71" customWidth="1"/>
    <col min="13319" max="13566" width="9.140625" style="71"/>
    <col min="13567" max="13567" width="5.140625" style="71" customWidth="1"/>
    <col min="13568" max="13568" width="37.42578125" style="71" customWidth="1"/>
    <col min="13569" max="13571" width="14.85546875" style="71" customWidth="1"/>
    <col min="13572" max="13573" width="9.140625" style="71"/>
    <col min="13574" max="13574" width="37" style="71" customWidth="1"/>
    <col min="13575" max="13822" width="9.140625" style="71"/>
    <col min="13823" max="13823" width="5.140625" style="71" customWidth="1"/>
    <col min="13824" max="13824" width="37.42578125" style="71" customWidth="1"/>
    <col min="13825" max="13827" width="14.85546875" style="71" customWidth="1"/>
    <col min="13828" max="13829" width="9.140625" style="71"/>
    <col min="13830" max="13830" width="37" style="71" customWidth="1"/>
    <col min="13831" max="14078" width="9.140625" style="71"/>
    <col min="14079" max="14079" width="5.140625" style="71" customWidth="1"/>
    <col min="14080" max="14080" width="37.42578125" style="71" customWidth="1"/>
    <col min="14081" max="14083" width="14.85546875" style="71" customWidth="1"/>
    <col min="14084" max="14085" width="9.140625" style="71"/>
    <col min="14086" max="14086" width="37" style="71" customWidth="1"/>
    <col min="14087" max="14334" width="9.140625" style="71"/>
    <col min="14335" max="14335" width="5.140625" style="71" customWidth="1"/>
    <col min="14336" max="14336" width="37.42578125" style="71" customWidth="1"/>
    <col min="14337" max="14339" width="14.85546875" style="71" customWidth="1"/>
    <col min="14340" max="14341" width="9.140625" style="71"/>
    <col min="14342" max="14342" width="37" style="71" customWidth="1"/>
    <col min="14343" max="14590" width="9.140625" style="71"/>
    <col min="14591" max="14591" width="5.140625" style="71" customWidth="1"/>
    <col min="14592" max="14592" width="37.42578125" style="71" customWidth="1"/>
    <col min="14593" max="14595" width="14.85546875" style="71" customWidth="1"/>
    <col min="14596" max="14597" width="9.140625" style="71"/>
    <col min="14598" max="14598" width="37" style="71" customWidth="1"/>
    <col min="14599" max="14846" width="9.140625" style="71"/>
    <col min="14847" max="14847" width="5.140625" style="71" customWidth="1"/>
    <col min="14848" max="14848" width="37.42578125" style="71" customWidth="1"/>
    <col min="14849" max="14851" width="14.85546875" style="71" customWidth="1"/>
    <col min="14852" max="14853" width="9.140625" style="71"/>
    <col min="14854" max="14854" width="37" style="71" customWidth="1"/>
    <col min="14855" max="15102" width="9.140625" style="71"/>
    <col min="15103" max="15103" width="5.140625" style="71" customWidth="1"/>
    <col min="15104" max="15104" width="37.42578125" style="71" customWidth="1"/>
    <col min="15105" max="15107" width="14.85546875" style="71" customWidth="1"/>
    <col min="15108" max="15109" width="9.140625" style="71"/>
    <col min="15110" max="15110" width="37" style="71" customWidth="1"/>
    <col min="15111" max="15358" width="9.140625" style="71"/>
    <col min="15359" max="15359" width="5.140625" style="71" customWidth="1"/>
    <col min="15360" max="15360" width="37.42578125" style="71" customWidth="1"/>
    <col min="15361" max="15363" width="14.85546875" style="71" customWidth="1"/>
    <col min="15364" max="15365" width="9.140625" style="71"/>
    <col min="15366" max="15366" width="37" style="71" customWidth="1"/>
    <col min="15367" max="15614" width="9.140625" style="71"/>
    <col min="15615" max="15615" width="5.140625" style="71" customWidth="1"/>
    <col min="15616" max="15616" width="37.42578125" style="71" customWidth="1"/>
    <col min="15617" max="15619" width="14.85546875" style="71" customWidth="1"/>
    <col min="15620" max="15621" width="9.140625" style="71"/>
    <col min="15622" max="15622" width="37" style="71" customWidth="1"/>
    <col min="15623" max="15870" width="9.140625" style="71"/>
    <col min="15871" max="15871" width="5.140625" style="71" customWidth="1"/>
    <col min="15872" max="15872" width="37.42578125" style="71" customWidth="1"/>
    <col min="15873" max="15875" width="14.85546875" style="71" customWidth="1"/>
    <col min="15876" max="15877" width="9.140625" style="71"/>
    <col min="15878" max="15878" width="37" style="71" customWidth="1"/>
    <col min="15879" max="16126" width="9.140625" style="71"/>
    <col min="16127" max="16127" width="5.140625" style="71" customWidth="1"/>
    <col min="16128" max="16128" width="37.42578125" style="71" customWidth="1"/>
    <col min="16129" max="16131" width="14.85546875" style="71" customWidth="1"/>
    <col min="16132" max="16133" width="9.140625" style="71"/>
    <col min="16134" max="16134" width="37" style="71" customWidth="1"/>
    <col min="16135" max="16384" width="9.140625" style="71"/>
  </cols>
  <sheetData>
    <row r="1" spans="1:7" x14ac:dyDescent="0.25">
      <c r="A1" s="70"/>
      <c r="B1" s="151"/>
      <c r="C1" s="264" t="s">
        <v>465</v>
      </c>
      <c r="D1" s="264"/>
      <c r="E1" s="264"/>
      <c r="F1" s="264"/>
      <c r="G1" s="264"/>
    </row>
    <row r="2" spans="1:7" x14ac:dyDescent="0.25">
      <c r="A2" s="70"/>
      <c r="B2" s="151"/>
      <c r="C2" s="150"/>
      <c r="D2" s="264" t="s">
        <v>537</v>
      </c>
      <c r="E2" s="264"/>
      <c r="F2" s="264"/>
      <c r="G2" s="264"/>
    </row>
    <row r="3" spans="1:7" x14ac:dyDescent="0.25">
      <c r="B3" s="264" t="s">
        <v>545</v>
      </c>
      <c r="C3" s="264"/>
      <c r="D3" s="264"/>
      <c r="E3" s="264"/>
      <c r="F3" s="264"/>
      <c r="G3" s="264"/>
    </row>
    <row r="4" spans="1:7" x14ac:dyDescent="0.25">
      <c r="B4" s="264" t="s">
        <v>13</v>
      </c>
      <c r="C4" s="264"/>
      <c r="D4" s="264"/>
      <c r="E4" s="264"/>
      <c r="F4" s="264"/>
      <c r="G4" s="264"/>
    </row>
    <row r="5" spans="1:7" x14ac:dyDescent="0.25">
      <c r="B5" s="264" t="s">
        <v>210</v>
      </c>
      <c r="C5" s="264"/>
      <c r="D5" s="264"/>
      <c r="E5" s="264"/>
      <c r="F5" s="264"/>
      <c r="G5" s="264"/>
    </row>
    <row r="6" spans="1:7" x14ac:dyDescent="0.25">
      <c r="B6" s="264" t="s">
        <v>423</v>
      </c>
      <c r="C6" s="264"/>
      <c r="D6" s="264"/>
      <c r="E6" s="264"/>
      <c r="F6" s="264"/>
      <c r="G6" s="264"/>
    </row>
    <row r="7" spans="1:7" x14ac:dyDescent="0.25">
      <c r="B7" s="41"/>
      <c r="C7" s="264" t="s">
        <v>542</v>
      </c>
      <c r="D7" s="264"/>
      <c r="E7" s="264"/>
      <c r="F7" s="264"/>
      <c r="G7" s="264"/>
    </row>
    <row r="8" spans="1:7" x14ac:dyDescent="0.25">
      <c r="B8" s="41"/>
      <c r="C8" s="150"/>
      <c r="D8" s="150"/>
      <c r="E8" s="150"/>
      <c r="F8" s="150"/>
      <c r="G8" s="150" t="s">
        <v>590</v>
      </c>
    </row>
    <row r="9" spans="1:7" x14ac:dyDescent="0.25">
      <c r="B9" s="41"/>
      <c r="C9" s="150"/>
      <c r="D9" s="150"/>
      <c r="E9" s="150"/>
      <c r="F9" s="150"/>
      <c r="G9" s="150"/>
    </row>
    <row r="10" spans="1:7" x14ac:dyDescent="0.25">
      <c r="A10" s="70"/>
      <c r="B10" s="150"/>
      <c r="C10" s="151"/>
      <c r="D10" s="151"/>
      <c r="E10" s="150"/>
      <c r="F10" s="166"/>
      <c r="G10" s="170"/>
    </row>
    <row r="11" spans="1:7" ht="14.25" customHeight="1" x14ac:dyDescent="0.25">
      <c r="A11" s="284" t="s">
        <v>225</v>
      </c>
      <c r="B11" s="284"/>
      <c r="C11" s="284"/>
      <c r="D11" s="284"/>
      <c r="E11" s="284"/>
      <c r="F11" s="284"/>
      <c r="G11" s="284"/>
    </row>
    <row r="12" spans="1:7" ht="49.15" customHeight="1" x14ac:dyDescent="0.25">
      <c r="A12" s="285" t="s">
        <v>543</v>
      </c>
      <c r="B12" s="285"/>
      <c r="C12" s="285"/>
      <c r="D12" s="285"/>
      <c r="E12" s="285"/>
      <c r="F12" s="285"/>
      <c r="G12" s="285"/>
    </row>
    <row r="13" spans="1:7" ht="18.75" customHeight="1" x14ac:dyDescent="0.25">
      <c r="D13" s="70"/>
      <c r="G13" s="82" t="s">
        <v>189</v>
      </c>
    </row>
    <row r="14" spans="1:7" ht="42.75" customHeight="1" x14ac:dyDescent="0.25">
      <c r="A14" s="57" t="s">
        <v>0</v>
      </c>
      <c r="B14" s="282" t="s">
        <v>211</v>
      </c>
      <c r="C14" s="282"/>
      <c r="D14" s="282" t="s">
        <v>37</v>
      </c>
      <c r="E14" s="282"/>
      <c r="F14" s="156" t="s">
        <v>535</v>
      </c>
      <c r="G14" s="157" t="s">
        <v>536</v>
      </c>
    </row>
    <row r="15" spans="1:7" s="70" customFormat="1" ht="15" customHeight="1" x14ac:dyDescent="0.25">
      <c r="A15" s="83">
        <v>1</v>
      </c>
      <c r="B15" s="286">
        <v>2</v>
      </c>
      <c r="C15" s="287"/>
      <c r="D15" s="288">
        <v>3</v>
      </c>
      <c r="E15" s="288"/>
      <c r="F15" s="168">
        <v>4</v>
      </c>
      <c r="G15" s="168">
        <v>5</v>
      </c>
    </row>
    <row r="16" spans="1:7" ht="48.75" customHeight="1" x14ac:dyDescent="0.25">
      <c r="A16" s="42">
        <v>1</v>
      </c>
      <c r="B16" s="273" t="s">
        <v>212</v>
      </c>
      <c r="C16" s="274"/>
      <c r="D16" s="281">
        <v>3697</v>
      </c>
      <c r="E16" s="281"/>
      <c r="F16" s="42">
        <v>632.4</v>
      </c>
      <c r="G16" s="165">
        <f>D16+F16</f>
        <v>4329.3999999999996</v>
      </c>
    </row>
    <row r="17" spans="1:7" s="72" customFormat="1" ht="48.75" customHeight="1" x14ac:dyDescent="0.25">
      <c r="A17" s="43" t="s">
        <v>203</v>
      </c>
      <c r="B17" s="273" t="s">
        <v>216</v>
      </c>
      <c r="C17" s="274"/>
      <c r="D17" s="281">
        <v>3326.1</v>
      </c>
      <c r="E17" s="281"/>
      <c r="F17" s="42">
        <v>534.5</v>
      </c>
      <c r="G17" s="165">
        <f t="shared" ref="G17:G24" si="0">D17+F17</f>
        <v>3860.6</v>
      </c>
    </row>
    <row r="18" spans="1:7" s="72" customFormat="1" ht="48.75" customHeight="1" x14ac:dyDescent="0.25">
      <c r="A18" s="42">
        <v>3</v>
      </c>
      <c r="B18" s="273" t="s">
        <v>214</v>
      </c>
      <c r="C18" s="274"/>
      <c r="D18" s="281">
        <v>5091.1000000000004</v>
      </c>
      <c r="E18" s="281"/>
      <c r="F18" s="183">
        <v>833.3</v>
      </c>
      <c r="G18" s="165">
        <f t="shared" si="0"/>
        <v>5924.4000000000005</v>
      </c>
    </row>
    <row r="19" spans="1:7" s="72" customFormat="1" ht="48.75" customHeight="1" x14ac:dyDescent="0.25">
      <c r="A19" s="43" t="s">
        <v>205</v>
      </c>
      <c r="B19" s="273" t="s">
        <v>219</v>
      </c>
      <c r="C19" s="274"/>
      <c r="D19" s="281">
        <v>1035.7</v>
      </c>
      <c r="E19" s="281"/>
      <c r="F19" s="42">
        <v>1863.4</v>
      </c>
      <c r="G19" s="165">
        <f t="shared" si="0"/>
        <v>2899.1000000000004</v>
      </c>
    </row>
    <row r="20" spans="1:7" ht="48.75" customHeight="1" x14ac:dyDescent="0.25">
      <c r="A20" s="42">
        <v>5</v>
      </c>
      <c r="B20" s="273" t="s">
        <v>217</v>
      </c>
      <c r="C20" s="274"/>
      <c r="D20" s="281">
        <v>3135.9</v>
      </c>
      <c r="E20" s="281"/>
      <c r="F20" s="42">
        <v>1001.2</v>
      </c>
      <c r="G20" s="165">
        <f t="shared" si="0"/>
        <v>4137.1000000000004</v>
      </c>
    </row>
    <row r="21" spans="1:7" ht="48.75" customHeight="1" x14ac:dyDescent="0.25">
      <c r="A21" s="43" t="s">
        <v>226</v>
      </c>
      <c r="B21" s="273" t="s">
        <v>213</v>
      </c>
      <c r="C21" s="274"/>
      <c r="D21" s="281">
        <v>3575.4</v>
      </c>
      <c r="E21" s="281"/>
      <c r="F21" s="42">
        <v>352.1</v>
      </c>
      <c r="G21" s="165">
        <f t="shared" si="0"/>
        <v>3927.5</v>
      </c>
    </row>
    <row r="22" spans="1:7" ht="48.75" customHeight="1" x14ac:dyDescent="0.25">
      <c r="A22" s="42">
        <v>7</v>
      </c>
      <c r="B22" s="273" t="s">
        <v>218</v>
      </c>
      <c r="C22" s="274"/>
      <c r="D22" s="281">
        <v>2878.6</v>
      </c>
      <c r="E22" s="281"/>
      <c r="F22" s="42">
        <v>816.7</v>
      </c>
      <c r="G22" s="165">
        <f t="shared" si="0"/>
        <v>3695.3</v>
      </c>
    </row>
    <row r="23" spans="1:7" ht="48.75" customHeight="1" x14ac:dyDescent="0.25">
      <c r="A23" s="43" t="s">
        <v>227</v>
      </c>
      <c r="B23" s="273" t="s">
        <v>215</v>
      </c>
      <c r="C23" s="274"/>
      <c r="D23" s="281">
        <v>1241.8</v>
      </c>
      <c r="E23" s="281"/>
      <c r="F23" s="42">
        <v>775.6</v>
      </c>
      <c r="G23" s="165">
        <f t="shared" si="0"/>
        <v>2017.4</v>
      </c>
    </row>
    <row r="24" spans="1:7" ht="48.75" customHeight="1" x14ac:dyDescent="0.25">
      <c r="A24" s="42">
        <v>9</v>
      </c>
      <c r="B24" s="275" t="s">
        <v>220</v>
      </c>
      <c r="C24" s="275"/>
      <c r="D24" s="281">
        <v>3131.1</v>
      </c>
      <c r="E24" s="281"/>
      <c r="F24" s="42">
        <v>731.4</v>
      </c>
      <c r="G24" s="165">
        <f t="shared" si="0"/>
        <v>3862.5</v>
      </c>
    </row>
    <row r="25" spans="1:7" ht="18.75" customHeight="1" x14ac:dyDescent="0.25">
      <c r="A25" s="44"/>
      <c r="B25" s="276" t="s">
        <v>221</v>
      </c>
      <c r="C25" s="277"/>
      <c r="D25" s="283">
        <f>SUM(D16:E24)</f>
        <v>27112.699999999997</v>
      </c>
      <c r="E25" s="283"/>
      <c r="F25" s="167">
        <f>SUM(F16:F24)</f>
        <v>7540.6</v>
      </c>
      <c r="G25" s="167">
        <f>SUM(G16:G24)</f>
        <v>34653.300000000003</v>
      </c>
    </row>
    <row r="26" spans="1:7" x14ac:dyDescent="0.25">
      <c r="D26" s="278"/>
      <c r="E26" s="278"/>
    </row>
    <row r="27" spans="1:7" x14ac:dyDescent="0.25">
      <c r="D27" s="279"/>
      <c r="E27" s="280"/>
    </row>
    <row r="28" spans="1:7" x14ac:dyDescent="0.25">
      <c r="C28" s="73"/>
    </row>
  </sheetData>
  <mergeCells count="35">
    <mergeCell ref="D2:G2"/>
    <mergeCell ref="C1:G1"/>
    <mergeCell ref="B3:G3"/>
    <mergeCell ref="B4:G4"/>
    <mergeCell ref="B5:G5"/>
    <mergeCell ref="B6:G6"/>
    <mergeCell ref="C7:G7"/>
    <mergeCell ref="A11:G11"/>
    <mergeCell ref="A12:G12"/>
    <mergeCell ref="B15:C15"/>
    <mergeCell ref="D15:E15"/>
    <mergeCell ref="B14:C14"/>
    <mergeCell ref="D26:E26"/>
    <mergeCell ref="D27:E27"/>
    <mergeCell ref="D23:E23"/>
    <mergeCell ref="D24:E24"/>
    <mergeCell ref="D14:E14"/>
    <mergeCell ref="D16:E16"/>
    <mergeCell ref="D17:E17"/>
    <mergeCell ref="D18:E18"/>
    <mergeCell ref="D19:E19"/>
    <mergeCell ref="D25:E25"/>
    <mergeCell ref="D20:E20"/>
    <mergeCell ref="D21:E21"/>
    <mergeCell ref="D22:E22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</mergeCells>
  <pageMargins left="0.78740157480314965" right="0.39370078740157483" top="0.78740157480314965" bottom="0.78740157480314965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6" tint="0.59999389629810485"/>
  </sheetPr>
  <dimension ref="A1:H28"/>
  <sheetViews>
    <sheetView view="pageBreakPreview" zoomScale="60" zoomScaleNormal="100" workbookViewId="0">
      <selection activeCell="E8" sqref="E8:G8"/>
    </sheetView>
  </sheetViews>
  <sheetFormatPr defaultColWidth="9.140625" defaultRowHeight="15.75" x14ac:dyDescent="0.25"/>
  <cols>
    <col min="1" max="1" width="7" style="74" customWidth="1"/>
    <col min="2" max="2" width="24.140625" style="74" customWidth="1"/>
    <col min="3" max="3" width="14.85546875" style="74" customWidth="1"/>
    <col min="4" max="4" width="11.28515625" style="74" customWidth="1"/>
    <col min="5" max="5" width="11.7109375" style="74" customWidth="1"/>
    <col min="6" max="6" width="10.140625" style="74" customWidth="1"/>
    <col min="7" max="7" width="13.5703125" style="74" customWidth="1"/>
    <col min="8" max="256" width="9.140625" style="74"/>
    <col min="257" max="257" width="5.140625" style="74" customWidth="1"/>
    <col min="258" max="258" width="37" style="74" customWidth="1"/>
    <col min="259" max="261" width="14.85546875" style="74" customWidth="1"/>
    <col min="262" max="512" width="9.140625" style="74"/>
    <col min="513" max="513" width="5.140625" style="74" customWidth="1"/>
    <col min="514" max="514" width="37" style="74" customWidth="1"/>
    <col min="515" max="517" width="14.85546875" style="74" customWidth="1"/>
    <col min="518" max="768" width="9.140625" style="74"/>
    <col min="769" max="769" width="5.140625" style="74" customWidth="1"/>
    <col min="770" max="770" width="37" style="74" customWidth="1"/>
    <col min="771" max="773" width="14.85546875" style="74" customWidth="1"/>
    <col min="774" max="1024" width="9.140625" style="74"/>
    <col min="1025" max="1025" width="5.140625" style="74" customWidth="1"/>
    <col min="1026" max="1026" width="37" style="74" customWidth="1"/>
    <col min="1027" max="1029" width="14.85546875" style="74" customWidth="1"/>
    <col min="1030" max="1280" width="9.140625" style="74"/>
    <col min="1281" max="1281" width="5.140625" style="74" customWidth="1"/>
    <col min="1282" max="1282" width="37" style="74" customWidth="1"/>
    <col min="1283" max="1285" width="14.85546875" style="74" customWidth="1"/>
    <col min="1286" max="1536" width="9.140625" style="74"/>
    <col min="1537" max="1537" width="5.140625" style="74" customWidth="1"/>
    <col min="1538" max="1538" width="37" style="74" customWidth="1"/>
    <col min="1539" max="1541" width="14.85546875" style="74" customWidth="1"/>
    <col min="1542" max="1792" width="9.140625" style="74"/>
    <col min="1793" max="1793" width="5.140625" style="74" customWidth="1"/>
    <col min="1794" max="1794" width="37" style="74" customWidth="1"/>
    <col min="1795" max="1797" width="14.85546875" style="74" customWidth="1"/>
    <col min="1798" max="2048" width="9.140625" style="74"/>
    <col min="2049" max="2049" width="5.140625" style="74" customWidth="1"/>
    <col min="2050" max="2050" width="37" style="74" customWidth="1"/>
    <col min="2051" max="2053" width="14.85546875" style="74" customWidth="1"/>
    <col min="2054" max="2304" width="9.140625" style="74"/>
    <col min="2305" max="2305" width="5.140625" style="74" customWidth="1"/>
    <col min="2306" max="2306" width="37" style="74" customWidth="1"/>
    <col min="2307" max="2309" width="14.85546875" style="74" customWidth="1"/>
    <col min="2310" max="2560" width="9.140625" style="74"/>
    <col min="2561" max="2561" width="5.140625" style="74" customWidth="1"/>
    <col min="2562" max="2562" width="37" style="74" customWidth="1"/>
    <col min="2563" max="2565" width="14.85546875" style="74" customWidth="1"/>
    <col min="2566" max="2816" width="9.140625" style="74"/>
    <col min="2817" max="2817" width="5.140625" style="74" customWidth="1"/>
    <col min="2818" max="2818" width="37" style="74" customWidth="1"/>
    <col min="2819" max="2821" width="14.85546875" style="74" customWidth="1"/>
    <col min="2822" max="3072" width="9.140625" style="74"/>
    <col min="3073" max="3073" width="5.140625" style="74" customWidth="1"/>
    <col min="3074" max="3074" width="37" style="74" customWidth="1"/>
    <col min="3075" max="3077" width="14.85546875" style="74" customWidth="1"/>
    <col min="3078" max="3328" width="9.140625" style="74"/>
    <col min="3329" max="3329" width="5.140625" style="74" customWidth="1"/>
    <col min="3330" max="3330" width="37" style="74" customWidth="1"/>
    <col min="3331" max="3333" width="14.85546875" style="74" customWidth="1"/>
    <col min="3334" max="3584" width="9.140625" style="74"/>
    <col min="3585" max="3585" width="5.140625" style="74" customWidth="1"/>
    <col min="3586" max="3586" width="37" style="74" customWidth="1"/>
    <col min="3587" max="3589" width="14.85546875" style="74" customWidth="1"/>
    <col min="3590" max="3840" width="9.140625" style="74"/>
    <col min="3841" max="3841" width="5.140625" style="74" customWidth="1"/>
    <col min="3842" max="3842" width="37" style="74" customWidth="1"/>
    <col min="3843" max="3845" width="14.85546875" style="74" customWidth="1"/>
    <col min="3846" max="4096" width="9.140625" style="74"/>
    <col min="4097" max="4097" width="5.140625" style="74" customWidth="1"/>
    <col min="4098" max="4098" width="37" style="74" customWidth="1"/>
    <col min="4099" max="4101" width="14.85546875" style="74" customWidth="1"/>
    <col min="4102" max="4352" width="9.140625" style="74"/>
    <col min="4353" max="4353" width="5.140625" style="74" customWidth="1"/>
    <col min="4354" max="4354" width="37" style="74" customWidth="1"/>
    <col min="4355" max="4357" width="14.85546875" style="74" customWidth="1"/>
    <col min="4358" max="4608" width="9.140625" style="74"/>
    <col min="4609" max="4609" width="5.140625" style="74" customWidth="1"/>
    <col min="4610" max="4610" width="37" style="74" customWidth="1"/>
    <col min="4611" max="4613" width="14.85546875" style="74" customWidth="1"/>
    <col min="4614" max="4864" width="9.140625" style="74"/>
    <col min="4865" max="4865" width="5.140625" style="74" customWidth="1"/>
    <col min="4866" max="4866" width="37" style="74" customWidth="1"/>
    <col min="4867" max="4869" width="14.85546875" style="74" customWidth="1"/>
    <col min="4870" max="5120" width="9.140625" style="74"/>
    <col min="5121" max="5121" width="5.140625" style="74" customWidth="1"/>
    <col min="5122" max="5122" width="37" style="74" customWidth="1"/>
    <col min="5123" max="5125" width="14.85546875" style="74" customWidth="1"/>
    <col min="5126" max="5376" width="9.140625" style="74"/>
    <col min="5377" max="5377" width="5.140625" style="74" customWidth="1"/>
    <col min="5378" max="5378" width="37" style="74" customWidth="1"/>
    <col min="5379" max="5381" width="14.85546875" style="74" customWidth="1"/>
    <col min="5382" max="5632" width="9.140625" style="74"/>
    <col min="5633" max="5633" width="5.140625" style="74" customWidth="1"/>
    <col min="5634" max="5634" width="37" style="74" customWidth="1"/>
    <col min="5635" max="5637" width="14.85546875" style="74" customWidth="1"/>
    <col min="5638" max="5888" width="9.140625" style="74"/>
    <col min="5889" max="5889" width="5.140625" style="74" customWidth="1"/>
    <col min="5890" max="5890" width="37" style="74" customWidth="1"/>
    <col min="5891" max="5893" width="14.85546875" style="74" customWidth="1"/>
    <col min="5894" max="6144" width="9.140625" style="74"/>
    <col min="6145" max="6145" width="5.140625" style="74" customWidth="1"/>
    <col min="6146" max="6146" width="37" style="74" customWidth="1"/>
    <col min="6147" max="6149" width="14.85546875" style="74" customWidth="1"/>
    <col min="6150" max="6400" width="9.140625" style="74"/>
    <col min="6401" max="6401" width="5.140625" style="74" customWidth="1"/>
    <col min="6402" max="6402" width="37" style="74" customWidth="1"/>
    <col min="6403" max="6405" width="14.85546875" style="74" customWidth="1"/>
    <col min="6406" max="6656" width="9.140625" style="74"/>
    <col min="6657" max="6657" width="5.140625" style="74" customWidth="1"/>
    <col min="6658" max="6658" width="37" style="74" customWidth="1"/>
    <col min="6659" max="6661" width="14.85546875" style="74" customWidth="1"/>
    <col min="6662" max="6912" width="9.140625" style="74"/>
    <col min="6913" max="6913" width="5.140625" style="74" customWidth="1"/>
    <col min="6914" max="6914" width="37" style="74" customWidth="1"/>
    <col min="6915" max="6917" width="14.85546875" style="74" customWidth="1"/>
    <col min="6918" max="7168" width="9.140625" style="74"/>
    <col min="7169" max="7169" width="5.140625" style="74" customWidth="1"/>
    <col min="7170" max="7170" width="37" style="74" customWidth="1"/>
    <col min="7171" max="7173" width="14.85546875" style="74" customWidth="1"/>
    <col min="7174" max="7424" width="9.140625" style="74"/>
    <col min="7425" max="7425" width="5.140625" style="74" customWidth="1"/>
    <col min="7426" max="7426" width="37" style="74" customWidth="1"/>
    <col min="7427" max="7429" width="14.85546875" style="74" customWidth="1"/>
    <col min="7430" max="7680" width="9.140625" style="74"/>
    <col min="7681" max="7681" width="5.140625" style="74" customWidth="1"/>
    <col min="7682" max="7682" width="37" style="74" customWidth="1"/>
    <col min="7683" max="7685" width="14.85546875" style="74" customWidth="1"/>
    <col min="7686" max="7936" width="9.140625" style="74"/>
    <col min="7937" max="7937" width="5.140625" style="74" customWidth="1"/>
    <col min="7938" max="7938" width="37" style="74" customWidth="1"/>
    <col min="7939" max="7941" width="14.85546875" style="74" customWidth="1"/>
    <col min="7942" max="8192" width="9.140625" style="74"/>
    <col min="8193" max="8193" width="5.140625" style="74" customWidth="1"/>
    <col min="8194" max="8194" width="37" style="74" customWidth="1"/>
    <col min="8195" max="8197" width="14.85546875" style="74" customWidth="1"/>
    <col min="8198" max="8448" width="9.140625" style="74"/>
    <col min="8449" max="8449" width="5.140625" style="74" customWidth="1"/>
    <col min="8450" max="8450" width="37" style="74" customWidth="1"/>
    <col min="8451" max="8453" width="14.85546875" style="74" customWidth="1"/>
    <col min="8454" max="8704" width="9.140625" style="74"/>
    <col min="8705" max="8705" width="5.140625" style="74" customWidth="1"/>
    <col min="8706" max="8706" width="37" style="74" customWidth="1"/>
    <col min="8707" max="8709" width="14.85546875" style="74" customWidth="1"/>
    <col min="8710" max="8960" width="9.140625" style="74"/>
    <col min="8961" max="8961" width="5.140625" style="74" customWidth="1"/>
    <col min="8962" max="8962" width="37" style="74" customWidth="1"/>
    <col min="8963" max="8965" width="14.85546875" style="74" customWidth="1"/>
    <col min="8966" max="9216" width="9.140625" style="74"/>
    <col min="9217" max="9217" width="5.140625" style="74" customWidth="1"/>
    <col min="9218" max="9218" width="37" style="74" customWidth="1"/>
    <col min="9219" max="9221" width="14.85546875" style="74" customWidth="1"/>
    <col min="9222" max="9472" width="9.140625" style="74"/>
    <col min="9473" max="9473" width="5.140625" style="74" customWidth="1"/>
    <col min="9474" max="9474" width="37" style="74" customWidth="1"/>
    <col min="9475" max="9477" width="14.85546875" style="74" customWidth="1"/>
    <col min="9478" max="9728" width="9.140625" style="74"/>
    <col min="9729" max="9729" width="5.140625" style="74" customWidth="1"/>
    <col min="9730" max="9730" width="37" style="74" customWidth="1"/>
    <col min="9731" max="9733" width="14.85546875" style="74" customWidth="1"/>
    <col min="9734" max="9984" width="9.140625" style="74"/>
    <col min="9985" max="9985" width="5.140625" style="74" customWidth="1"/>
    <col min="9986" max="9986" width="37" style="74" customWidth="1"/>
    <col min="9987" max="9989" width="14.85546875" style="74" customWidth="1"/>
    <col min="9990" max="10240" width="9.140625" style="74"/>
    <col min="10241" max="10241" width="5.140625" style="74" customWidth="1"/>
    <col min="10242" max="10242" width="37" style="74" customWidth="1"/>
    <col min="10243" max="10245" width="14.85546875" style="74" customWidth="1"/>
    <col min="10246" max="10496" width="9.140625" style="74"/>
    <col min="10497" max="10497" width="5.140625" style="74" customWidth="1"/>
    <col min="10498" max="10498" width="37" style="74" customWidth="1"/>
    <col min="10499" max="10501" width="14.85546875" style="74" customWidth="1"/>
    <col min="10502" max="10752" width="9.140625" style="74"/>
    <col min="10753" max="10753" width="5.140625" style="74" customWidth="1"/>
    <col min="10754" max="10754" width="37" style="74" customWidth="1"/>
    <col min="10755" max="10757" width="14.85546875" style="74" customWidth="1"/>
    <col min="10758" max="11008" width="9.140625" style="74"/>
    <col min="11009" max="11009" width="5.140625" style="74" customWidth="1"/>
    <col min="11010" max="11010" width="37" style="74" customWidth="1"/>
    <col min="11011" max="11013" width="14.85546875" style="74" customWidth="1"/>
    <col min="11014" max="11264" width="9.140625" style="74"/>
    <col min="11265" max="11265" width="5.140625" style="74" customWidth="1"/>
    <col min="11266" max="11266" width="37" style="74" customWidth="1"/>
    <col min="11267" max="11269" width="14.85546875" style="74" customWidth="1"/>
    <col min="11270" max="11520" width="9.140625" style="74"/>
    <col min="11521" max="11521" width="5.140625" style="74" customWidth="1"/>
    <col min="11522" max="11522" width="37" style="74" customWidth="1"/>
    <col min="11523" max="11525" width="14.85546875" style="74" customWidth="1"/>
    <col min="11526" max="11776" width="9.140625" style="74"/>
    <col min="11777" max="11777" width="5.140625" style="74" customWidth="1"/>
    <col min="11778" max="11778" width="37" style="74" customWidth="1"/>
    <col min="11779" max="11781" width="14.85546875" style="74" customWidth="1"/>
    <col min="11782" max="12032" width="9.140625" style="74"/>
    <col min="12033" max="12033" width="5.140625" style="74" customWidth="1"/>
    <col min="12034" max="12034" width="37" style="74" customWidth="1"/>
    <col min="12035" max="12037" width="14.85546875" style="74" customWidth="1"/>
    <col min="12038" max="12288" width="9.140625" style="74"/>
    <col min="12289" max="12289" width="5.140625" style="74" customWidth="1"/>
    <col min="12290" max="12290" width="37" style="74" customWidth="1"/>
    <col min="12291" max="12293" width="14.85546875" style="74" customWidth="1"/>
    <col min="12294" max="12544" width="9.140625" style="74"/>
    <col min="12545" max="12545" width="5.140625" style="74" customWidth="1"/>
    <col min="12546" max="12546" width="37" style="74" customWidth="1"/>
    <col min="12547" max="12549" width="14.85546875" style="74" customWidth="1"/>
    <col min="12550" max="12800" width="9.140625" style="74"/>
    <col min="12801" max="12801" width="5.140625" style="74" customWidth="1"/>
    <col min="12802" max="12802" width="37" style="74" customWidth="1"/>
    <col min="12803" max="12805" width="14.85546875" style="74" customWidth="1"/>
    <col min="12806" max="13056" width="9.140625" style="74"/>
    <col min="13057" max="13057" width="5.140625" style="74" customWidth="1"/>
    <col min="13058" max="13058" width="37" style="74" customWidth="1"/>
    <col min="13059" max="13061" width="14.85546875" style="74" customWidth="1"/>
    <col min="13062" max="13312" width="9.140625" style="74"/>
    <col min="13313" max="13313" width="5.140625" style="74" customWidth="1"/>
    <col min="13314" max="13314" width="37" style="74" customWidth="1"/>
    <col min="13315" max="13317" width="14.85546875" style="74" customWidth="1"/>
    <col min="13318" max="13568" width="9.140625" style="74"/>
    <col min="13569" max="13569" width="5.140625" style="74" customWidth="1"/>
    <col min="13570" max="13570" width="37" style="74" customWidth="1"/>
    <col min="13571" max="13573" width="14.85546875" style="74" customWidth="1"/>
    <col min="13574" max="13824" width="9.140625" style="74"/>
    <col min="13825" max="13825" width="5.140625" style="74" customWidth="1"/>
    <col min="13826" max="13826" width="37" style="74" customWidth="1"/>
    <col min="13827" max="13829" width="14.85546875" style="74" customWidth="1"/>
    <col min="13830" max="14080" width="9.140625" style="74"/>
    <col min="14081" max="14081" width="5.140625" style="74" customWidth="1"/>
    <col min="14082" max="14082" width="37" style="74" customWidth="1"/>
    <col min="14083" max="14085" width="14.85546875" style="74" customWidth="1"/>
    <col min="14086" max="14336" width="9.140625" style="74"/>
    <col min="14337" max="14337" width="5.140625" style="74" customWidth="1"/>
    <col min="14338" max="14338" width="37" style="74" customWidth="1"/>
    <col min="14339" max="14341" width="14.85546875" style="74" customWidth="1"/>
    <col min="14342" max="14592" width="9.140625" style="74"/>
    <col min="14593" max="14593" width="5.140625" style="74" customWidth="1"/>
    <col min="14594" max="14594" width="37" style="74" customWidth="1"/>
    <col min="14595" max="14597" width="14.85546875" style="74" customWidth="1"/>
    <col min="14598" max="14848" width="9.140625" style="74"/>
    <col min="14849" max="14849" width="5.140625" style="74" customWidth="1"/>
    <col min="14850" max="14850" width="37" style="74" customWidth="1"/>
    <col min="14851" max="14853" width="14.85546875" style="74" customWidth="1"/>
    <col min="14854" max="15104" width="9.140625" style="74"/>
    <col min="15105" max="15105" width="5.140625" style="74" customWidth="1"/>
    <col min="15106" max="15106" width="37" style="74" customWidth="1"/>
    <col min="15107" max="15109" width="14.85546875" style="74" customWidth="1"/>
    <col min="15110" max="15360" width="9.140625" style="74"/>
    <col min="15361" max="15361" width="5.140625" style="74" customWidth="1"/>
    <col min="15362" max="15362" width="37" style="74" customWidth="1"/>
    <col min="15363" max="15365" width="14.85546875" style="74" customWidth="1"/>
    <col min="15366" max="15616" width="9.140625" style="74"/>
    <col min="15617" max="15617" width="5.140625" style="74" customWidth="1"/>
    <col min="15618" max="15618" width="37" style="74" customWidth="1"/>
    <col min="15619" max="15621" width="14.85546875" style="74" customWidth="1"/>
    <col min="15622" max="15872" width="9.140625" style="74"/>
    <col min="15873" max="15873" width="5.140625" style="74" customWidth="1"/>
    <col min="15874" max="15874" width="37" style="74" customWidth="1"/>
    <col min="15875" max="15877" width="14.85546875" style="74" customWidth="1"/>
    <col min="15878" max="16128" width="9.140625" style="74"/>
    <col min="16129" max="16129" width="5.140625" style="74" customWidth="1"/>
    <col min="16130" max="16130" width="37" style="74" customWidth="1"/>
    <col min="16131" max="16133" width="14.85546875" style="74" customWidth="1"/>
    <col min="16134" max="16384" width="9.140625" style="74"/>
  </cols>
  <sheetData>
    <row r="1" spans="1:8" x14ac:dyDescent="0.25">
      <c r="A1" s="262" t="s">
        <v>465</v>
      </c>
      <c r="B1" s="262"/>
      <c r="C1" s="262"/>
      <c r="D1" s="262"/>
      <c r="E1" s="262"/>
      <c r="F1" s="262"/>
      <c r="G1" s="262"/>
    </row>
    <row r="2" spans="1:8" x14ac:dyDescent="0.25">
      <c r="A2" s="149"/>
      <c r="B2" s="149"/>
      <c r="C2" s="262" t="s">
        <v>537</v>
      </c>
      <c r="D2" s="262"/>
      <c r="E2" s="262"/>
      <c r="F2" s="262"/>
      <c r="G2" s="262"/>
    </row>
    <row r="3" spans="1:8" x14ac:dyDescent="0.25">
      <c r="A3" s="16"/>
      <c r="B3" s="262" t="s">
        <v>545</v>
      </c>
      <c r="C3" s="262"/>
      <c r="D3" s="262"/>
      <c r="E3" s="262"/>
      <c r="F3" s="262"/>
      <c r="G3" s="262"/>
    </row>
    <row r="4" spans="1:8" x14ac:dyDescent="0.25">
      <c r="A4" s="16"/>
      <c r="B4" s="262" t="s">
        <v>13</v>
      </c>
      <c r="C4" s="262"/>
      <c r="D4" s="262"/>
      <c r="E4" s="262"/>
      <c r="F4" s="262"/>
      <c r="G4" s="262"/>
    </row>
    <row r="5" spans="1:8" x14ac:dyDescent="0.25">
      <c r="A5" s="16"/>
      <c r="B5" s="262" t="s">
        <v>210</v>
      </c>
      <c r="C5" s="262"/>
      <c r="D5" s="262"/>
      <c r="E5" s="262"/>
      <c r="F5" s="262"/>
      <c r="G5" s="262"/>
    </row>
    <row r="6" spans="1:8" x14ac:dyDescent="0.25">
      <c r="A6" s="16"/>
      <c r="B6" s="262" t="s">
        <v>423</v>
      </c>
      <c r="C6" s="262"/>
      <c r="D6" s="262"/>
      <c r="E6" s="262"/>
      <c r="F6" s="262"/>
      <c r="G6" s="262"/>
    </row>
    <row r="7" spans="1:8" ht="14.25" customHeight="1" x14ac:dyDescent="0.25">
      <c r="A7" s="79"/>
      <c r="B7" s="79"/>
      <c r="C7" s="262" t="s">
        <v>542</v>
      </c>
      <c r="D7" s="262"/>
      <c r="E7" s="262"/>
      <c r="F7" s="262"/>
      <c r="G7" s="262"/>
    </row>
    <row r="8" spans="1:8" ht="14.25" customHeight="1" x14ac:dyDescent="0.25">
      <c r="C8" s="6"/>
      <c r="D8" s="6"/>
      <c r="E8" s="253" t="s">
        <v>590</v>
      </c>
      <c r="F8" s="253"/>
      <c r="G8" s="253"/>
      <c r="H8" s="58"/>
    </row>
    <row r="9" spans="1:8" ht="14.25" customHeight="1" x14ac:dyDescent="0.25">
      <c r="C9" s="6"/>
      <c r="D9" s="6"/>
      <c r="E9" s="16"/>
      <c r="F9" s="16"/>
      <c r="G9" s="16"/>
    </row>
    <row r="10" spans="1:8" ht="14.25" customHeight="1" x14ac:dyDescent="0.25">
      <c r="C10" s="56"/>
      <c r="D10" s="56"/>
      <c r="E10" s="56"/>
      <c r="F10" s="294"/>
      <c r="G10" s="294"/>
    </row>
    <row r="11" spans="1:8" ht="14.25" customHeight="1" x14ac:dyDescent="0.25">
      <c r="C11" s="76"/>
      <c r="G11" s="16" t="s">
        <v>228</v>
      </c>
    </row>
    <row r="12" spans="1:8" ht="48.75" customHeight="1" x14ac:dyDescent="0.25">
      <c r="A12" s="289" t="s">
        <v>546</v>
      </c>
      <c r="B12" s="289"/>
      <c r="C12" s="289"/>
      <c r="D12" s="289"/>
      <c r="E12" s="289"/>
      <c r="F12" s="289"/>
      <c r="G12" s="289"/>
    </row>
    <row r="13" spans="1:8" ht="13.9" customHeight="1" x14ac:dyDescent="0.25">
      <c r="C13" s="79"/>
      <c r="D13" s="79"/>
      <c r="G13" s="16" t="s">
        <v>189</v>
      </c>
    </row>
    <row r="14" spans="1:8" ht="39.75" customHeight="1" x14ac:dyDescent="0.25">
      <c r="A14" s="96" t="s">
        <v>0</v>
      </c>
      <c r="B14" s="292" t="s">
        <v>211</v>
      </c>
      <c r="C14" s="292"/>
      <c r="D14" s="292"/>
      <c r="E14" s="152" t="s">
        <v>37</v>
      </c>
      <c r="F14" s="156" t="s">
        <v>535</v>
      </c>
      <c r="G14" s="157" t="s">
        <v>536</v>
      </c>
    </row>
    <row r="15" spans="1:8" s="75" customFormat="1" ht="16.899999999999999" customHeight="1" x14ac:dyDescent="0.25">
      <c r="A15" s="97">
        <v>1</v>
      </c>
      <c r="B15" s="293">
        <v>2</v>
      </c>
      <c r="C15" s="293"/>
      <c r="D15" s="293"/>
      <c r="E15" s="153">
        <v>3</v>
      </c>
      <c r="F15" s="171">
        <v>4</v>
      </c>
      <c r="G15" s="171">
        <v>5</v>
      </c>
    </row>
    <row r="16" spans="1:8" ht="31.9" customHeight="1" x14ac:dyDescent="0.25">
      <c r="A16" s="13">
        <v>1</v>
      </c>
      <c r="B16" s="290" t="s">
        <v>212</v>
      </c>
      <c r="C16" s="290"/>
      <c r="D16" s="290"/>
      <c r="E16" s="176">
        <v>833.5</v>
      </c>
      <c r="F16" s="13">
        <f>-632.4+254</f>
        <v>-378.4</v>
      </c>
      <c r="G16" s="176">
        <f>E16+F16</f>
        <v>455.1</v>
      </c>
    </row>
    <row r="17" spans="1:7" s="77" customFormat="1" ht="31.9" customHeight="1" x14ac:dyDescent="0.25">
      <c r="A17" s="14" t="s">
        <v>203</v>
      </c>
      <c r="B17" s="290" t="s">
        <v>216</v>
      </c>
      <c r="C17" s="290"/>
      <c r="D17" s="290"/>
      <c r="E17" s="176">
        <v>201.1</v>
      </c>
      <c r="F17" s="13">
        <v>190</v>
      </c>
      <c r="G17" s="176">
        <f>E17+F17</f>
        <v>391.1</v>
      </c>
    </row>
    <row r="18" spans="1:7" s="77" customFormat="1" ht="31.9" customHeight="1" x14ac:dyDescent="0.25">
      <c r="A18" s="14" t="s">
        <v>204</v>
      </c>
      <c r="B18" s="290" t="s">
        <v>214</v>
      </c>
      <c r="C18" s="290"/>
      <c r="D18" s="290"/>
      <c r="E18" s="176">
        <v>0</v>
      </c>
      <c r="F18" s="13">
        <v>276</v>
      </c>
      <c r="G18" s="176">
        <f t="shared" ref="G18:G24" si="0">E18+F18</f>
        <v>276</v>
      </c>
    </row>
    <row r="19" spans="1:7" s="77" customFormat="1" ht="31.9" customHeight="1" x14ac:dyDescent="0.25">
      <c r="A19" s="14" t="s">
        <v>205</v>
      </c>
      <c r="B19" s="290" t="s">
        <v>219</v>
      </c>
      <c r="C19" s="290"/>
      <c r="D19" s="290"/>
      <c r="E19" s="176">
        <v>2464.9</v>
      </c>
      <c r="F19" s="13">
        <f>-1863.4-534.5+196</f>
        <v>-2201.9</v>
      </c>
      <c r="G19" s="176">
        <f t="shared" si="0"/>
        <v>263</v>
      </c>
    </row>
    <row r="20" spans="1:7" ht="31.9" customHeight="1" x14ac:dyDescent="0.25">
      <c r="A20" s="14" t="s">
        <v>223</v>
      </c>
      <c r="B20" s="290" t="s">
        <v>217</v>
      </c>
      <c r="C20" s="290"/>
      <c r="D20" s="290"/>
      <c r="E20" s="23">
        <v>1202.3</v>
      </c>
      <c r="F20" s="13">
        <f>-1001.2+180</f>
        <v>-821.2</v>
      </c>
      <c r="G20" s="176">
        <f t="shared" si="0"/>
        <v>381.09999999999991</v>
      </c>
    </row>
    <row r="21" spans="1:7" ht="31.9" customHeight="1" x14ac:dyDescent="0.25">
      <c r="A21" s="14" t="s">
        <v>226</v>
      </c>
      <c r="B21" s="290" t="s">
        <v>213</v>
      </c>
      <c r="C21" s="290"/>
      <c r="D21" s="290"/>
      <c r="E21" s="176">
        <v>553.20000000000005</v>
      </c>
      <c r="F21" s="13">
        <f>-352.1+252</f>
        <v>-100.10000000000002</v>
      </c>
      <c r="G21" s="176">
        <f t="shared" si="0"/>
        <v>453.1</v>
      </c>
    </row>
    <row r="22" spans="1:7" ht="31.9" customHeight="1" x14ac:dyDescent="0.25">
      <c r="A22" s="14" t="s">
        <v>224</v>
      </c>
      <c r="B22" s="290" t="s">
        <v>218</v>
      </c>
      <c r="C22" s="290"/>
      <c r="D22" s="290"/>
      <c r="E22" s="176">
        <v>1017.8</v>
      </c>
      <c r="F22" s="13">
        <f>-816.7+236</f>
        <v>-580.70000000000005</v>
      </c>
      <c r="G22" s="176">
        <f>E22+F22</f>
        <v>437.09999999999991</v>
      </c>
    </row>
    <row r="23" spans="1:7" ht="31.9" customHeight="1" x14ac:dyDescent="0.25">
      <c r="A23" s="14" t="s">
        <v>227</v>
      </c>
      <c r="B23" s="290" t="s">
        <v>215</v>
      </c>
      <c r="C23" s="290"/>
      <c r="D23" s="290"/>
      <c r="E23" s="176">
        <v>1675.9</v>
      </c>
      <c r="F23" s="13">
        <f>-1608.9+178</f>
        <v>-1430.9</v>
      </c>
      <c r="G23" s="176">
        <f t="shared" si="0"/>
        <v>245</v>
      </c>
    </row>
    <row r="24" spans="1:7" ht="31.9" customHeight="1" x14ac:dyDescent="0.25">
      <c r="A24" s="14" t="s">
        <v>278</v>
      </c>
      <c r="B24" s="290" t="s">
        <v>220</v>
      </c>
      <c r="C24" s="290"/>
      <c r="D24" s="290"/>
      <c r="E24" s="23">
        <v>932.5</v>
      </c>
      <c r="F24" s="13">
        <f>-731.4+238</f>
        <v>-493.4</v>
      </c>
      <c r="G24" s="176">
        <f t="shared" si="0"/>
        <v>439.1</v>
      </c>
    </row>
    <row r="25" spans="1:7" ht="18.75" customHeight="1" x14ac:dyDescent="0.25">
      <c r="A25" s="15"/>
      <c r="B25" s="291" t="s">
        <v>221</v>
      </c>
      <c r="C25" s="291"/>
      <c r="D25" s="291"/>
      <c r="E25" s="177">
        <f>SUM(E16:E24)</f>
        <v>8881.2000000000007</v>
      </c>
      <c r="F25" s="177">
        <f>SUM(F16:F24)</f>
        <v>-5540.6</v>
      </c>
      <c r="G25" s="177">
        <f>SUM(G16:G24)</f>
        <v>3340.6</v>
      </c>
    </row>
    <row r="26" spans="1:7" x14ac:dyDescent="0.25">
      <c r="E26" s="80">
        <v>10671.97</v>
      </c>
    </row>
    <row r="27" spans="1:7" x14ac:dyDescent="0.25">
      <c r="E27" s="81">
        <f>+E25-E26</f>
        <v>-1790.7699999999986</v>
      </c>
      <c r="F27" s="182">
        <f>F25-F28</f>
        <v>0</v>
      </c>
    </row>
    <row r="28" spans="1:7" x14ac:dyDescent="0.25">
      <c r="F28" s="182">
        <f>-7540.6+2000</f>
        <v>-5540.6</v>
      </c>
    </row>
  </sheetData>
  <mergeCells count="22">
    <mergeCell ref="F10:G10"/>
    <mergeCell ref="C7:G7"/>
    <mergeCell ref="C2:G2"/>
    <mergeCell ref="E8:G8"/>
    <mergeCell ref="A1:G1"/>
    <mergeCell ref="B3:G3"/>
    <mergeCell ref="B4:G4"/>
    <mergeCell ref="B5:G5"/>
    <mergeCell ref="B6:G6"/>
    <mergeCell ref="A12:G12"/>
    <mergeCell ref="B22:D22"/>
    <mergeCell ref="B23:D23"/>
    <mergeCell ref="B24:D24"/>
    <mergeCell ref="B25:D25"/>
    <mergeCell ref="B14:D14"/>
    <mergeCell ref="B16:D16"/>
    <mergeCell ref="B17:D17"/>
    <mergeCell ref="B19:D19"/>
    <mergeCell ref="B20:D20"/>
    <mergeCell ref="B18:D18"/>
    <mergeCell ref="B15:D15"/>
    <mergeCell ref="B21:D21"/>
  </mergeCells>
  <pageMargins left="0.78740157480314965" right="0.39370078740157483" top="0.78740157480314965" bottom="0.78740157480314965" header="0.31496062992125984" footer="0.31496062992125984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6" tint="0.59999389629810485"/>
  </sheetPr>
  <dimension ref="A1:J29"/>
  <sheetViews>
    <sheetView tabSelected="1" view="pageBreakPreview" zoomScale="75" zoomScaleNormal="100" zoomScaleSheetLayoutView="75" workbookViewId="0">
      <selection activeCell="B11" sqref="B11:D11"/>
    </sheetView>
  </sheetViews>
  <sheetFormatPr defaultColWidth="9.140625" defaultRowHeight="15.75" x14ac:dyDescent="0.25"/>
  <cols>
    <col min="1" max="1" width="9.42578125" style="74" customWidth="1"/>
    <col min="2" max="2" width="39.5703125" style="74" customWidth="1"/>
    <col min="3" max="3" width="14.85546875" style="74" customWidth="1"/>
    <col min="4" max="4" width="8.28515625" style="74" customWidth="1"/>
    <col min="5" max="6" width="11.28515625" style="74" customWidth="1"/>
    <col min="7" max="7" width="13.5703125" style="74" customWidth="1"/>
    <col min="8" max="10" width="14.85546875" style="74" customWidth="1"/>
    <col min="11" max="251" width="9.140625" style="74"/>
    <col min="252" max="252" width="6.85546875" style="74" customWidth="1"/>
    <col min="253" max="253" width="39.5703125" style="74" customWidth="1"/>
    <col min="254" max="255" width="14.85546875" style="74" customWidth="1"/>
    <col min="256" max="256" width="16.28515625" style="74" customWidth="1"/>
    <col min="257" max="257" width="9.140625" style="74"/>
    <col min="258" max="258" width="11.5703125" style="74" customWidth="1"/>
    <col min="259" max="259" width="11.85546875" style="74" customWidth="1"/>
    <col min="260" max="260" width="9.5703125" style="74" customWidth="1"/>
    <col min="261" max="507" width="9.140625" style="74"/>
    <col min="508" max="508" width="6.85546875" style="74" customWidth="1"/>
    <col min="509" max="509" width="39.5703125" style="74" customWidth="1"/>
    <col min="510" max="511" width="14.85546875" style="74" customWidth="1"/>
    <col min="512" max="512" width="16.28515625" style="74" customWidth="1"/>
    <col min="513" max="513" width="9.140625" style="74"/>
    <col min="514" max="514" width="11.5703125" style="74" customWidth="1"/>
    <col min="515" max="515" width="11.85546875" style="74" customWidth="1"/>
    <col min="516" max="516" width="9.5703125" style="74" customWidth="1"/>
    <col min="517" max="763" width="9.140625" style="74"/>
    <col min="764" max="764" width="6.85546875" style="74" customWidth="1"/>
    <col min="765" max="765" width="39.5703125" style="74" customWidth="1"/>
    <col min="766" max="767" width="14.85546875" style="74" customWidth="1"/>
    <col min="768" max="768" width="16.28515625" style="74" customWidth="1"/>
    <col min="769" max="769" width="9.140625" style="74"/>
    <col min="770" max="770" width="11.5703125" style="74" customWidth="1"/>
    <col min="771" max="771" width="11.85546875" style="74" customWidth="1"/>
    <col min="772" max="772" width="9.5703125" style="74" customWidth="1"/>
    <col min="773" max="1019" width="9.140625" style="74"/>
    <col min="1020" max="1020" width="6.85546875" style="74" customWidth="1"/>
    <col min="1021" max="1021" width="39.5703125" style="74" customWidth="1"/>
    <col min="1022" max="1023" width="14.85546875" style="74" customWidth="1"/>
    <col min="1024" max="1024" width="16.28515625" style="74" customWidth="1"/>
    <col min="1025" max="1025" width="9.140625" style="74"/>
    <col min="1026" max="1026" width="11.5703125" style="74" customWidth="1"/>
    <col min="1027" max="1027" width="11.85546875" style="74" customWidth="1"/>
    <col min="1028" max="1028" width="9.5703125" style="74" customWidth="1"/>
    <col min="1029" max="1275" width="9.140625" style="74"/>
    <col min="1276" max="1276" width="6.85546875" style="74" customWidth="1"/>
    <col min="1277" max="1277" width="39.5703125" style="74" customWidth="1"/>
    <col min="1278" max="1279" width="14.85546875" style="74" customWidth="1"/>
    <col min="1280" max="1280" width="16.28515625" style="74" customWidth="1"/>
    <col min="1281" max="1281" width="9.140625" style="74"/>
    <col min="1282" max="1282" width="11.5703125" style="74" customWidth="1"/>
    <col min="1283" max="1283" width="11.85546875" style="74" customWidth="1"/>
    <col min="1284" max="1284" width="9.5703125" style="74" customWidth="1"/>
    <col min="1285" max="1531" width="9.140625" style="74"/>
    <col min="1532" max="1532" width="6.85546875" style="74" customWidth="1"/>
    <col min="1533" max="1533" width="39.5703125" style="74" customWidth="1"/>
    <col min="1534" max="1535" width="14.85546875" style="74" customWidth="1"/>
    <col min="1536" max="1536" width="16.28515625" style="74" customWidth="1"/>
    <col min="1537" max="1537" width="9.140625" style="74"/>
    <col min="1538" max="1538" width="11.5703125" style="74" customWidth="1"/>
    <col min="1539" max="1539" width="11.85546875" style="74" customWidth="1"/>
    <col min="1540" max="1540" width="9.5703125" style="74" customWidth="1"/>
    <col min="1541" max="1787" width="9.140625" style="74"/>
    <col min="1788" max="1788" width="6.85546875" style="74" customWidth="1"/>
    <col min="1789" max="1789" width="39.5703125" style="74" customWidth="1"/>
    <col min="1790" max="1791" width="14.85546875" style="74" customWidth="1"/>
    <col min="1792" max="1792" width="16.28515625" style="74" customWidth="1"/>
    <col min="1793" max="1793" width="9.140625" style="74"/>
    <col min="1794" max="1794" width="11.5703125" style="74" customWidth="1"/>
    <col min="1795" max="1795" width="11.85546875" style="74" customWidth="1"/>
    <col min="1796" max="1796" width="9.5703125" style="74" customWidth="1"/>
    <col min="1797" max="2043" width="9.140625" style="74"/>
    <col min="2044" max="2044" width="6.85546875" style="74" customWidth="1"/>
    <col min="2045" max="2045" width="39.5703125" style="74" customWidth="1"/>
    <col min="2046" max="2047" width="14.85546875" style="74" customWidth="1"/>
    <col min="2048" max="2048" width="16.28515625" style="74" customWidth="1"/>
    <col min="2049" max="2049" width="9.140625" style="74"/>
    <col min="2050" max="2050" width="11.5703125" style="74" customWidth="1"/>
    <col min="2051" max="2051" width="11.85546875" style="74" customWidth="1"/>
    <col min="2052" max="2052" width="9.5703125" style="74" customWidth="1"/>
    <col min="2053" max="2299" width="9.140625" style="74"/>
    <col min="2300" max="2300" width="6.85546875" style="74" customWidth="1"/>
    <col min="2301" max="2301" width="39.5703125" style="74" customWidth="1"/>
    <col min="2302" max="2303" width="14.85546875" style="74" customWidth="1"/>
    <col min="2304" max="2304" width="16.28515625" style="74" customWidth="1"/>
    <col min="2305" max="2305" width="9.140625" style="74"/>
    <col min="2306" max="2306" width="11.5703125" style="74" customWidth="1"/>
    <col min="2307" max="2307" width="11.85546875" style="74" customWidth="1"/>
    <col min="2308" max="2308" width="9.5703125" style="74" customWidth="1"/>
    <col min="2309" max="2555" width="9.140625" style="74"/>
    <col min="2556" max="2556" width="6.85546875" style="74" customWidth="1"/>
    <col min="2557" max="2557" width="39.5703125" style="74" customWidth="1"/>
    <col min="2558" max="2559" width="14.85546875" style="74" customWidth="1"/>
    <col min="2560" max="2560" width="16.28515625" style="74" customWidth="1"/>
    <col min="2561" max="2561" width="9.140625" style="74"/>
    <col min="2562" max="2562" width="11.5703125" style="74" customWidth="1"/>
    <col min="2563" max="2563" width="11.85546875" style="74" customWidth="1"/>
    <col min="2564" max="2564" width="9.5703125" style="74" customWidth="1"/>
    <col min="2565" max="2811" width="9.140625" style="74"/>
    <col min="2812" max="2812" width="6.85546875" style="74" customWidth="1"/>
    <col min="2813" max="2813" width="39.5703125" style="74" customWidth="1"/>
    <col min="2814" max="2815" width="14.85546875" style="74" customWidth="1"/>
    <col min="2816" max="2816" width="16.28515625" style="74" customWidth="1"/>
    <col min="2817" max="2817" width="9.140625" style="74"/>
    <col min="2818" max="2818" width="11.5703125" style="74" customWidth="1"/>
    <col min="2819" max="2819" width="11.85546875" style="74" customWidth="1"/>
    <col min="2820" max="2820" width="9.5703125" style="74" customWidth="1"/>
    <col min="2821" max="3067" width="9.140625" style="74"/>
    <col min="3068" max="3068" width="6.85546875" style="74" customWidth="1"/>
    <col min="3069" max="3069" width="39.5703125" style="74" customWidth="1"/>
    <col min="3070" max="3071" width="14.85546875" style="74" customWidth="1"/>
    <col min="3072" max="3072" width="16.28515625" style="74" customWidth="1"/>
    <col min="3073" max="3073" width="9.140625" style="74"/>
    <col min="3074" max="3074" width="11.5703125" style="74" customWidth="1"/>
    <col min="3075" max="3075" width="11.85546875" style="74" customWidth="1"/>
    <col min="3076" max="3076" width="9.5703125" style="74" customWidth="1"/>
    <col min="3077" max="3323" width="9.140625" style="74"/>
    <col min="3324" max="3324" width="6.85546875" style="74" customWidth="1"/>
    <col min="3325" max="3325" width="39.5703125" style="74" customWidth="1"/>
    <col min="3326" max="3327" width="14.85546875" style="74" customWidth="1"/>
    <col min="3328" max="3328" width="16.28515625" style="74" customWidth="1"/>
    <col min="3329" max="3329" width="9.140625" style="74"/>
    <col min="3330" max="3330" width="11.5703125" style="74" customWidth="1"/>
    <col min="3331" max="3331" width="11.85546875" style="74" customWidth="1"/>
    <col min="3332" max="3332" width="9.5703125" style="74" customWidth="1"/>
    <col min="3333" max="3579" width="9.140625" style="74"/>
    <col min="3580" max="3580" width="6.85546875" style="74" customWidth="1"/>
    <col min="3581" max="3581" width="39.5703125" style="74" customWidth="1"/>
    <col min="3582" max="3583" width="14.85546875" style="74" customWidth="1"/>
    <col min="3584" max="3584" width="16.28515625" style="74" customWidth="1"/>
    <col min="3585" max="3585" width="9.140625" style="74"/>
    <col min="3586" max="3586" width="11.5703125" style="74" customWidth="1"/>
    <col min="3587" max="3587" width="11.85546875" style="74" customWidth="1"/>
    <col min="3588" max="3588" width="9.5703125" style="74" customWidth="1"/>
    <col min="3589" max="3835" width="9.140625" style="74"/>
    <col min="3836" max="3836" width="6.85546875" style="74" customWidth="1"/>
    <col min="3837" max="3837" width="39.5703125" style="74" customWidth="1"/>
    <col min="3838" max="3839" width="14.85546875" style="74" customWidth="1"/>
    <col min="3840" max="3840" width="16.28515625" style="74" customWidth="1"/>
    <col min="3841" max="3841" width="9.140625" style="74"/>
    <col min="3842" max="3842" width="11.5703125" style="74" customWidth="1"/>
    <col min="3843" max="3843" width="11.85546875" style="74" customWidth="1"/>
    <col min="3844" max="3844" width="9.5703125" style="74" customWidth="1"/>
    <col min="3845" max="4091" width="9.140625" style="74"/>
    <col min="4092" max="4092" width="6.85546875" style="74" customWidth="1"/>
    <col min="4093" max="4093" width="39.5703125" style="74" customWidth="1"/>
    <col min="4094" max="4095" width="14.85546875" style="74" customWidth="1"/>
    <col min="4096" max="4096" width="16.28515625" style="74" customWidth="1"/>
    <col min="4097" max="4097" width="9.140625" style="74"/>
    <col min="4098" max="4098" width="11.5703125" style="74" customWidth="1"/>
    <col min="4099" max="4099" width="11.85546875" style="74" customWidth="1"/>
    <col min="4100" max="4100" width="9.5703125" style="74" customWidth="1"/>
    <col min="4101" max="4347" width="9.140625" style="74"/>
    <col min="4348" max="4348" width="6.85546875" style="74" customWidth="1"/>
    <col min="4349" max="4349" width="39.5703125" style="74" customWidth="1"/>
    <col min="4350" max="4351" width="14.85546875" style="74" customWidth="1"/>
    <col min="4352" max="4352" width="16.28515625" style="74" customWidth="1"/>
    <col min="4353" max="4353" width="9.140625" style="74"/>
    <col min="4354" max="4354" width="11.5703125" style="74" customWidth="1"/>
    <col min="4355" max="4355" width="11.85546875" style="74" customWidth="1"/>
    <col min="4356" max="4356" width="9.5703125" style="74" customWidth="1"/>
    <col min="4357" max="4603" width="9.140625" style="74"/>
    <col min="4604" max="4604" width="6.85546875" style="74" customWidth="1"/>
    <col min="4605" max="4605" width="39.5703125" style="74" customWidth="1"/>
    <col min="4606" max="4607" width="14.85546875" style="74" customWidth="1"/>
    <col min="4608" max="4608" width="16.28515625" style="74" customWidth="1"/>
    <col min="4609" max="4609" width="9.140625" style="74"/>
    <col min="4610" max="4610" width="11.5703125" style="74" customWidth="1"/>
    <col min="4611" max="4611" width="11.85546875" style="74" customWidth="1"/>
    <col min="4612" max="4612" width="9.5703125" style="74" customWidth="1"/>
    <col min="4613" max="4859" width="9.140625" style="74"/>
    <col min="4860" max="4860" width="6.85546875" style="74" customWidth="1"/>
    <col min="4861" max="4861" width="39.5703125" style="74" customWidth="1"/>
    <col min="4862" max="4863" width="14.85546875" style="74" customWidth="1"/>
    <col min="4864" max="4864" width="16.28515625" style="74" customWidth="1"/>
    <col min="4865" max="4865" width="9.140625" style="74"/>
    <col min="4866" max="4866" width="11.5703125" style="74" customWidth="1"/>
    <col min="4867" max="4867" width="11.85546875" style="74" customWidth="1"/>
    <col min="4868" max="4868" width="9.5703125" style="74" customWidth="1"/>
    <col min="4869" max="5115" width="9.140625" style="74"/>
    <col min="5116" max="5116" width="6.85546875" style="74" customWidth="1"/>
    <col min="5117" max="5117" width="39.5703125" style="74" customWidth="1"/>
    <col min="5118" max="5119" width="14.85546875" style="74" customWidth="1"/>
    <col min="5120" max="5120" width="16.28515625" style="74" customWidth="1"/>
    <col min="5121" max="5121" width="9.140625" style="74"/>
    <col min="5122" max="5122" width="11.5703125" style="74" customWidth="1"/>
    <col min="5123" max="5123" width="11.85546875" style="74" customWidth="1"/>
    <col min="5124" max="5124" width="9.5703125" style="74" customWidth="1"/>
    <col min="5125" max="5371" width="9.140625" style="74"/>
    <col min="5372" max="5372" width="6.85546875" style="74" customWidth="1"/>
    <col min="5373" max="5373" width="39.5703125" style="74" customWidth="1"/>
    <col min="5374" max="5375" width="14.85546875" style="74" customWidth="1"/>
    <col min="5376" max="5376" width="16.28515625" style="74" customWidth="1"/>
    <col min="5377" max="5377" width="9.140625" style="74"/>
    <col min="5378" max="5378" width="11.5703125" style="74" customWidth="1"/>
    <col min="5379" max="5379" width="11.85546875" style="74" customWidth="1"/>
    <col min="5380" max="5380" width="9.5703125" style="74" customWidth="1"/>
    <col min="5381" max="5627" width="9.140625" style="74"/>
    <col min="5628" max="5628" width="6.85546875" style="74" customWidth="1"/>
    <col min="5629" max="5629" width="39.5703125" style="74" customWidth="1"/>
    <col min="5630" max="5631" width="14.85546875" style="74" customWidth="1"/>
    <col min="5632" max="5632" width="16.28515625" style="74" customWidth="1"/>
    <col min="5633" max="5633" width="9.140625" style="74"/>
    <col min="5634" max="5634" width="11.5703125" style="74" customWidth="1"/>
    <col min="5635" max="5635" width="11.85546875" style="74" customWidth="1"/>
    <col min="5636" max="5636" width="9.5703125" style="74" customWidth="1"/>
    <col min="5637" max="5883" width="9.140625" style="74"/>
    <col min="5884" max="5884" width="6.85546875" style="74" customWidth="1"/>
    <col min="5885" max="5885" width="39.5703125" style="74" customWidth="1"/>
    <col min="5886" max="5887" width="14.85546875" style="74" customWidth="1"/>
    <col min="5888" max="5888" width="16.28515625" style="74" customWidth="1"/>
    <col min="5889" max="5889" width="9.140625" style="74"/>
    <col min="5890" max="5890" width="11.5703125" style="74" customWidth="1"/>
    <col min="5891" max="5891" width="11.85546875" style="74" customWidth="1"/>
    <col min="5892" max="5892" width="9.5703125" style="74" customWidth="1"/>
    <col min="5893" max="6139" width="9.140625" style="74"/>
    <col min="6140" max="6140" width="6.85546875" style="74" customWidth="1"/>
    <col min="6141" max="6141" width="39.5703125" style="74" customWidth="1"/>
    <col min="6142" max="6143" width="14.85546875" style="74" customWidth="1"/>
    <col min="6144" max="6144" width="16.28515625" style="74" customWidth="1"/>
    <col min="6145" max="6145" width="9.140625" style="74"/>
    <col min="6146" max="6146" width="11.5703125" style="74" customWidth="1"/>
    <col min="6147" max="6147" width="11.85546875" style="74" customWidth="1"/>
    <col min="6148" max="6148" width="9.5703125" style="74" customWidth="1"/>
    <col min="6149" max="6395" width="9.140625" style="74"/>
    <col min="6396" max="6396" width="6.85546875" style="74" customWidth="1"/>
    <col min="6397" max="6397" width="39.5703125" style="74" customWidth="1"/>
    <col min="6398" max="6399" width="14.85546875" style="74" customWidth="1"/>
    <col min="6400" max="6400" width="16.28515625" style="74" customWidth="1"/>
    <col min="6401" max="6401" width="9.140625" style="74"/>
    <col min="6402" max="6402" width="11.5703125" style="74" customWidth="1"/>
    <col min="6403" max="6403" width="11.85546875" style="74" customWidth="1"/>
    <col min="6404" max="6404" width="9.5703125" style="74" customWidth="1"/>
    <col min="6405" max="6651" width="9.140625" style="74"/>
    <col min="6652" max="6652" width="6.85546875" style="74" customWidth="1"/>
    <col min="6653" max="6653" width="39.5703125" style="74" customWidth="1"/>
    <col min="6654" max="6655" width="14.85546875" style="74" customWidth="1"/>
    <col min="6656" max="6656" width="16.28515625" style="74" customWidth="1"/>
    <col min="6657" max="6657" width="9.140625" style="74"/>
    <col min="6658" max="6658" width="11.5703125" style="74" customWidth="1"/>
    <col min="6659" max="6659" width="11.85546875" style="74" customWidth="1"/>
    <col min="6660" max="6660" width="9.5703125" style="74" customWidth="1"/>
    <col min="6661" max="6907" width="9.140625" style="74"/>
    <col min="6908" max="6908" width="6.85546875" style="74" customWidth="1"/>
    <col min="6909" max="6909" width="39.5703125" style="74" customWidth="1"/>
    <col min="6910" max="6911" width="14.85546875" style="74" customWidth="1"/>
    <col min="6912" max="6912" width="16.28515625" style="74" customWidth="1"/>
    <col min="6913" max="6913" width="9.140625" style="74"/>
    <col min="6914" max="6914" width="11.5703125" style="74" customWidth="1"/>
    <col min="6915" max="6915" width="11.85546875" style="74" customWidth="1"/>
    <col min="6916" max="6916" width="9.5703125" style="74" customWidth="1"/>
    <col min="6917" max="7163" width="9.140625" style="74"/>
    <col min="7164" max="7164" width="6.85546875" style="74" customWidth="1"/>
    <col min="7165" max="7165" width="39.5703125" style="74" customWidth="1"/>
    <col min="7166" max="7167" width="14.85546875" style="74" customWidth="1"/>
    <col min="7168" max="7168" width="16.28515625" style="74" customWidth="1"/>
    <col min="7169" max="7169" width="9.140625" style="74"/>
    <col min="7170" max="7170" width="11.5703125" style="74" customWidth="1"/>
    <col min="7171" max="7171" width="11.85546875" style="74" customWidth="1"/>
    <col min="7172" max="7172" width="9.5703125" style="74" customWidth="1"/>
    <col min="7173" max="7419" width="9.140625" style="74"/>
    <col min="7420" max="7420" width="6.85546875" style="74" customWidth="1"/>
    <col min="7421" max="7421" width="39.5703125" style="74" customWidth="1"/>
    <col min="7422" max="7423" width="14.85546875" style="74" customWidth="1"/>
    <col min="7424" max="7424" width="16.28515625" style="74" customWidth="1"/>
    <col min="7425" max="7425" width="9.140625" style="74"/>
    <col min="7426" max="7426" width="11.5703125" style="74" customWidth="1"/>
    <col min="7427" max="7427" width="11.85546875" style="74" customWidth="1"/>
    <col min="7428" max="7428" width="9.5703125" style="74" customWidth="1"/>
    <col min="7429" max="7675" width="9.140625" style="74"/>
    <col min="7676" max="7676" width="6.85546875" style="74" customWidth="1"/>
    <col min="7677" max="7677" width="39.5703125" style="74" customWidth="1"/>
    <col min="7678" max="7679" width="14.85546875" style="74" customWidth="1"/>
    <col min="7680" max="7680" width="16.28515625" style="74" customWidth="1"/>
    <col min="7681" max="7681" width="9.140625" style="74"/>
    <col min="7682" max="7682" width="11.5703125" style="74" customWidth="1"/>
    <col min="7683" max="7683" width="11.85546875" style="74" customWidth="1"/>
    <col min="7684" max="7684" width="9.5703125" style="74" customWidth="1"/>
    <col min="7685" max="7931" width="9.140625" style="74"/>
    <col min="7932" max="7932" width="6.85546875" style="74" customWidth="1"/>
    <col min="7933" max="7933" width="39.5703125" style="74" customWidth="1"/>
    <col min="7934" max="7935" width="14.85546875" style="74" customWidth="1"/>
    <col min="7936" max="7936" width="16.28515625" style="74" customWidth="1"/>
    <col min="7937" max="7937" width="9.140625" style="74"/>
    <col min="7938" max="7938" width="11.5703125" style="74" customWidth="1"/>
    <col min="7939" max="7939" width="11.85546875" style="74" customWidth="1"/>
    <col min="7940" max="7940" width="9.5703125" style="74" customWidth="1"/>
    <col min="7941" max="8187" width="9.140625" style="74"/>
    <col min="8188" max="8188" width="6.85546875" style="74" customWidth="1"/>
    <col min="8189" max="8189" width="39.5703125" style="74" customWidth="1"/>
    <col min="8190" max="8191" width="14.85546875" style="74" customWidth="1"/>
    <col min="8192" max="8192" width="16.28515625" style="74" customWidth="1"/>
    <col min="8193" max="8193" width="9.140625" style="74"/>
    <col min="8194" max="8194" width="11.5703125" style="74" customWidth="1"/>
    <col min="8195" max="8195" width="11.85546875" style="74" customWidth="1"/>
    <col min="8196" max="8196" width="9.5703125" style="74" customWidth="1"/>
    <col min="8197" max="8443" width="9.140625" style="74"/>
    <col min="8444" max="8444" width="6.85546875" style="74" customWidth="1"/>
    <col min="8445" max="8445" width="39.5703125" style="74" customWidth="1"/>
    <col min="8446" max="8447" width="14.85546875" style="74" customWidth="1"/>
    <col min="8448" max="8448" width="16.28515625" style="74" customWidth="1"/>
    <col min="8449" max="8449" width="9.140625" style="74"/>
    <col min="8450" max="8450" width="11.5703125" style="74" customWidth="1"/>
    <col min="8451" max="8451" width="11.85546875" style="74" customWidth="1"/>
    <col min="8452" max="8452" width="9.5703125" style="74" customWidth="1"/>
    <col min="8453" max="8699" width="9.140625" style="74"/>
    <col min="8700" max="8700" width="6.85546875" style="74" customWidth="1"/>
    <col min="8701" max="8701" width="39.5703125" style="74" customWidth="1"/>
    <col min="8702" max="8703" width="14.85546875" style="74" customWidth="1"/>
    <col min="8704" max="8704" width="16.28515625" style="74" customWidth="1"/>
    <col min="8705" max="8705" width="9.140625" style="74"/>
    <col min="8706" max="8706" width="11.5703125" style="74" customWidth="1"/>
    <col min="8707" max="8707" width="11.85546875" style="74" customWidth="1"/>
    <col min="8708" max="8708" width="9.5703125" style="74" customWidth="1"/>
    <col min="8709" max="8955" width="9.140625" style="74"/>
    <col min="8956" max="8956" width="6.85546875" style="74" customWidth="1"/>
    <col min="8957" max="8957" width="39.5703125" style="74" customWidth="1"/>
    <col min="8958" max="8959" width="14.85546875" style="74" customWidth="1"/>
    <col min="8960" max="8960" width="16.28515625" style="74" customWidth="1"/>
    <col min="8961" max="8961" width="9.140625" style="74"/>
    <col min="8962" max="8962" width="11.5703125" style="74" customWidth="1"/>
    <col min="8963" max="8963" width="11.85546875" style="74" customWidth="1"/>
    <col min="8964" max="8964" width="9.5703125" style="74" customWidth="1"/>
    <col min="8965" max="9211" width="9.140625" style="74"/>
    <col min="9212" max="9212" width="6.85546875" style="74" customWidth="1"/>
    <col min="9213" max="9213" width="39.5703125" style="74" customWidth="1"/>
    <col min="9214" max="9215" width="14.85546875" style="74" customWidth="1"/>
    <col min="9216" max="9216" width="16.28515625" style="74" customWidth="1"/>
    <col min="9217" max="9217" width="9.140625" style="74"/>
    <col min="9218" max="9218" width="11.5703125" style="74" customWidth="1"/>
    <col min="9219" max="9219" width="11.85546875" style="74" customWidth="1"/>
    <col min="9220" max="9220" width="9.5703125" style="74" customWidth="1"/>
    <col min="9221" max="9467" width="9.140625" style="74"/>
    <col min="9468" max="9468" width="6.85546875" style="74" customWidth="1"/>
    <col min="9469" max="9469" width="39.5703125" style="74" customWidth="1"/>
    <col min="9470" max="9471" width="14.85546875" style="74" customWidth="1"/>
    <col min="9472" max="9472" width="16.28515625" style="74" customWidth="1"/>
    <col min="9473" max="9473" width="9.140625" style="74"/>
    <col min="9474" max="9474" width="11.5703125" style="74" customWidth="1"/>
    <col min="9475" max="9475" width="11.85546875" style="74" customWidth="1"/>
    <col min="9476" max="9476" width="9.5703125" style="74" customWidth="1"/>
    <col min="9477" max="9723" width="9.140625" style="74"/>
    <col min="9724" max="9724" width="6.85546875" style="74" customWidth="1"/>
    <col min="9725" max="9725" width="39.5703125" style="74" customWidth="1"/>
    <col min="9726" max="9727" width="14.85546875" style="74" customWidth="1"/>
    <col min="9728" max="9728" width="16.28515625" style="74" customWidth="1"/>
    <col min="9729" max="9729" width="9.140625" style="74"/>
    <col min="9730" max="9730" width="11.5703125" style="74" customWidth="1"/>
    <col min="9731" max="9731" width="11.85546875" style="74" customWidth="1"/>
    <col min="9732" max="9732" width="9.5703125" style="74" customWidth="1"/>
    <col min="9733" max="9979" width="9.140625" style="74"/>
    <col min="9980" max="9980" width="6.85546875" style="74" customWidth="1"/>
    <col min="9981" max="9981" width="39.5703125" style="74" customWidth="1"/>
    <col min="9982" max="9983" width="14.85546875" style="74" customWidth="1"/>
    <col min="9984" max="9984" width="16.28515625" style="74" customWidth="1"/>
    <col min="9985" max="9985" width="9.140625" style="74"/>
    <col min="9986" max="9986" width="11.5703125" style="74" customWidth="1"/>
    <col min="9987" max="9987" width="11.85546875" style="74" customWidth="1"/>
    <col min="9988" max="9988" width="9.5703125" style="74" customWidth="1"/>
    <col min="9989" max="10235" width="9.140625" style="74"/>
    <col min="10236" max="10236" width="6.85546875" style="74" customWidth="1"/>
    <col min="10237" max="10237" width="39.5703125" style="74" customWidth="1"/>
    <col min="10238" max="10239" width="14.85546875" style="74" customWidth="1"/>
    <col min="10240" max="10240" width="16.28515625" style="74" customWidth="1"/>
    <col min="10241" max="10241" width="9.140625" style="74"/>
    <col min="10242" max="10242" width="11.5703125" style="74" customWidth="1"/>
    <col min="10243" max="10243" width="11.85546875" style="74" customWidth="1"/>
    <col min="10244" max="10244" width="9.5703125" style="74" customWidth="1"/>
    <col min="10245" max="10491" width="9.140625" style="74"/>
    <col min="10492" max="10492" width="6.85546875" style="74" customWidth="1"/>
    <col min="10493" max="10493" width="39.5703125" style="74" customWidth="1"/>
    <col min="10494" max="10495" width="14.85546875" style="74" customWidth="1"/>
    <col min="10496" max="10496" width="16.28515625" style="74" customWidth="1"/>
    <col min="10497" max="10497" width="9.140625" style="74"/>
    <col min="10498" max="10498" width="11.5703125" style="74" customWidth="1"/>
    <col min="10499" max="10499" width="11.85546875" style="74" customWidth="1"/>
    <col min="10500" max="10500" width="9.5703125" style="74" customWidth="1"/>
    <col min="10501" max="10747" width="9.140625" style="74"/>
    <col min="10748" max="10748" width="6.85546875" style="74" customWidth="1"/>
    <col min="10749" max="10749" width="39.5703125" style="74" customWidth="1"/>
    <col min="10750" max="10751" width="14.85546875" style="74" customWidth="1"/>
    <col min="10752" max="10752" width="16.28515625" style="74" customWidth="1"/>
    <col min="10753" max="10753" width="9.140625" style="74"/>
    <col min="10754" max="10754" width="11.5703125" style="74" customWidth="1"/>
    <col min="10755" max="10755" width="11.85546875" style="74" customWidth="1"/>
    <col min="10756" max="10756" width="9.5703125" style="74" customWidth="1"/>
    <col min="10757" max="11003" width="9.140625" style="74"/>
    <col min="11004" max="11004" width="6.85546875" style="74" customWidth="1"/>
    <col min="11005" max="11005" width="39.5703125" style="74" customWidth="1"/>
    <col min="11006" max="11007" width="14.85546875" style="74" customWidth="1"/>
    <col min="11008" max="11008" width="16.28515625" style="74" customWidth="1"/>
    <col min="11009" max="11009" width="9.140625" style="74"/>
    <col min="11010" max="11010" width="11.5703125" style="74" customWidth="1"/>
    <col min="11011" max="11011" width="11.85546875" style="74" customWidth="1"/>
    <col min="11012" max="11012" width="9.5703125" style="74" customWidth="1"/>
    <col min="11013" max="11259" width="9.140625" style="74"/>
    <col min="11260" max="11260" width="6.85546875" style="74" customWidth="1"/>
    <col min="11261" max="11261" width="39.5703125" style="74" customWidth="1"/>
    <col min="11262" max="11263" width="14.85546875" style="74" customWidth="1"/>
    <col min="11264" max="11264" width="16.28515625" style="74" customWidth="1"/>
    <col min="11265" max="11265" width="9.140625" style="74"/>
    <col min="11266" max="11266" width="11.5703125" style="74" customWidth="1"/>
    <col min="11267" max="11267" width="11.85546875" style="74" customWidth="1"/>
    <col min="11268" max="11268" width="9.5703125" style="74" customWidth="1"/>
    <col min="11269" max="11515" width="9.140625" style="74"/>
    <col min="11516" max="11516" width="6.85546875" style="74" customWidth="1"/>
    <col min="11517" max="11517" width="39.5703125" style="74" customWidth="1"/>
    <col min="11518" max="11519" width="14.85546875" style="74" customWidth="1"/>
    <col min="11520" max="11520" width="16.28515625" style="74" customWidth="1"/>
    <col min="11521" max="11521" width="9.140625" style="74"/>
    <col min="11522" max="11522" width="11.5703125" style="74" customWidth="1"/>
    <col min="11523" max="11523" width="11.85546875" style="74" customWidth="1"/>
    <col min="11524" max="11524" width="9.5703125" style="74" customWidth="1"/>
    <col min="11525" max="11771" width="9.140625" style="74"/>
    <col min="11772" max="11772" width="6.85546875" style="74" customWidth="1"/>
    <col min="11773" max="11773" width="39.5703125" style="74" customWidth="1"/>
    <col min="11774" max="11775" width="14.85546875" style="74" customWidth="1"/>
    <col min="11776" max="11776" width="16.28515625" style="74" customWidth="1"/>
    <col min="11777" max="11777" width="9.140625" style="74"/>
    <col min="11778" max="11778" width="11.5703125" style="74" customWidth="1"/>
    <col min="11779" max="11779" width="11.85546875" style="74" customWidth="1"/>
    <col min="11780" max="11780" width="9.5703125" style="74" customWidth="1"/>
    <col min="11781" max="12027" width="9.140625" style="74"/>
    <col min="12028" max="12028" width="6.85546875" style="74" customWidth="1"/>
    <col min="12029" max="12029" width="39.5703125" style="74" customWidth="1"/>
    <col min="12030" max="12031" width="14.85546875" style="74" customWidth="1"/>
    <col min="12032" max="12032" width="16.28515625" style="74" customWidth="1"/>
    <col min="12033" max="12033" width="9.140625" style="74"/>
    <col min="12034" max="12034" width="11.5703125" style="74" customWidth="1"/>
    <col min="12035" max="12035" width="11.85546875" style="74" customWidth="1"/>
    <col min="12036" max="12036" width="9.5703125" style="74" customWidth="1"/>
    <col min="12037" max="12283" width="9.140625" style="74"/>
    <col min="12284" max="12284" width="6.85546875" style="74" customWidth="1"/>
    <col min="12285" max="12285" width="39.5703125" style="74" customWidth="1"/>
    <col min="12286" max="12287" width="14.85546875" style="74" customWidth="1"/>
    <col min="12288" max="12288" width="16.28515625" style="74" customWidth="1"/>
    <col min="12289" max="12289" width="9.140625" style="74"/>
    <col min="12290" max="12290" width="11.5703125" style="74" customWidth="1"/>
    <col min="12291" max="12291" width="11.85546875" style="74" customWidth="1"/>
    <col min="12292" max="12292" width="9.5703125" style="74" customWidth="1"/>
    <col min="12293" max="12539" width="9.140625" style="74"/>
    <col min="12540" max="12540" width="6.85546875" style="74" customWidth="1"/>
    <col min="12541" max="12541" width="39.5703125" style="74" customWidth="1"/>
    <col min="12542" max="12543" width="14.85546875" style="74" customWidth="1"/>
    <col min="12544" max="12544" width="16.28515625" style="74" customWidth="1"/>
    <col min="12545" max="12545" width="9.140625" style="74"/>
    <col min="12546" max="12546" width="11.5703125" style="74" customWidth="1"/>
    <col min="12547" max="12547" width="11.85546875" style="74" customWidth="1"/>
    <col min="12548" max="12548" width="9.5703125" style="74" customWidth="1"/>
    <col min="12549" max="12795" width="9.140625" style="74"/>
    <col min="12796" max="12796" width="6.85546875" style="74" customWidth="1"/>
    <col min="12797" max="12797" width="39.5703125" style="74" customWidth="1"/>
    <col min="12798" max="12799" width="14.85546875" style="74" customWidth="1"/>
    <col min="12800" max="12800" width="16.28515625" style="74" customWidth="1"/>
    <col min="12801" max="12801" width="9.140625" style="74"/>
    <col min="12802" max="12802" width="11.5703125" style="74" customWidth="1"/>
    <col min="12803" max="12803" width="11.85546875" style="74" customWidth="1"/>
    <col min="12804" max="12804" width="9.5703125" style="74" customWidth="1"/>
    <col min="12805" max="13051" width="9.140625" style="74"/>
    <col min="13052" max="13052" width="6.85546875" style="74" customWidth="1"/>
    <col min="13053" max="13053" width="39.5703125" style="74" customWidth="1"/>
    <col min="13054" max="13055" width="14.85546875" style="74" customWidth="1"/>
    <col min="13056" max="13056" width="16.28515625" style="74" customWidth="1"/>
    <col min="13057" max="13057" width="9.140625" style="74"/>
    <col min="13058" max="13058" width="11.5703125" style="74" customWidth="1"/>
    <col min="13059" max="13059" width="11.85546875" style="74" customWidth="1"/>
    <col min="13060" max="13060" width="9.5703125" style="74" customWidth="1"/>
    <col min="13061" max="13307" width="9.140625" style="74"/>
    <col min="13308" max="13308" width="6.85546875" style="74" customWidth="1"/>
    <col min="13309" max="13309" width="39.5703125" style="74" customWidth="1"/>
    <col min="13310" max="13311" width="14.85546875" style="74" customWidth="1"/>
    <col min="13312" max="13312" width="16.28515625" style="74" customWidth="1"/>
    <col min="13313" max="13313" width="9.140625" style="74"/>
    <col min="13314" max="13314" width="11.5703125" style="74" customWidth="1"/>
    <col min="13315" max="13315" width="11.85546875" style="74" customWidth="1"/>
    <col min="13316" max="13316" width="9.5703125" style="74" customWidth="1"/>
    <col min="13317" max="13563" width="9.140625" style="74"/>
    <col min="13564" max="13564" width="6.85546875" style="74" customWidth="1"/>
    <col min="13565" max="13565" width="39.5703125" style="74" customWidth="1"/>
    <col min="13566" max="13567" width="14.85546875" style="74" customWidth="1"/>
    <col min="13568" max="13568" width="16.28515625" style="74" customWidth="1"/>
    <col min="13569" max="13569" width="9.140625" style="74"/>
    <col min="13570" max="13570" width="11.5703125" style="74" customWidth="1"/>
    <col min="13571" max="13571" width="11.85546875" style="74" customWidth="1"/>
    <col min="13572" max="13572" width="9.5703125" style="74" customWidth="1"/>
    <col min="13573" max="13819" width="9.140625" style="74"/>
    <col min="13820" max="13820" width="6.85546875" style="74" customWidth="1"/>
    <col min="13821" max="13821" width="39.5703125" style="74" customWidth="1"/>
    <col min="13822" max="13823" width="14.85546875" style="74" customWidth="1"/>
    <col min="13824" max="13824" width="16.28515625" style="74" customWidth="1"/>
    <col min="13825" max="13825" width="9.140625" style="74"/>
    <col min="13826" max="13826" width="11.5703125" style="74" customWidth="1"/>
    <col min="13827" max="13827" width="11.85546875" style="74" customWidth="1"/>
    <col min="13828" max="13828" width="9.5703125" style="74" customWidth="1"/>
    <col min="13829" max="14075" width="9.140625" style="74"/>
    <col min="14076" max="14076" width="6.85546875" style="74" customWidth="1"/>
    <col min="14077" max="14077" width="39.5703125" style="74" customWidth="1"/>
    <col min="14078" max="14079" width="14.85546875" style="74" customWidth="1"/>
    <col min="14080" max="14080" width="16.28515625" style="74" customWidth="1"/>
    <col min="14081" max="14081" width="9.140625" style="74"/>
    <col min="14082" max="14082" width="11.5703125" style="74" customWidth="1"/>
    <col min="14083" max="14083" width="11.85546875" style="74" customWidth="1"/>
    <col min="14084" max="14084" width="9.5703125" style="74" customWidth="1"/>
    <col min="14085" max="14331" width="9.140625" style="74"/>
    <col min="14332" max="14332" width="6.85546875" style="74" customWidth="1"/>
    <col min="14333" max="14333" width="39.5703125" style="74" customWidth="1"/>
    <col min="14334" max="14335" width="14.85546875" style="74" customWidth="1"/>
    <col min="14336" max="14336" width="16.28515625" style="74" customWidth="1"/>
    <col min="14337" max="14337" width="9.140625" style="74"/>
    <col min="14338" max="14338" width="11.5703125" style="74" customWidth="1"/>
    <col min="14339" max="14339" width="11.85546875" style="74" customWidth="1"/>
    <col min="14340" max="14340" width="9.5703125" style="74" customWidth="1"/>
    <col min="14341" max="14587" width="9.140625" style="74"/>
    <col min="14588" max="14588" width="6.85546875" style="74" customWidth="1"/>
    <col min="14589" max="14589" width="39.5703125" style="74" customWidth="1"/>
    <col min="14590" max="14591" width="14.85546875" style="74" customWidth="1"/>
    <col min="14592" max="14592" width="16.28515625" style="74" customWidth="1"/>
    <col min="14593" max="14593" width="9.140625" style="74"/>
    <col min="14594" max="14594" width="11.5703125" style="74" customWidth="1"/>
    <col min="14595" max="14595" width="11.85546875" style="74" customWidth="1"/>
    <col min="14596" max="14596" width="9.5703125" style="74" customWidth="1"/>
    <col min="14597" max="14843" width="9.140625" style="74"/>
    <col min="14844" max="14844" width="6.85546875" style="74" customWidth="1"/>
    <col min="14845" max="14845" width="39.5703125" style="74" customWidth="1"/>
    <col min="14846" max="14847" width="14.85546875" style="74" customWidth="1"/>
    <col min="14848" max="14848" width="16.28515625" style="74" customWidth="1"/>
    <col min="14849" max="14849" width="9.140625" style="74"/>
    <col min="14850" max="14850" width="11.5703125" style="74" customWidth="1"/>
    <col min="14851" max="14851" width="11.85546875" style="74" customWidth="1"/>
    <col min="14852" max="14852" width="9.5703125" style="74" customWidth="1"/>
    <col min="14853" max="15099" width="9.140625" style="74"/>
    <col min="15100" max="15100" width="6.85546875" style="74" customWidth="1"/>
    <col min="15101" max="15101" width="39.5703125" style="74" customWidth="1"/>
    <col min="15102" max="15103" width="14.85546875" style="74" customWidth="1"/>
    <col min="15104" max="15104" width="16.28515625" style="74" customWidth="1"/>
    <col min="15105" max="15105" width="9.140625" style="74"/>
    <col min="15106" max="15106" width="11.5703125" style="74" customWidth="1"/>
    <col min="15107" max="15107" width="11.85546875" style="74" customWidth="1"/>
    <col min="15108" max="15108" width="9.5703125" style="74" customWidth="1"/>
    <col min="15109" max="15355" width="9.140625" style="74"/>
    <col min="15356" max="15356" width="6.85546875" style="74" customWidth="1"/>
    <col min="15357" max="15357" width="39.5703125" style="74" customWidth="1"/>
    <col min="15358" max="15359" width="14.85546875" style="74" customWidth="1"/>
    <col min="15360" max="15360" width="16.28515625" style="74" customWidth="1"/>
    <col min="15361" max="15361" width="9.140625" style="74"/>
    <col min="15362" max="15362" width="11.5703125" style="74" customWidth="1"/>
    <col min="15363" max="15363" width="11.85546875" style="74" customWidth="1"/>
    <col min="15364" max="15364" width="9.5703125" style="74" customWidth="1"/>
    <col min="15365" max="15611" width="9.140625" style="74"/>
    <col min="15612" max="15612" width="6.85546875" style="74" customWidth="1"/>
    <col min="15613" max="15613" width="39.5703125" style="74" customWidth="1"/>
    <col min="15614" max="15615" width="14.85546875" style="74" customWidth="1"/>
    <col min="15616" max="15616" width="16.28515625" style="74" customWidth="1"/>
    <col min="15617" max="15617" width="9.140625" style="74"/>
    <col min="15618" max="15618" width="11.5703125" style="74" customWidth="1"/>
    <col min="15619" max="15619" width="11.85546875" style="74" customWidth="1"/>
    <col min="15620" max="15620" width="9.5703125" style="74" customWidth="1"/>
    <col min="15621" max="15867" width="9.140625" style="74"/>
    <col min="15868" max="15868" width="6.85546875" style="74" customWidth="1"/>
    <col min="15869" max="15869" width="39.5703125" style="74" customWidth="1"/>
    <col min="15870" max="15871" width="14.85546875" style="74" customWidth="1"/>
    <col min="15872" max="15872" width="16.28515625" style="74" customWidth="1"/>
    <col min="15873" max="15873" width="9.140625" style="74"/>
    <col min="15874" max="15874" width="11.5703125" style="74" customWidth="1"/>
    <col min="15875" max="15875" width="11.85546875" style="74" customWidth="1"/>
    <col min="15876" max="15876" width="9.5703125" style="74" customWidth="1"/>
    <col min="15877" max="16123" width="9.140625" style="74"/>
    <col min="16124" max="16124" width="6.85546875" style="74" customWidth="1"/>
    <col min="16125" max="16125" width="39.5703125" style="74" customWidth="1"/>
    <col min="16126" max="16127" width="14.85546875" style="74" customWidth="1"/>
    <col min="16128" max="16128" width="16.28515625" style="74" customWidth="1"/>
    <col min="16129" max="16129" width="9.140625" style="74"/>
    <col min="16130" max="16130" width="11.5703125" style="74" customWidth="1"/>
    <col min="16131" max="16131" width="11.85546875" style="74" customWidth="1"/>
    <col min="16132" max="16132" width="9.5703125" style="74" customWidth="1"/>
    <col min="16133" max="16384" width="9.140625" style="74"/>
  </cols>
  <sheetData>
    <row r="1" spans="1:10" x14ac:dyDescent="0.25">
      <c r="A1" s="296"/>
      <c r="B1" s="296"/>
      <c r="C1" s="301" t="s">
        <v>465</v>
      </c>
      <c r="D1" s="301"/>
      <c r="E1" s="301"/>
      <c r="F1" s="301"/>
      <c r="G1" s="301"/>
      <c r="H1" s="301"/>
      <c r="I1" s="301"/>
      <c r="J1" s="301"/>
    </row>
    <row r="2" spans="1:10" x14ac:dyDescent="0.25">
      <c r="A2" s="79"/>
      <c r="B2" s="296" t="s">
        <v>547</v>
      </c>
      <c r="C2" s="296"/>
      <c r="D2" s="296"/>
      <c r="E2" s="296"/>
      <c r="F2" s="296"/>
      <c r="G2" s="296"/>
      <c r="H2" s="296"/>
      <c r="I2" s="296"/>
      <c r="J2" s="296"/>
    </row>
    <row r="3" spans="1:10" x14ac:dyDescent="0.25">
      <c r="A3" s="79"/>
      <c r="B3" s="154"/>
      <c r="C3" s="301" t="s">
        <v>545</v>
      </c>
      <c r="D3" s="301"/>
      <c r="E3" s="301"/>
      <c r="F3" s="301"/>
      <c r="G3" s="301"/>
      <c r="H3" s="301"/>
      <c r="I3" s="301"/>
      <c r="J3" s="301"/>
    </row>
    <row r="4" spans="1:10" x14ac:dyDescent="0.25">
      <c r="A4" s="79"/>
      <c r="B4" s="301" t="s">
        <v>13</v>
      </c>
      <c r="C4" s="301"/>
      <c r="D4" s="301"/>
      <c r="E4" s="301"/>
      <c r="F4" s="301"/>
      <c r="G4" s="301"/>
      <c r="H4" s="301"/>
      <c r="I4" s="301"/>
      <c r="J4" s="301"/>
    </row>
    <row r="5" spans="1:10" x14ac:dyDescent="0.25">
      <c r="A5" s="108"/>
      <c r="B5" s="302" t="s">
        <v>210</v>
      </c>
      <c r="C5" s="302"/>
      <c r="D5" s="302"/>
      <c r="E5" s="302"/>
      <c r="F5" s="302"/>
      <c r="G5" s="302"/>
      <c r="H5" s="302"/>
      <c r="I5" s="302"/>
      <c r="J5" s="302"/>
    </row>
    <row r="6" spans="1:10" x14ac:dyDescent="0.25">
      <c r="A6" s="108"/>
      <c r="B6" s="302" t="s">
        <v>423</v>
      </c>
      <c r="C6" s="302"/>
      <c r="D6" s="302"/>
      <c r="E6" s="302"/>
      <c r="F6" s="302"/>
      <c r="G6" s="302"/>
      <c r="H6" s="302"/>
      <c r="I6" s="302"/>
      <c r="J6" s="302"/>
    </row>
    <row r="7" spans="1:10" ht="14.25" customHeight="1" x14ac:dyDescent="0.25">
      <c r="A7" s="108"/>
      <c r="B7" s="302" t="s">
        <v>542</v>
      </c>
      <c r="C7" s="302"/>
      <c r="D7" s="302"/>
      <c r="E7" s="302"/>
      <c r="F7" s="302"/>
      <c r="G7" s="302"/>
      <c r="H7" s="302"/>
      <c r="I7" s="302"/>
      <c r="J7" s="302"/>
    </row>
    <row r="8" spans="1:10" ht="14.25" customHeight="1" x14ac:dyDescent="0.25">
      <c r="A8" s="108"/>
      <c r="B8" s="253"/>
      <c r="C8" s="253"/>
      <c r="D8" s="253"/>
      <c r="E8" s="253"/>
      <c r="F8" s="253"/>
      <c r="G8" s="253"/>
      <c r="H8" s="253" t="s">
        <v>590</v>
      </c>
      <c r="I8" s="253"/>
      <c r="J8" s="253"/>
    </row>
    <row r="9" spans="1:10" ht="14.25" customHeight="1" x14ac:dyDescent="0.25">
      <c r="A9" s="108"/>
      <c r="B9" s="108"/>
      <c r="C9" s="108"/>
      <c r="D9" s="108"/>
      <c r="E9" s="108"/>
      <c r="F9" s="108"/>
      <c r="G9" s="108"/>
      <c r="H9" s="108"/>
      <c r="I9" s="108"/>
      <c r="J9" s="108"/>
    </row>
    <row r="10" spans="1:10" ht="14.25" customHeight="1" x14ac:dyDescent="0.25">
      <c r="A10" s="108"/>
      <c r="B10" s="108"/>
      <c r="C10" s="108"/>
      <c r="D10" s="108"/>
      <c r="E10" s="108"/>
      <c r="F10" s="108"/>
      <c r="G10" s="108"/>
      <c r="H10" s="108"/>
      <c r="I10" s="295"/>
      <c r="J10" s="295"/>
    </row>
    <row r="11" spans="1:10" ht="14.25" customHeight="1" x14ac:dyDescent="0.25">
      <c r="A11" s="108"/>
      <c r="B11" s="295"/>
      <c r="C11" s="295"/>
      <c r="D11" s="295"/>
      <c r="E11" s="303" t="s">
        <v>355</v>
      </c>
      <c r="F11" s="303"/>
      <c r="G11" s="303"/>
      <c r="H11" s="303"/>
      <c r="I11" s="303"/>
      <c r="J11" s="303"/>
    </row>
    <row r="12" spans="1:10" ht="33.6" customHeight="1" x14ac:dyDescent="0.25">
      <c r="A12" s="304" t="s">
        <v>548</v>
      </c>
      <c r="B12" s="304"/>
      <c r="C12" s="304"/>
      <c r="D12" s="304"/>
      <c r="E12" s="304"/>
      <c r="F12" s="304"/>
      <c r="G12" s="304"/>
      <c r="H12" s="304"/>
      <c r="I12" s="304"/>
      <c r="J12" s="304"/>
    </row>
    <row r="13" spans="1:10" ht="13.9" customHeight="1" x14ac:dyDescent="0.25">
      <c r="A13" s="77"/>
      <c r="B13" s="77"/>
      <c r="C13" s="108"/>
      <c r="D13" s="108"/>
      <c r="J13" s="107" t="s">
        <v>189</v>
      </c>
    </row>
    <row r="14" spans="1:10" ht="46.5" customHeight="1" x14ac:dyDescent="0.25">
      <c r="A14" s="96" t="s">
        <v>0</v>
      </c>
      <c r="B14" s="292" t="s">
        <v>211</v>
      </c>
      <c r="C14" s="292"/>
      <c r="D14" s="292"/>
      <c r="E14" s="305" t="s">
        <v>348</v>
      </c>
      <c r="F14" s="305"/>
      <c r="G14" s="305"/>
      <c r="H14" s="298" t="s">
        <v>549</v>
      </c>
      <c r="I14" s="299"/>
      <c r="J14" s="300"/>
    </row>
    <row r="15" spans="1:10" s="75" customFormat="1" ht="45" customHeight="1" x14ac:dyDescent="0.25">
      <c r="A15" s="97">
        <v>1</v>
      </c>
      <c r="B15" s="293">
        <v>2</v>
      </c>
      <c r="C15" s="293"/>
      <c r="D15" s="293"/>
      <c r="E15" s="172" t="s">
        <v>37</v>
      </c>
      <c r="F15" s="173" t="s">
        <v>535</v>
      </c>
      <c r="G15" s="173" t="s">
        <v>536</v>
      </c>
      <c r="H15" s="174" t="s">
        <v>37</v>
      </c>
      <c r="I15" s="175" t="s">
        <v>535</v>
      </c>
      <c r="J15" s="175" t="s">
        <v>536</v>
      </c>
    </row>
    <row r="16" spans="1:10" ht="31.15" customHeight="1" x14ac:dyDescent="0.25">
      <c r="A16" s="13">
        <v>1</v>
      </c>
      <c r="B16" s="290" t="s">
        <v>212</v>
      </c>
      <c r="C16" s="290"/>
      <c r="D16" s="290"/>
      <c r="E16" s="176">
        <v>72.900000000000006</v>
      </c>
      <c r="F16" s="244">
        <v>-2.3919999999999999</v>
      </c>
      <c r="G16" s="244">
        <f>E16+F16</f>
        <v>70.50800000000001</v>
      </c>
      <c r="H16" s="245">
        <v>0</v>
      </c>
      <c r="I16" s="246">
        <f>800+61.2</f>
        <v>861.2</v>
      </c>
      <c r="J16" s="244">
        <f>H16+I16</f>
        <v>861.2</v>
      </c>
    </row>
    <row r="17" spans="1:10" s="77" customFormat="1" ht="31.15" customHeight="1" x14ac:dyDescent="0.25">
      <c r="A17" s="14" t="s">
        <v>203</v>
      </c>
      <c r="B17" s="290" t="s">
        <v>216</v>
      </c>
      <c r="C17" s="290"/>
      <c r="D17" s="290"/>
      <c r="E17" s="176">
        <v>68.7</v>
      </c>
      <c r="F17" s="244">
        <v>-2.39</v>
      </c>
      <c r="G17" s="244">
        <f t="shared" ref="G17:G25" si="0">E17+F17</f>
        <v>66.31</v>
      </c>
      <c r="H17" s="245">
        <v>0</v>
      </c>
      <c r="I17" s="244">
        <f>800+21.6+135</f>
        <v>956.6</v>
      </c>
      <c r="J17" s="244">
        <f t="shared" ref="J17:J25" si="1">H17+I17</f>
        <v>956.6</v>
      </c>
    </row>
    <row r="18" spans="1:10" s="77" customFormat="1" ht="31.15" customHeight="1" x14ac:dyDescent="0.25">
      <c r="A18" s="13">
        <v>3</v>
      </c>
      <c r="B18" s="290" t="s">
        <v>214</v>
      </c>
      <c r="C18" s="290"/>
      <c r="D18" s="290"/>
      <c r="E18" s="176">
        <v>66.900000000000006</v>
      </c>
      <c r="F18" s="244">
        <v>-2.3919999999999999</v>
      </c>
      <c r="G18" s="244">
        <f t="shared" si="0"/>
        <v>64.50800000000001</v>
      </c>
      <c r="H18" s="245">
        <v>0</v>
      </c>
      <c r="I18" s="244"/>
      <c r="J18" s="244">
        <f t="shared" si="1"/>
        <v>0</v>
      </c>
    </row>
    <row r="19" spans="1:10" s="77" customFormat="1" ht="31.15" customHeight="1" x14ac:dyDescent="0.25">
      <c r="A19" s="14" t="s">
        <v>205</v>
      </c>
      <c r="B19" s="290" t="s">
        <v>219</v>
      </c>
      <c r="C19" s="290"/>
      <c r="D19" s="290"/>
      <c r="E19" s="176">
        <v>74.400000000000006</v>
      </c>
      <c r="F19" s="244">
        <v>-2.3919999999999999</v>
      </c>
      <c r="G19" s="244">
        <f t="shared" si="0"/>
        <v>72.00800000000001</v>
      </c>
      <c r="H19" s="245">
        <v>0</v>
      </c>
      <c r="I19" s="244">
        <v>52.2</v>
      </c>
      <c r="J19" s="244">
        <f t="shared" si="1"/>
        <v>52.2</v>
      </c>
    </row>
    <row r="20" spans="1:10" ht="31.15" customHeight="1" x14ac:dyDescent="0.25">
      <c r="A20" s="13">
        <v>5</v>
      </c>
      <c r="B20" s="290" t="s">
        <v>217</v>
      </c>
      <c r="C20" s="290"/>
      <c r="D20" s="290"/>
      <c r="E20" s="176">
        <v>372.5</v>
      </c>
      <c r="F20" s="244">
        <v>-11.84</v>
      </c>
      <c r="G20" s="244">
        <f t="shared" si="0"/>
        <v>360.66</v>
      </c>
      <c r="H20" s="245">
        <v>0</v>
      </c>
      <c r="I20" s="244"/>
      <c r="J20" s="244">
        <f t="shared" si="1"/>
        <v>0</v>
      </c>
    </row>
    <row r="21" spans="1:10" ht="31.15" customHeight="1" x14ac:dyDescent="0.25">
      <c r="A21" s="14" t="s">
        <v>226</v>
      </c>
      <c r="B21" s="290" t="s">
        <v>213</v>
      </c>
      <c r="C21" s="290"/>
      <c r="D21" s="290"/>
      <c r="E21" s="176">
        <v>69.900000000000006</v>
      </c>
      <c r="F21" s="244">
        <v>-2.3919999999999999</v>
      </c>
      <c r="G21" s="244">
        <f t="shared" si="0"/>
        <v>67.50800000000001</v>
      </c>
      <c r="H21" s="245">
        <v>0</v>
      </c>
      <c r="I21" s="244"/>
      <c r="J21" s="244">
        <f t="shared" si="1"/>
        <v>0</v>
      </c>
    </row>
    <row r="22" spans="1:10" ht="31.15" customHeight="1" x14ac:dyDescent="0.25">
      <c r="A22" s="13">
        <v>7</v>
      </c>
      <c r="B22" s="290" t="s">
        <v>218</v>
      </c>
      <c r="C22" s="290"/>
      <c r="D22" s="290"/>
      <c r="E22" s="176">
        <v>71.7</v>
      </c>
      <c r="F22" s="244">
        <v>-2.3919999999999999</v>
      </c>
      <c r="G22" s="244">
        <f t="shared" si="0"/>
        <v>69.308000000000007</v>
      </c>
      <c r="H22" s="245">
        <v>0</v>
      </c>
      <c r="I22" s="244">
        <v>800</v>
      </c>
      <c r="J22" s="244">
        <f t="shared" si="1"/>
        <v>800</v>
      </c>
    </row>
    <row r="23" spans="1:10" ht="31.15" customHeight="1" x14ac:dyDescent="0.25">
      <c r="A23" s="14" t="s">
        <v>227</v>
      </c>
      <c r="B23" s="290" t="s">
        <v>215</v>
      </c>
      <c r="C23" s="290"/>
      <c r="D23" s="290"/>
      <c r="E23" s="176">
        <v>74.099999999999994</v>
      </c>
      <c r="F23" s="244">
        <v>-2.3919999999999999</v>
      </c>
      <c r="G23" s="244">
        <f t="shared" si="0"/>
        <v>71.707999999999998</v>
      </c>
      <c r="H23" s="245">
        <v>0</v>
      </c>
      <c r="I23" s="244">
        <v>32.4</v>
      </c>
      <c r="J23" s="244">
        <f t="shared" si="1"/>
        <v>32.4</v>
      </c>
    </row>
    <row r="24" spans="1:10" ht="31.15" customHeight="1" x14ac:dyDescent="0.25">
      <c r="A24" s="13">
        <v>9</v>
      </c>
      <c r="B24" s="290" t="s">
        <v>220</v>
      </c>
      <c r="C24" s="290"/>
      <c r="D24" s="290"/>
      <c r="E24" s="176">
        <v>67.5</v>
      </c>
      <c r="F24" s="244">
        <v>-2.3919999999999999</v>
      </c>
      <c r="G24" s="244">
        <f t="shared" si="0"/>
        <v>65.108000000000004</v>
      </c>
      <c r="H24" s="245">
        <v>0</v>
      </c>
      <c r="I24" s="244">
        <v>800</v>
      </c>
      <c r="J24" s="244">
        <f t="shared" si="1"/>
        <v>800</v>
      </c>
    </row>
    <row r="25" spans="1:10" ht="31.15" customHeight="1" x14ac:dyDescent="0.25">
      <c r="A25" s="13">
        <v>10</v>
      </c>
      <c r="B25" s="290" t="s">
        <v>222</v>
      </c>
      <c r="C25" s="290"/>
      <c r="D25" s="290"/>
      <c r="E25" s="176">
        <v>0</v>
      </c>
      <c r="F25" s="244"/>
      <c r="G25" s="244">
        <f t="shared" si="0"/>
        <v>0</v>
      </c>
      <c r="H25" s="245">
        <v>0</v>
      </c>
      <c r="I25" s="244">
        <v>1891.7863400000001</v>
      </c>
      <c r="J25" s="244">
        <f t="shared" si="1"/>
        <v>1891.7863400000001</v>
      </c>
    </row>
    <row r="26" spans="1:10" ht="18.75" customHeight="1" x14ac:dyDescent="0.25">
      <c r="A26" s="15"/>
      <c r="B26" s="297" t="s">
        <v>221</v>
      </c>
      <c r="C26" s="297"/>
      <c r="D26" s="297"/>
      <c r="E26" s="177">
        <f>SUM(E16:E25)</f>
        <v>938.60000000000014</v>
      </c>
      <c r="F26" s="177">
        <f t="shared" ref="F26:G26" si="2">SUM(F16:F25)</f>
        <v>-30.973999999999997</v>
      </c>
      <c r="G26" s="177">
        <f t="shared" si="2"/>
        <v>907.6260000000002</v>
      </c>
      <c r="H26" s="177">
        <f>SUM(H16:H25)</f>
        <v>0</v>
      </c>
      <c r="I26" s="177">
        <f t="shared" ref="I26" si="3">SUM(I16:I25)</f>
        <v>5394.1863400000002</v>
      </c>
      <c r="J26" s="177">
        <f t="shared" ref="J26" si="4">SUM(J16:J25)</f>
        <v>5394.1863400000002</v>
      </c>
    </row>
    <row r="27" spans="1:10" x14ac:dyDescent="0.25">
      <c r="E27" s="77"/>
    </row>
    <row r="29" spans="1:10" x14ac:dyDescent="0.25">
      <c r="C29" s="78"/>
      <c r="D29" s="78"/>
    </row>
  </sheetData>
  <mergeCells count="30">
    <mergeCell ref="H14:J14"/>
    <mergeCell ref="C1:J1"/>
    <mergeCell ref="C3:J3"/>
    <mergeCell ref="B4:J4"/>
    <mergeCell ref="B5:J5"/>
    <mergeCell ref="B6:J6"/>
    <mergeCell ref="B7:J7"/>
    <mergeCell ref="E11:J11"/>
    <mergeCell ref="B2:J2"/>
    <mergeCell ref="I10:J10"/>
    <mergeCell ref="A12:J12"/>
    <mergeCell ref="E14:G14"/>
    <mergeCell ref="B8:D8"/>
    <mergeCell ref="E8:G8"/>
    <mergeCell ref="H8:J8"/>
    <mergeCell ref="B23:D23"/>
    <mergeCell ref="B24:D24"/>
    <mergeCell ref="B26:D26"/>
    <mergeCell ref="B17:D17"/>
    <mergeCell ref="B18:D18"/>
    <mergeCell ref="B19:D19"/>
    <mergeCell ref="B20:D20"/>
    <mergeCell ref="B21:D21"/>
    <mergeCell ref="B22:D22"/>
    <mergeCell ref="B25:D25"/>
    <mergeCell ref="B16:D16"/>
    <mergeCell ref="B11:D11"/>
    <mergeCell ref="A1:B1"/>
    <mergeCell ref="B14:D14"/>
    <mergeCell ref="B15:D15"/>
  </mergeCells>
  <pageMargins left="1.21" right="0.39370078740157483" top="0.39370078740157483" bottom="0.3937007874015748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пр1</vt:lpstr>
      <vt:lpstr>4</vt:lpstr>
      <vt:lpstr>6</vt:lpstr>
      <vt:lpstr>8</vt:lpstr>
      <vt:lpstr>10</vt:lpstr>
      <vt:lpstr>12.1</vt:lpstr>
      <vt:lpstr>12.2</vt:lpstr>
      <vt:lpstr>12.4</vt:lpstr>
      <vt:lpstr>'10'!Область_печати</vt:lpstr>
      <vt:lpstr>'12.1'!Область_печати</vt:lpstr>
      <vt:lpstr>'12.2'!Область_печати</vt:lpstr>
      <vt:lpstr>'6'!Область_печати</vt:lpstr>
      <vt:lpstr>'8'!Область_печати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2022-11-14T06:46:36Z</dcterms:modified>
</cp:coreProperties>
</file>