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72" yWindow="2868" windowWidth="14712" windowHeight="8580"/>
  </bookViews>
  <sheets>
    <sheet name="2022-2024" sheetId="108" r:id="rId1"/>
  </sheets>
  <definedNames>
    <definedName name="_xlnm.Print_Area" localSheetId="0">'2022-2024'!$A$1:$M$105</definedName>
  </definedNames>
  <calcPr calcId="144525" iterate="1"/>
</workbook>
</file>

<file path=xl/calcChain.xml><?xml version="1.0" encoding="utf-8"?>
<calcChain xmlns="http://schemas.openxmlformats.org/spreadsheetml/2006/main">
  <c r="K77" i="108" l="1"/>
  <c r="G77" i="108"/>
  <c r="L56" i="108"/>
  <c r="H56" i="108"/>
  <c r="M56" i="108"/>
  <c r="I56" i="108"/>
  <c r="I74" i="108"/>
  <c r="I9" i="108"/>
  <c r="K97" i="108"/>
  <c r="F88" i="108"/>
  <c r="J13" i="108" l="1"/>
  <c r="F13" i="108"/>
  <c r="I34" i="108" l="1"/>
  <c r="M34" i="108" s="1"/>
  <c r="J43" i="108" l="1"/>
  <c r="F43" i="108"/>
  <c r="B43" i="108"/>
  <c r="C10" i="108" l="1"/>
  <c r="D10" i="108"/>
  <c r="E10" i="108"/>
  <c r="G10" i="108"/>
  <c r="H10" i="108"/>
  <c r="I10" i="108"/>
  <c r="K10" i="108"/>
  <c r="L10" i="108"/>
  <c r="M10" i="108"/>
  <c r="G99" i="108" l="1"/>
  <c r="K98" i="108"/>
  <c r="G98" i="108"/>
  <c r="C98" i="108"/>
  <c r="C97" i="108" s="1"/>
  <c r="G87" i="108"/>
  <c r="K87" i="108" s="1"/>
  <c r="G83" i="108"/>
  <c r="K83" i="108" s="1"/>
  <c r="K78" i="108"/>
  <c r="K79" i="108"/>
  <c r="M74" i="108"/>
  <c r="H74" i="108"/>
  <c r="L74" i="108" s="1"/>
  <c r="G73" i="108"/>
  <c r="K73" i="108" s="1"/>
  <c r="G74" i="108"/>
  <c r="K74" i="108" s="1"/>
  <c r="G72" i="108"/>
  <c r="K72" i="108" s="1"/>
  <c r="G66" i="108"/>
  <c r="F66" i="108" s="1"/>
  <c r="G65" i="108"/>
  <c r="F65" i="108" s="1"/>
  <c r="B66" i="108"/>
  <c r="B65" i="108"/>
  <c r="D64" i="108"/>
  <c r="E64" i="108"/>
  <c r="C64" i="108"/>
  <c r="B64" i="108" l="1"/>
  <c r="K65" i="108"/>
  <c r="J65" i="108" s="1"/>
  <c r="K66" i="108"/>
  <c r="J66" i="108" s="1"/>
  <c r="G55" i="108"/>
  <c r="K55" i="108" s="1"/>
  <c r="H55" i="108"/>
  <c r="L55" i="108" s="1"/>
  <c r="I55" i="108"/>
  <c r="M55" i="108" s="1"/>
  <c r="G58" i="108"/>
  <c r="K58" i="108" s="1"/>
  <c r="G59" i="108"/>
  <c r="K59" i="108" s="1"/>
  <c r="G60" i="108"/>
  <c r="K60" i="108" s="1"/>
  <c r="H60" i="108"/>
  <c r="L60" i="108" s="1"/>
  <c r="I60" i="108"/>
  <c r="M60" i="108" s="1"/>
  <c r="H61" i="108"/>
  <c r="L61" i="108" s="1"/>
  <c r="I61" i="108"/>
  <c r="M61" i="108" s="1"/>
  <c r="G54" i="108"/>
  <c r="K54" i="108" s="1"/>
  <c r="B55" i="108" l="1"/>
  <c r="B56" i="108"/>
  <c r="B57" i="108"/>
  <c r="B58" i="108"/>
  <c r="B59" i="108"/>
  <c r="B60" i="108"/>
  <c r="B61" i="108"/>
  <c r="B54" i="108"/>
  <c r="K63" i="108" l="1"/>
  <c r="G63" i="108"/>
  <c r="C63" i="108"/>
  <c r="C33" i="108" l="1"/>
  <c r="D33" i="108"/>
  <c r="E33" i="108"/>
  <c r="G33" i="108"/>
  <c r="H33" i="108"/>
  <c r="I33" i="108"/>
  <c r="K33" i="108"/>
  <c r="L33" i="108"/>
  <c r="M33" i="108"/>
  <c r="C47" i="108"/>
  <c r="D47" i="108"/>
  <c r="E47" i="108"/>
  <c r="G47" i="108"/>
  <c r="H47" i="108"/>
  <c r="I47" i="108"/>
  <c r="K47" i="108"/>
  <c r="L47" i="108"/>
  <c r="M47" i="108"/>
  <c r="J50" i="108"/>
  <c r="F50" i="108"/>
  <c r="B50" i="108"/>
  <c r="J49" i="108"/>
  <c r="F49" i="108"/>
  <c r="B49" i="108"/>
  <c r="J31" i="108"/>
  <c r="F31" i="108"/>
  <c r="B31" i="108"/>
  <c r="J30" i="108"/>
  <c r="F30" i="108"/>
  <c r="B30" i="108"/>
  <c r="J44" i="108"/>
  <c r="F44" i="108"/>
  <c r="B44" i="108"/>
  <c r="J37" i="108"/>
  <c r="F37" i="108"/>
  <c r="B37" i="108"/>
  <c r="F47" i="108" l="1"/>
  <c r="C7" i="108"/>
  <c r="C6" i="108" s="1"/>
  <c r="C51" i="108" s="1"/>
  <c r="D7" i="108"/>
  <c r="D6" i="108" s="1"/>
  <c r="D51" i="108" s="1"/>
  <c r="E7" i="108"/>
  <c r="E6" i="108" s="1"/>
  <c r="E51" i="108" s="1"/>
  <c r="G7" i="108"/>
  <c r="G6" i="108" s="1"/>
  <c r="G51" i="108" s="1"/>
  <c r="H7" i="108"/>
  <c r="H6" i="108" s="1"/>
  <c r="H51" i="108" s="1"/>
  <c r="I7" i="108"/>
  <c r="I6" i="108" s="1"/>
  <c r="I51" i="108" s="1"/>
  <c r="K7" i="108"/>
  <c r="K6" i="108" s="1"/>
  <c r="K51" i="108" s="1"/>
  <c r="L7" i="108"/>
  <c r="L6" i="108" s="1"/>
  <c r="L51" i="108" s="1"/>
  <c r="M7" i="108"/>
  <c r="M6" i="108" s="1"/>
  <c r="M51" i="108" s="1"/>
  <c r="J103" i="108"/>
  <c r="F103" i="108"/>
  <c r="B103" i="108"/>
  <c r="J102" i="108"/>
  <c r="F102" i="108"/>
  <c r="B102" i="108"/>
  <c r="G101" i="108"/>
  <c r="K101" i="108" s="1"/>
  <c r="J101" i="108" s="1"/>
  <c r="B101" i="108"/>
  <c r="G100" i="108"/>
  <c r="F100" i="108" s="1"/>
  <c r="B100" i="108"/>
  <c r="K99" i="108"/>
  <c r="J99" i="108" s="1"/>
  <c r="F99" i="108"/>
  <c r="B99" i="108"/>
  <c r="J98" i="108"/>
  <c r="F98" i="108"/>
  <c r="B98" i="108"/>
  <c r="M97" i="108"/>
  <c r="L97" i="108"/>
  <c r="I97" i="108"/>
  <c r="H97" i="108"/>
  <c r="E97" i="108"/>
  <c r="D97" i="108"/>
  <c r="J96" i="108"/>
  <c r="F96" i="108"/>
  <c r="B96" i="108"/>
  <c r="M95" i="108"/>
  <c r="L95" i="108"/>
  <c r="K95" i="108"/>
  <c r="I95" i="108"/>
  <c r="H95" i="108"/>
  <c r="G95" i="108"/>
  <c r="E95" i="108"/>
  <c r="D95" i="108"/>
  <c r="C95" i="108"/>
  <c r="G94" i="108"/>
  <c r="F94" i="108" s="1"/>
  <c r="B94" i="108"/>
  <c r="M93" i="108"/>
  <c r="L93" i="108"/>
  <c r="I93" i="108"/>
  <c r="H93" i="108"/>
  <c r="E93" i="108"/>
  <c r="D93" i="108"/>
  <c r="C93" i="108"/>
  <c r="G92" i="108"/>
  <c r="F92" i="108" s="1"/>
  <c r="B92" i="108"/>
  <c r="M91" i="108"/>
  <c r="L91" i="108"/>
  <c r="I91" i="108"/>
  <c r="H91" i="108"/>
  <c r="E91" i="108"/>
  <c r="D91" i="108"/>
  <c r="C91" i="108"/>
  <c r="B90" i="108"/>
  <c r="J89" i="108"/>
  <c r="B89" i="108"/>
  <c r="L86" i="108"/>
  <c r="B88" i="108"/>
  <c r="J87" i="108"/>
  <c r="B87" i="108"/>
  <c r="M86" i="108"/>
  <c r="I86" i="108"/>
  <c r="E86" i="108"/>
  <c r="D86" i="108"/>
  <c r="C86" i="108"/>
  <c r="M85" i="108"/>
  <c r="M84" i="108" s="1"/>
  <c r="L85" i="108"/>
  <c r="L84" i="108" s="1"/>
  <c r="G85" i="108"/>
  <c r="F85" i="108" s="1"/>
  <c r="B85" i="108"/>
  <c r="I84" i="108"/>
  <c r="H84" i="108"/>
  <c r="E84" i="108"/>
  <c r="D84" i="108"/>
  <c r="C84" i="108"/>
  <c r="B83" i="108"/>
  <c r="I82" i="108"/>
  <c r="H82" i="108"/>
  <c r="H81" i="108" s="1"/>
  <c r="B82" i="108"/>
  <c r="E81" i="108"/>
  <c r="D81" i="108"/>
  <c r="C81" i="108"/>
  <c r="F80" i="108"/>
  <c r="B80" i="108"/>
  <c r="J79" i="108"/>
  <c r="B79" i="108"/>
  <c r="F78" i="108"/>
  <c r="B78" i="108"/>
  <c r="J77" i="108"/>
  <c r="B77" i="108"/>
  <c r="B76" i="108"/>
  <c r="M75" i="108"/>
  <c r="L75" i="108"/>
  <c r="I75" i="108"/>
  <c r="H75" i="108"/>
  <c r="E75" i="108"/>
  <c r="D75" i="108"/>
  <c r="C75" i="108"/>
  <c r="B74" i="108"/>
  <c r="B73" i="108"/>
  <c r="B72" i="108"/>
  <c r="E71" i="108"/>
  <c r="D71" i="108"/>
  <c r="C71" i="108"/>
  <c r="B70" i="108"/>
  <c r="B69" i="108"/>
  <c r="F68" i="108"/>
  <c r="B68" i="108"/>
  <c r="E67" i="108"/>
  <c r="D67" i="108"/>
  <c r="C67" i="108"/>
  <c r="G64" i="108"/>
  <c r="F64" i="108" s="1"/>
  <c r="J63" i="108"/>
  <c r="F63" i="108"/>
  <c r="B63" i="108"/>
  <c r="M62" i="108"/>
  <c r="L62" i="108"/>
  <c r="K62" i="108"/>
  <c r="I62" i="108"/>
  <c r="H62" i="108"/>
  <c r="G62" i="108"/>
  <c r="E62" i="108"/>
  <c r="D62" i="108"/>
  <c r="C62" i="108"/>
  <c r="J59" i="108"/>
  <c r="F59" i="108"/>
  <c r="J58" i="108"/>
  <c r="F57" i="108"/>
  <c r="E53" i="108"/>
  <c r="E104" i="108" s="1"/>
  <c r="D53" i="108"/>
  <c r="C53" i="108"/>
  <c r="J48" i="108"/>
  <c r="J47" i="108" s="1"/>
  <c r="B48" i="108"/>
  <c r="B47" i="108" s="1"/>
  <c r="J46" i="108"/>
  <c r="F46" i="108"/>
  <c r="B46" i="108"/>
  <c r="J45" i="108"/>
  <c r="F45" i="108"/>
  <c r="B45" i="108"/>
  <c r="J42" i="108"/>
  <c r="F42" i="108"/>
  <c r="B42" i="108"/>
  <c r="J41" i="108"/>
  <c r="F41" i="108"/>
  <c r="J40" i="108"/>
  <c r="F40" i="108"/>
  <c r="B40" i="108"/>
  <c r="J39" i="108"/>
  <c r="F39" i="108"/>
  <c r="B39" i="108"/>
  <c r="J38" i="108"/>
  <c r="F38" i="108"/>
  <c r="B38" i="108"/>
  <c r="J36" i="108"/>
  <c r="F36" i="108"/>
  <c r="B36" i="108"/>
  <c r="J35" i="108"/>
  <c r="F35" i="108"/>
  <c r="B35" i="108"/>
  <c r="J34" i="108"/>
  <c r="F34" i="108"/>
  <c r="B34" i="108"/>
  <c r="J32" i="108"/>
  <c r="F32" i="108"/>
  <c r="B32" i="108"/>
  <c r="J29" i="108"/>
  <c r="F29" i="108"/>
  <c r="B29" i="108"/>
  <c r="J28" i="108"/>
  <c r="F28" i="108"/>
  <c r="B28" i="108"/>
  <c r="J27" i="108"/>
  <c r="F27" i="108"/>
  <c r="B27" i="108"/>
  <c r="J26" i="108"/>
  <c r="F26" i="108"/>
  <c r="B26" i="108"/>
  <c r="J25" i="108"/>
  <c r="F25" i="108"/>
  <c r="B25" i="108"/>
  <c r="J24" i="108"/>
  <c r="F24" i="108"/>
  <c r="B24" i="108"/>
  <c r="J23" i="108"/>
  <c r="F23" i="108"/>
  <c r="B23" i="108"/>
  <c r="J22" i="108"/>
  <c r="F22" i="108"/>
  <c r="B22" i="108"/>
  <c r="J21" i="108"/>
  <c r="F21" i="108"/>
  <c r="B21" i="108"/>
  <c r="J20" i="108"/>
  <c r="F20" i="108"/>
  <c r="B20" i="108"/>
  <c r="J19" i="108"/>
  <c r="F19" i="108"/>
  <c r="B19" i="108"/>
  <c r="J18" i="108"/>
  <c r="F18" i="108"/>
  <c r="B18" i="108"/>
  <c r="J17" i="108"/>
  <c r="F17" i="108"/>
  <c r="B17" i="108"/>
  <c r="J16" i="108"/>
  <c r="F16" i="108"/>
  <c r="B16" i="108"/>
  <c r="J15" i="108"/>
  <c r="F15" i="108"/>
  <c r="B15" i="108"/>
  <c r="J14" i="108"/>
  <c r="F14" i="108"/>
  <c r="B14" i="108"/>
  <c r="B13" i="108"/>
  <c r="J12" i="108"/>
  <c r="F12" i="108"/>
  <c r="B12" i="108"/>
  <c r="J11" i="108"/>
  <c r="F11" i="108"/>
  <c r="B11" i="108"/>
  <c r="J9" i="108"/>
  <c r="F9" i="108"/>
  <c r="B9" i="108"/>
  <c r="J8" i="108"/>
  <c r="F8" i="108"/>
  <c r="B8" i="108"/>
  <c r="J5" i="108"/>
  <c r="F5" i="108"/>
  <c r="B5" i="108"/>
  <c r="C104" i="108" l="1"/>
  <c r="F10" i="108"/>
  <c r="E105" i="108"/>
  <c r="B7" i="108"/>
  <c r="J10" i="108"/>
  <c r="B10" i="108"/>
  <c r="D104" i="108"/>
  <c r="D105" i="108" s="1"/>
  <c r="B71" i="108"/>
  <c r="F33" i="108"/>
  <c r="J33" i="108"/>
  <c r="M67" i="108"/>
  <c r="L82" i="108"/>
  <c r="L81" i="108" s="1"/>
  <c r="G91" i="108"/>
  <c r="F91" i="108" s="1"/>
  <c r="H67" i="108"/>
  <c r="F77" i="108"/>
  <c r="B67" i="108"/>
  <c r="H53" i="108"/>
  <c r="H104" i="108" s="1"/>
  <c r="J56" i="108"/>
  <c r="F60" i="108"/>
  <c r="I71" i="108"/>
  <c r="I104" i="108" s="1"/>
  <c r="B81" i="108"/>
  <c r="J70" i="108"/>
  <c r="B97" i="108"/>
  <c r="L53" i="108"/>
  <c r="L104" i="108" s="1"/>
  <c r="I53" i="108"/>
  <c r="I67" i="108"/>
  <c r="G81" i="108"/>
  <c r="M81" i="108"/>
  <c r="B93" i="108"/>
  <c r="F95" i="108"/>
  <c r="L71" i="108"/>
  <c r="J73" i="108"/>
  <c r="F61" i="108"/>
  <c r="B62" i="108"/>
  <c r="H71" i="108"/>
  <c r="F73" i="108"/>
  <c r="J7" i="108"/>
  <c r="F56" i="108"/>
  <c r="J57" i="108"/>
  <c r="J60" i="108"/>
  <c r="B75" i="108"/>
  <c r="G84" i="108"/>
  <c r="F84" i="108" s="1"/>
  <c r="B84" i="108"/>
  <c r="B86" i="108"/>
  <c r="F89" i="108"/>
  <c r="B91" i="108"/>
  <c r="B95" i="108"/>
  <c r="F101" i="108"/>
  <c r="K85" i="108"/>
  <c r="K92" i="108"/>
  <c r="B53" i="108"/>
  <c r="F58" i="108"/>
  <c r="F62" i="108"/>
  <c r="J68" i="108"/>
  <c r="F79" i="108"/>
  <c r="I81" i="108"/>
  <c r="H86" i="108"/>
  <c r="F87" i="108"/>
  <c r="J95" i="108"/>
  <c r="F7" i="108"/>
  <c r="B33" i="108"/>
  <c r="E111" i="108"/>
  <c r="J69" i="108"/>
  <c r="F69" i="108"/>
  <c r="F72" i="108"/>
  <c r="G71" i="108"/>
  <c r="F90" i="108"/>
  <c r="J90" i="108"/>
  <c r="G53" i="108"/>
  <c r="F55" i="108"/>
  <c r="M53" i="108"/>
  <c r="F70" i="108"/>
  <c r="D111" i="108"/>
  <c r="F76" i="108"/>
  <c r="G75" i="108"/>
  <c r="F75" i="108" s="1"/>
  <c r="J80" i="108"/>
  <c r="F83" i="108"/>
  <c r="F54" i="108"/>
  <c r="J62" i="108"/>
  <c r="K64" i="108"/>
  <c r="J64" i="108" s="1"/>
  <c r="G67" i="108"/>
  <c r="F74" i="108"/>
  <c r="J74" i="108"/>
  <c r="J78" i="108"/>
  <c r="F82" i="108"/>
  <c r="G86" i="108"/>
  <c r="K94" i="108"/>
  <c r="G93" i="108"/>
  <c r="F93" i="108" s="1"/>
  <c r="G97" i="108"/>
  <c r="F97" i="108" s="1"/>
  <c r="K100" i="108"/>
  <c r="J100" i="108" s="1"/>
  <c r="F6" i="108" l="1"/>
  <c r="F51" i="108" s="1"/>
  <c r="B6" i="108"/>
  <c r="B51" i="108" s="1"/>
  <c r="B104" i="108"/>
  <c r="B111" i="108" s="1"/>
  <c r="G104" i="108"/>
  <c r="C105" i="108"/>
  <c r="J6" i="108"/>
  <c r="J51" i="108" s="1"/>
  <c r="H105" i="108"/>
  <c r="F86" i="108"/>
  <c r="J54" i="108"/>
  <c r="J82" i="108"/>
  <c r="F81" i="108"/>
  <c r="F71" i="108"/>
  <c r="F67" i="108"/>
  <c r="J85" i="108"/>
  <c r="K84" i="108"/>
  <c r="J84" i="108" s="1"/>
  <c r="K67" i="108"/>
  <c r="K91" i="108"/>
  <c r="J91" i="108" s="1"/>
  <c r="J92" i="108"/>
  <c r="C111" i="108"/>
  <c r="J72" i="108"/>
  <c r="K71" i="108"/>
  <c r="M71" i="108"/>
  <c r="M104" i="108" s="1"/>
  <c r="J94" i="108"/>
  <c r="K93" i="108"/>
  <c r="J93" i="108" s="1"/>
  <c r="K75" i="108"/>
  <c r="J75" i="108" s="1"/>
  <c r="J76" i="108"/>
  <c r="L67" i="108"/>
  <c r="L105" i="108" s="1"/>
  <c r="J61" i="108"/>
  <c r="K53" i="108"/>
  <c r="J83" i="108"/>
  <c r="K81" i="108"/>
  <c r="J81" i="108" s="1"/>
  <c r="F53" i="108"/>
  <c r="J97" i="108"/>
  <c r="J55" i="108"/>
  <c r="J88" i="108"/>
  <c r="K86" i="108"/>
  <c r="J86" i="108" s="1"/>
  <c r="G105" i="108" l="1"/>
  <c r="M105" i="108"/>
  <c r="I105" i="108"/>
  <c r="I111" i="108"/>
  <c r="K104" i="108"/>
  <c r="K105" i="108" s="1"/>
  <c r="B105" i="108"/>
  <c r="F104" i="108"/>
  <c r="F105" i="108" s="1"/>
  <c r="L111" i="108"/>
  <c r="H111" i="108"/>
  <c r="J67" i="108"/>
  <c r="J53" i="108"/>
  <c r="M111" i="108"/>
  <c r="G111" i="108"/>
  <c r="J71" i="108"/>
  <c r="J104" i="108" l="1"/>
  <c r="K111" i="108"/>
  <c r="F111" i="108"/>
  <c r="J105" i="108" l="1"/>
  <c r="J111" i="108"/>
</calcChain>
</file>

<file path=xl/sharedStrings.xml><?xml version="1.0" encoding="utf-8"?>
<sst xmlns="http://schemas.openxmlformats.org/spreadsheetml/2006/main" count="119" uniqueCount="109">
  <si>
    <t>Субвенции на осуществление государственных полномочий по установлению запрета на розничную продажу алкогольной продукции в РТ</t>
  </si>
  <si>
    <t>Дорожный фонд</t>
  </si>
  <si>
    <t>Условно утвержденные расходы</t>
  </si>
  <si>
    <t>Национальная оборона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</si>
  <si>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</si>
  <si>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</t>
  </si>
  <si>
    <t>РАСХОДЫ</t>
  </si>
  <si>
    <t xml:space="preserve">Фунционирование  высшего должностного лица </t>
  </si>
  <si>
    <t>Представительные органы</t>
  </si>
  <si>
    <t>Исполнительн.органы</t>
  </si>
  <si>
    <t>Руководство и управление в сфере установленных функций</t>
  </si>
  <si>
    <t>Выборы</t>
  </si>
  <si>
    <t>Резервный фонд</t>
  </si>
  <si>
    <t>Другие вопросы в области  здравоохранения</t>
  </si>
  <si>
    <t>Обслуживание государственного и муниципального долга</t>
  </si>
  <si>
    <t>Благоустройство</t>
  </si>
  <si>
    <t>ПРОФИЦИТ (+), ДЕФИЦИТ (-)</t>
  </si>
  <si>
    <t>ВСЕГО ДОХОДОВ</t>
  </si>
  <si>
    <t>Субвенции</t>
  </si>
  <si>
    <t>в том числе</t>
  </si>
  <si>
    <t>Общегосударственные вопросы</t>
  </si>
  <si>
    <t>Другие вопросы в области национальной экономики</t>
  </si>
  <si>
    <t>Коммунальное хозяйство</t>
  </si>
  <si>
    <t>Образование</t>
  </si>
  <si>
    <t>Дошкольное образование</t>
  </si>
  <si>
    <t>Общее 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</si>
  <si>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</si>
  <si>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</si>
  <si>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</si>
  <si>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</si>
  <si>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Средства массовой информации</t>
  </si>
  <si>
    <t>Периодическая печать и издательства</t>
  </si>
  <si>
    <t>Другие вопросы в области культуры</t>
  </si>
  <si>
    <t xml:space="preserve">Здравоохранение </t>
  </si>
  <si>
    <t>ЖКХ</t>
  </si>
  <si>
    <t>Жилищное хозяйство</t>
  </si>
  <si>
    <t>Культура и искусство</t>
  </si>
  <si>
    <t>бюджеты сельских поселений</t>
  </si>
  <si>
    <t>Межбюджетные трансферты</t>
  </si>
  <si>
    <t>Наименование</t>
  </si>
  <si>
    <t>Другие вопросы в области физической культуры и спорта</t>
  </si>
  <si>
    <t>кожуунный бюджет</t>
  </si>
  <si>
    <t>ДОХОДЫ</t>
  </si>
  <si>
    <t>СОБСТВЕННЫЕ ДОХОДЫ</t>
  </si>
  <si>
    <t>БЕЗВОЗМЕЗДНЫЕ ПОСТУПЛЕНИЯ:</t>
  </si>
  <si>
    <t>Дотации на выравнивание уровня бюджетной обеспеченности</t>
  </si>
  <si>
    <t>Дотации местным бюджетам на выравнивание уровня бюджетной обеспеченности</t>
  </si>
  <si>
    <t>Физическая культура и спорт</t>
  </si>
  <si>
    <t>Дотации местным бюджетам на поддержку мер по обеспечению сбалансированности  бюджетов</t>
  </si>
  <si>
    <t>Национальная экономика</t>
  </si>
  <si>
    <t>Молодежная политика и оздоровление детей</t>
  </si>
  <si>
    <t>ВСЕГО  РАСХОДОВ</t>
  </si>
  <si>
    <t>Дотации на выравнивание поселениям</t>
  </si>
  <si>
    <t>бюджет городского пос-я</t>
  </si>
  <si>
    <t xml:space="preserve">Присяжные заседатели 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</si>
  <si>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</si>
  <si>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Другие вопросы в области соцполитики</t>
  </si>
  <si>
    <t xml:space="preserve">Субвенции на выплату ежемесячных пособий на первого ребенка, рожденного с 1 января 2018 г., в соответствии с Федеральным законом о 28.12.2017 №418-ФЗ "О ежемесячных выплатах семьям, имеющим детей" </t>
  </si>
  <si>
    <t xml:space="preserve">Субвенции на обеспечение равной доступности услуг общественного транспорта  для отдельных категорий граждан </t>
  </si>
  <si>
    <t>План на 2022 год</t>
  </si>
  <si>
    <t>Субсидии на реализацию мероприятий по обеспечению жильем молодых семей</t>
  </si>
  <si>
    <t>Иные межбюджетные на иные цели поселений</t>
  </si>
  <si>
    <t>План на 2023 год</t>
  </si>
  <si>
    <t>Дополнительное образование</t>
  </si>
  <si>
    <t>Сельское хозяйство и рыболовство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</si>
  <si>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</si>
  <si>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Субвенции на осуществление ежемесячных выплат на детей в возрасте от трех до семи лет включительно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</si>
  <si>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</si>
  <si>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</si>
  <si>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полномочий по назначению и выплате ежемесячного пособия на ребенка </t>
  </si>
  <si>
    <t xml:space="preserve">Субвенции на реализацию Закона Республики Тыва «О мерах социальной поддержки реабилитированных лиц и лиц, признанных пострадавшими от политических репрессий» </t>
  </si>
  <si>
    <t xml:space="preserve">Субвенции на оплату жилищно-коммунальных услуг отдельным категориям граждан </t>
  </si>
  <si>
    <t>Субвенции для предоставления льготы сельским специалистам по жилищно-коммунальным услугам</t>
  </si>
  <si>
    <t xml:space="preserve"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</t>
  </si>
  <si>
    <t xml:space="preserve">Субвенции на осуществление полномочий по первичному воинскому учету на территориях, где отсутствуют военные комиссариаты </t>
  </si>
  <si>
    <t xml:space="preserve">Субвенции на составление (изменение) списков кандидатов в присяжные заседатели федеральных судов общей юрисдикции в Республике Тыва 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</si>
  <si>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</si>
  <si>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</si>
  <si>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 xml:space="preserve">Субвенции на осуществление государственных полномочий по созданию, организации и обеспечению деятельности административных комиссий </t>
  </si>
  <si>
    <t xml:space="preserve">Субвенции на реализацию Закона Республики Тыва «О погребении и похоронном деле в Республике Тыва» </t>
  </si>
  <si>
    <t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</si>
  <si>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</si>
  <si>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</si>
  <si>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Субсидии от других бюджетов бюджетной системы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</si>
  <si>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</si>
  <si>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капитальный ремонт и ремонт автомобильных дорог общего пользования населенных пунктов  за счет средств Дорожного фонда Республики Тыва</t>
  </si>
  <si>
    <t>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</si>
  <si>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</si>
  <si>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на реализацию мероприятий по строительству или приобретению жилья по договорам найма жилого помещения</t>
  </si>
  <si>
    <t>Субсидии  на реализацию мероприятий по благоустройству сельских территорий</t>
  </si>
  <si>
    <t>Субсидии на корректировку генеральных планов муниципальных образований</t>
  </si>
  <si>
    <t>Субсидии на реализацию программ формирования современной городской среды</t>
  </si>
  <si>
    <t>Иные межбюджетные трансферты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</si>
  <si>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Другие вопросы в области местного самоуправления</t>
  </si>
  <si>
    <t>Другие вопросы в области образования</t>
  </si>
  <si>
    <t>План на 2024 год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</si>
  <si>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</si>
  <si>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</si>
  <si>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</si>
  <si>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</si>
  <si>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</si>
  <si>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 xml:space="preserve">Иные межбюджетные трансферты на создание модельных муниципальных библиотек в целях реализации национального проекта "Культура" </t>
  </si>
  <si>
    <t xml:space="preserve">Иные межбюджетные трансферты </t>
  </si>
  <si>
    <t xml:space="preserve">иных межбюджетных трансфертов на организацию бесплатного питания отдельным категориям учащихся государственных и муниципальных образовательных учреждений </t>
  </si>
  <si>
    <t>Защита населения и территории от чрезвычайных ситаций природного и техногенного характера, гражданская оборона</t>
  </si>
  <si>
    <t>Другие вопросы по национальной безопасности и правоохранительной деятельности</t>
  </si>
  <si>
    <t>Прогноз                                                                                                                                                                                                                                                                                                                                     основных характеристик консолидированного бюджета муниципального района "Кызылский  кожуун" Республики Тыва  на 2022-2024 годы по классификации доходов                                                                                                                                               и функциональной классификации расходов бюджетов</t>
  </si>
  <si>
    <t>Охрана семьи и материнства</t>
  </si>
  <si>
    <t xml:space="preserve">Субсидии местным бюджетам на обеспечение специализированной коммунальной техникой предприятий жилищно-коммунального комплекса Республики Тыва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</si>
</sst>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NumberFormat="1" applyFont="1" applyFill="1" applyBorder="1" applyAlignment="1">
      <alignment horizontal="justify" vertical="center" wrapText="1"/>
    </xf>
    <xf numFmtId="4" fontId="2" fillId="0" borderId="1" xfId="4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1" xfId="4" applyFont="1" applyFill="1" applyBorder="1" applyAlignment="1">
      <alignment vertical="center" wrapText="1"/>
    </xf>
    <xf numFmtId="4" fontId="3" fillId="0" borderId="1" xfId="4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3" applyNumberFormat="1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3" xfId="4" applyFont="1" applyFill="1" applyBorder="1" applyAlignment="1">
      <alignment vertical="center" wrapText="1"/>
    </xf>
    <xf numFmtId="0" fontId="2" fillId="0" borderId="1" xfId="4" applyFont="1" applyFill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left" vertical="center" wrapText="1"/>
    </xf>
    <xf numFmtId="4" fontId="2" fillId="0" borderId="1" xfId="4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4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Alignment="1">
      <alignment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3" xfId="4" applyNumberFormat="1" applyFont="1" applyFill="1" applyBorder="1" applyAlignment="1">
      <alignment horizontal="right" vertical="center" wrapText="1"/>
    </xf>
    <xf numFmtId="4" fontId="3" fillId="0" borderId="3" xfId="4" applyNumberFormat="1" applyFont="1" applyFill="1" applyBorder="1" applyAlignment="1">
      <alignment horizontal="right" vertical="center" wrapText="1"/>
    </xf>
    <xf numFmtId="4" fontId="3" fillId="0" borderId="1" xfId="5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3" fillId="0" borderId="3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8" xfId="2"/>
    <cellStyle name="Обычный_Измененные приложения 2006 года к 3 чт." xfId="3"/>
    <cellStyle name="Обычный_Проект бюджета 2005г" xfId="4"/>
    <cellStyle name="Финансовый" xfId="5" builtinId="3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tabSelected="1" view="pageBreakPreview" zoomScale="80" zoomScaleNormal="75" zoomScaleSheetLayoutView="80" workbookViewId="0">
      <pane xSplit="1" ySplit="4" topLeftCell="B107" activePane="bottomRight" state="frozen"/>
      <selection pane="topRight" activeCell="B1" sqref="B1"/>
      <selection pane="bottomLeft" activeCell="A5" sqref="A5"/>
      <selection pane="bottomRight" activeCell="N48" sqref="N48"/>
    </sheetView>
  </sheetViews>
  <sheetFormatPr defaultRowHeight="13.2" x14ac:dyDescent="0.25"/>
  <cols>
    <col min="1" max="1" width="64.109375" style="11" customWidth="1"/>
    <col min="2" max="2" width="11.44140625" style="11" customWidth="1"/>
    <col min="3" max="3" width="12" style="11" customWidth="1"/>
    <col min="4" max="4" width="9.44140625" style="11" customWidth="1"/>
    <col min="5" max="5" width="10" style="11" customWidth="1"/>
    <col min="6" max="6" width="12.77734375" style="11" customWidth="1"/>
    <col min="7" max="7" width="12.21875" style="11" customWidth="1"/>
    <col min="8" max="8" width="9.44140625" style="11" customWidth="1"/>
    <col min="9" max="9" width="10" style="11" customWidth="1"/>
    <col min="10" max="10" width="11.33203125" style="11" customWidth="1"/>
    <col min="11" max="11" width="12.44140625" style="11" customWidth="1"/>
    <col min="12" max="12" width="9.33203125" style="11" customWidth="1"/>
    <col min="13" max="13" width="10" style="11" customWidth="1"/>
    <col min="14" max="14" width="8.88671875" style="32"/>
    <col min="15" max="15" width="8.109375" style="11" customWidth="1"/>
    <col min="16" max="256" width="8.88671875" style="11"/>
    <col min="257" max="257" width="65.5546875" style="11" customWidth="1"/>
    <col min="258" max="258" width="10.44140625" style="11" customWidth="1"/>
    <col min="259" max="259" width="10.33203125" style="11" customWidth="1"/>
    <col min="260" max="260" width="9.44140625" style="11" customWidth="1"/>
    <col min="261" max="261" width="8.5546875" style="11" customWidth="1"/>
    <col min="262" max="262" width="10.44140625" style="11" customWidth="1"/>
    <col min="263" max="263" width="10.5546875" style="11" customWidth="1"/>
    <col min="264" max="264" width="8.44140625" style="11" customWidth="1"/>
    <col min="265" max="265" width="9.109375" style="11" customWidth="1"/>
    <col min="266" max="266" width="11.33203125" style="11" customWidth="1"/>
    <col min="267" max="267" width="11" style="11" customWidth="1"/>
    <col min="268" max="268" width="9.33203125" style="11" customWidth="1"/>
    <col min="269" max="269" width="8.5546875" style="11" customWidth="1"/>
    <col min="270" max="270" width="8.88671875" style="11"/>
    <col min="271" max="271" width="4.88671875" style="11" customWidth="1"/>
    <col min="272" max="512" width="8.88671875" style="11"/>
    <col min="513" max="513" width="65.5546875" style="11" customWidth="1"/>
    <col min="514" max="514" width="10.44140625" style="11" customWidth="1"/>
    <col min="515" max="515" width="10.33203125" style="11" customWidth="1"/>
    <col min="516" max="516" width="9.44140625" style="11" customWidth="1"/>
    <col min="517" max="517" width="8.5546875" style="11" customWidth="1"/>
    <col min="518" max="518" width="10.44140625" style="11" customWidth="1"/>
    <col min="519" max="519" width="10.5546875" style="11" customWidth="1"/>
    <col min="520" max="520" width="8.44140625" style="11" customWidth="1"/>
    <col min="521" max="521" width="9.109375" style="11" customWidth="1"/>
    <col min="522" max="522" width="11.33203125" style="11" customWidth="1"/>
    <col min="523" max="523" width="11" style="11" customWidth="1"/>
    <col min="524" max="524" width="9.33203125" style="11" customWidth="1"/>
    <col min="525" max="525" width="8.5546875" style="11" customWidth="1"/>
    <col min="526" max="526" width="8.88671875" style="11"/>
    <col min="527" max="527" width="4.88671875" style="11" customWidth="1"/>
    <col min="528" max="768" width="8.88671875" style="11"/>
    <col min="769" max="769" width="65.5546875" style="11" customWidth="1"/>
    <col min="770" max="770" width="10.44140625" style="11" customWidth="1"/>
    <col min="771" max="771" width="10.33203125" style="11" customWidth="1"/>
    <col min="772" max="772" width="9.44140625" style="11" customWidth="1"/>
    <col min="773" max="773" width="8.5546875" style="11" customWidth="1"/>
    <col min="774" max="774" width="10.44140625" style="11" customWidth="1"/>
    <col min="775" max="775" width="10.5546875" style="11" customWidth="1"/>
    <col min="776" max="776" width="8.44140625" style="11" customWidth="1"/>
    <col min="777" max="777" width="9.109375" style="11" customWidth="1"/>
    <col min="778" max="778" width="11.33203125" style="11" customWidth="1"/>
    <col min="779" max="779" width="11" style="11" customWidth="1"/>
    <col min="780" max="780" width="9.33203125" style="11" customWidth="1"/>
    <col min="781" max="781" width="8.5546875" style="11" customWidth="1"/>
    <col min="782" max="782" width="8.88671875" style="11"/>
    <col min="783" max="783" width="4.88671875" style="11" customWidth="1"/>
    <col min="784" max="1024" width="8.88671875" style="11"/>
    <col min="1025" max="1025" width="65.5546875" style="11" customWidth="1"/>
    <col min="1026" max="1026" width="10.44140625" style="11" customWidth="1"/>
    <col min="1027" max="1027" width="10.33203125" style="11" customWidth="1"/>
    <col min="1028" max="1028" width="9.44140625" style="11" customWidth="1"/>
    <col min="1029" max="1029" width="8.5546875" style="11" customWidth="1"/>
    <col min="1030" max="1030" width="10.44140625" style="11" customWidth="1"/>
    <col min="1031" max="1031" width="10.5546875" style="11" customWidth="1"/>
    <col min="1032" max="1032" width="8.44140625" style="11" customWidth="1"/>
    <col min="1033" max="1033" width="9.109375" style="11" customWidth="1"/>
    <col min="1034" max="1034" width="11.33203125" style="11" customWidth="1"/>
    <col min="1035" max="1035" width="11" style="11" customWidth="1"/>
    <col min="1036" max="1036" width="9.33203125" style="11" customWidth="1"/>
    <col min="1037" max="1037" width="8.5546875" style="11" customWidth="1"/>
    <col min="1038" max="1038" width="8.88671875" style="11"/>
    <col min="1039" max="1039" width="4.88671875" style="11" customWidth="1"/>
    <col min="1040" max="1280" width="8.88671875" style="11"/>
    <col min="1281" max="1281" width="65.5546875" style="11" customWidth="1"/>
    <col min="1282" max="1282" width="10.44140625" style="11" customWidth="1"/>
    <col min="1283" max="1283" width="10.33203125" style="11" customWidth="1"/>
    <col min="1284" max="1284" width="9.44140625" style="11" customWidth="1"/>
    <col min="1285" max="1285" width="8.5546875" style="11" customWidth="1"/>
    <col min="1286" max="1286" width="10.44140625" style="11" customWidth="1"/>
    <col min="1287" max="1287" width="10.5546875" style="11" customWidth="1"/>
    <col min="1288" max="1288" width="8.44140625" style="11" customWidth="1"/>
    <col min="1289" max="1289" width="9.109375" style="11" customWidth="1"/>
    <col min="1290" max="1290" width="11.33203125" style="11" customWidth="1"/>
    <col min="1291" max="1291" width="11" style="11" customWidth="1"/>
    <col min="1292" max="1292" width="9.33203125" style="11" customWidth="1"/>
    <col min="1293" max="1293" width="8.5546875" style="11" customWidth="1"/>
    <col min="1294" max="1294" width="8.88671875" style="11"/>
    <col min="1295" max="1295" width="4.88671875" style="11" customWidth="1"/>
    <col min="1296" max="1536" width="8.88671875" style="11"/>
    <col min="1537" max="1537" width="65.5546875" style="11" customWidth="1"/>
    <col min="1538" max="1538" width="10.44140625" style="11" customWidth="1"/>
    <col min="1539" max="1539" width="10.33203125" style="11" customWidth="1"/>
    <col min="1540" max="1540" width="9.44140625" style="11" customWidth="1"/>
    <col min="1541" max="1541" width="8.5546875" style="11" customWidth="1"/>
    <col min="1542" max="1542" width="10.44140625" style="11" customWidth="1"/>
    <col min="1543" max="1543" width="10.5546875" style="11" customWidth="1"/>
    <col min="1544" max="1544" width="8.44140625" style="11" customWidth="1"/>
    <col min="1545" max="1545" width="9.109375" style="11" customWidth="1"/>
    <col min="1546" max="1546" width="11.33203125" style="11" customWidth="1"/>
    <col min="1547" max="1547" width="11" style="11" customWidth="1"/>
    <col min="1548" max="1548" width="9.33203125" style="11" customWidth="1"/>
    <col min="1549" max="1549" width="8.5546875" style="11" customWidth="1"/>
    <col min="1550" max="1550" width="8.88671875" style="11"/>
    <col min="1551" max="1551" width="4.88671875" style="11" customWidth="1"/>
    <col min="1552" max="1792" width="8.88671875" style="11"/>
    <col min="1793" max="1793" width="65.5546875" style="11" customWidth="1"/>
    <col min="1794" max="1794" width="10.44140625" style="11" customWidth="1"/>
    <col min="1795" max="1795" width="10.33203125" style="11" customWidth="1"/>
    <col min="1796" max="1796" width="9.44140625" style="11" customWidth="1"/>
    <col min="1797" max="1797" width="8.5546875" style="11" customWidth="1"/>
    <col min="1798" max="1798" width="10.44140625" style="11" customWidth="1"/>
    <col min="1799" max="1799" width="10.5546875" style="11" customWidth="1"/>
    <col min="1800" max="1800" width="8.44140625" style="11" customWidth="1"/>
    <col min="1801" max="1801" width="9.109375" style="11" customWidth="1"/>
    <col min="1802" max="1802" width="11.33203125" style="11" customWidth="1"/>
    <col min="1803" max="1803" width="11" style="11" customWidth="1"/>
    <col min="1804" max="1804" width="9.33203125" style="11" customWidth="1"/>
    <col min="1805" max="1805" width="8.5546875" style="11" customWidth="1"/>
    <col min="1806" max="1806" width="8.88671875" style="11"/>
    <col min="1807" max="1807" width="4.88671875" style="11" customWidth="1"/>
    <col min="1808" max="2048" width="8.88671875" style="11"/>
    <col min="2049" max="2049" width="65.5546875" style="11" customWidth="1"/>
    <col min="2050" max="2050" width="10.44140625" style="11" customWidth="1"/>
    <col min="2051" max="2051" width="10.33203125" style="11" customWidth="1"/>
    <col min="2052" max="2052" width="9.44140625" style="11" customWidth="1"/>
    <col min="2053" max="2053" width="8.5546875" style="11" customWidth="1"/>
    <col min="2054" max="2054" width="10.44140625" style="11" customWidth="1"/>
    <col min="2055" max="2055" width="10.5546875" style="11" customWidth="1"/>
    <col min="2056" max="2056" width="8.44140625" style="11" customWidth="1"/>
    <col min="2057" max="2057" width="9.109375" style="11" customWidth="1"/>
    <col min="2058" max="2058" width="11.33203125" style="11" customWidth="1"/>
    <col min="2059" max="2059" width="11" style="11" customWidth="1"/>
    <col min="2060" max="2060" width="9.33203125" style="11" customWidth="1"/>
    <col min="2061" max="2061" width="8.5546875" style="11" customWidth="1"/>
    <col min="2062" max="2062" width="8.88671875" style="11"/>
    <col min="2063" max="2063" width="4.88671875" style="11" customWidth="1"/>
    <col min="2064" max="2304" width="8.88671875" style="11"/>
    <col min="2305" max="2305" width="65.5546875" style="11" customWidth="1"/>
    <col min="2306" max="2306" width="10.44140625" style="11" customWidth="1"/>
    <col min="2307" max="2307" width="10.33203125" style="11" customWidth="1"/>
    <col min="2308" max="2308" width="9.44140625" style="11" customWidth="1"/>
    <col min="2309" max="2309" width="8.5546875" style="11" customWidth="1"/>
    <col min="2310" max="2310" width="10.44140625" style="11" customWidth="1"/>
    <col min="2311" max="2311" width="10.5546875" style="11" customWidth="1"/>
    <col min="2312" max="2312" width="8.44140625" style="11" customWidth="1"/>
    <col min="2313" max="2313" width="9.109375" style="11" customWidth="1"/>
    <col min="2314" max="2314" width="11.33203125" style="11" customWidth="1"/>
    <col min="2315" max="2315" width="11" style="11" customWidth="1"/>
    <col min="2316" max="2316" width="9.33203125" style="11" customWidth="1"/>
    <col min="2317" max="2317" width="8.5546875" style="11" customWidth="1"/>
    <col min="2318" max="2318" width="8.88671875" style="11"/>
    <col min="2319" max="2319" width="4.88671875" style="11" customWidth="1"/>
    <col min="2320" max="2560" width="8.88671875" style="11"/>
    <col min="2561" max="2561" width="65.5546875" style="11" customWidth="1"/>
    <col min="2562" max="2562" width="10.44140625" style="11" customWidth="1"/>
    <col min="2563" max="2563" width="10.33203125" style="11" customWidth="1"/>
    <col min="2564" max="2564" width="9.44140625" style="11" customWidth="1"/>
    <col min="2565" max="2565" width="8.5546875" style="11" customWidth="1"/>
    <col min="2566" max="2566" width="10.44140625" style="11" customWidth="1"/>
    <col min="2567" max="2567" width="10.5546875" style="11" customWidth="1"/>
    <col min="2568" max="2568" width="8.44140625" style="11" customWidth="1"/>
    <col min="2569" max="2569" width="9.109375" style="11" customWidth="1"/>
    <col min="2570" max="2570" width="11.33203125" style="11" customWidth="1"/>
    <col min="2571" max="2571" width="11" style="11" customWidth="1"/>
    <col min="2572" max="2572" width="9.33203125" style="11" customWidth="1"/>
    <col min="2573" max="2573" width="8.5546875" style="11" customWidth="1"/>
    <col min="2574" max="2574" width="8.88671875" style="11"/>
    <col min="2575" max="2575" width="4.88671875" style="11" customWidth="1"/>
    <col min="2576" max="2816" width="8.88671875" style="11"/>
    <col min="2817" max="2817" width="65.5546875" style="11" customWidth="1"/>
    <col min="2818" max="2818" width="10.44140625" style="11" customWidth="1"/>
    <col min="2819" max="2819" width="10.33203125" style="11" customWidth="1"/>
    <col min="2820" max="2820" width="9.44140625" style="11" customWidth="1"/>
    <col min="2821" max="2821" width="8.5546875" style="11" customWidth="1"/>
    <col min="2822" max="2822" width="10.44140625" style="11" customWidth="1"/>
    <col min="2823" max="2823" width="10.5546875" style="11" customWidth="1"/>
    <col min="2824" max="2824" width="8.44140625" style="11" customWidth="1"/>
    <col min="2825" max="2825" width="9.109375" style="11" customWidth="1"/>
    <col min="2826" max="2826" width="11.33203125" style="11" customWidth="1"/>
    <col min="2827" max="2827" width="11" style="11" customWidth="1"/>
    <col min="2828" max="2828" width="9.33203125" style="11" customWidth="1"/>
    <col min="2829" max="2829" width="8.5546875" style="11" customWidth="1"/>
    <col min="2830" max="2830" width="8.88671875" style="11"/>
    <col min="2831" max="2831" width="4.88671875" style="11" customWidth="1"/>
    <col min="2832" max="3072" width="8.88671875" style="11"/>
    <col min="3073" max="3073" width="65.5546875" style="11" customWidth="1"/>
    <col min="3074" max="3074" width="10.44140625" style="11" customWidth="1"/>
    <col min="3075" max="3075" width="10.33203125" style="11" customWidth="1"/>
    <col min="3076" max="3076" width="9.44140625" style="11" customWidth="1"/>
    <col min="3077" max="3077" width="8.5546875" style="11" customWidth="1"/>
    <col min="3078" max="3078" width="10.44140625" style="11" customWidth="1"/>
    <col min="3079" max="3079" width="10.5546875" style="11" customWidth="1"/>
    <col min="3080" max="3080" width="8.44140625" style="11" customWidth="1"/>
    <col min="3081" max="3081" width="9.109375" style="11" customWidth="1"/>
    <col min="3082" max="3082" width="11.33203125" style="11" customWidth="1"/>
    <col min="3083" max="3083" width="11" style="11" customWidth="1"/>
    <col min="3084" max="3084" width="9.33203125" style="11" customWidth="1"/>
    <col min="3085" max="3085" width="8.5546875" style="11" customWidth="1"/>
    <col min="3086" max="3086" width="8.88671875" style="11"/>
    <col min="3087" max="3087" width="4.88671875" style="11" customWidth="1"/>
    <col min="3088" max="3328" width="8.88671875" style="11"/>
    <col min="3329" max="3329" width="65.5546875" style="11" customWidth="1"/>
    <col min="3330" max="3330" width="10.44140625" style="11" customWidth="1"/>
    <col min="3331" max="3331" width="10.33203125" style="11" customWidth="1"/>
    <col min="3332" max="3332" width="9.44140625" style="11" customWidth="1"/>
    <col min="3333" max="3333" width="8.5546875" style="11" customWidth="1"/>
    <col min="3334" max="3334" width="10.44140625" style="11" customWidth="1"/>
    <col min="3335" max="3335" width="10.5546875" style="11" customWidth="1"/>
    <col min="3336" max="3336" width="8.44140625" style="11" customWidth="1"/>
    <col min="3337" max="3337" width="9.109375" style="11" customWidth="1"/>
    <col min="3338" max="3338" width="11.33203125" style="11" customWidth="1"/>
    <col min="3339" max="3339" width="11" style="11" customWidth="1"/>
    <col min="3340" max="3340" width="9.33203125" style="11" customWidth="1"/>
    <col min="3341" max="3341" width="8.5546875" style="11" customWidth="1"/>
    <col min="3342" max="3342" width="8.88671875" style="11"/>
    <col min="3343" max="3343" width="4.88671875" style="11" customWidth="1"/>
    <col min="3344" max="3584" width="8.88671875" style="11"/>
    <col min="3585" max="3585" width="65.5546875" style="11" customWidth="1"/>
    <col min="3586" max="3586" width="10.44140625" style="11" customWidth="1"/>
    <col min="3587" max="3587" width="10.33203125" style="11" customWidth="1"/>
    <col min="3588" max="3588" width="9.44140625" style="11" customWidth="1"/>
    <col min="3589" max="3589" width="8.5546875" style="11" customWidth="1"/>
    <col min="3590" max="3590" width="10.44140625" style="11" customWidth="1"/>
    <col min="3591" max="3591" width="10.5546875" style="11" customWidth="1"/>
    <col min="3592" max="3592" width="8.44140625" style="11" customWidth="1"/>
    <col min="3593" max="3593" width="9.109375" style="11" customWidth="1"/>
    <col min="3594" max="3594" width="11.33203125" style="11" customWidth="1"/>
    <col min="3595" max="3595" width="11" style="11" customWidth="1"/>
    <col min="3596" max="3596" width="9.33203125" style="11" customWidth="1"/>
    <col min="3597" max="3597" width="8.5546875" style="11" customWidth="1"/>
    <col min="3598" max="3598" width="8.88671875" style="11"/>
    <col min="3599" max="3599" width="4.88671875" style="11" customWidth="1"/>
    <col min="3600" max="3840" width="8.88671875" style="11"/>
    <col min="3841" max="3841" width="65.5546875" style="11" customWidth="1"/>
    <col min="3842" max="3842" width="10.44140625" style="11" customWidth="1"/>
    <col min="3843" max="3843" width="10.33203125" style="11" customWidth="1"/>
    <col min="3844" max="3844" width="9.44140625" style="11" customWidth="1"/>
    <col min="3845" max="3845" width="8.5546875" style="11" customWidth="1"/>
    <col min="3846" max="3846" width="10.44140625" style="11" customWidth="1"/>
    <col min="3847" max="3847" width="10.5546875" style="11" customWidth="1"/>
    <col min="3848" max="3848" width="8.44140625" style="11" customWidth="1"/>
    <col min="3849" max="3849" width="9.109375" style="11" customWidth="1"/>
    <col min="3850" max="3850" width="11.33203125" style="11" customWidth="1"/>
    <col min="3851" max="3851" width="11" style="11" customWidth="1"/>
    <col min="3852" max="3852" width="9.33203125" style="11" customWidth="1"/>
    <col min="3853" max="3853" width="8.5546875" style="11" customWidth="1"/>
    <col min="3854" max="3854" width="8.88671875" style="11"/>
    <col min="3855" max="3855" width="4.88671875" style="11" customWidth="1"/>
    <col min="3856" max="4096" width="8.88671875" style="11"/>
    <col min="4097" max="4097" width="65.5546875" style="11" customWidth="1"/>
    <col min="4098" max="4098" width="10.44140625" style="11" customWidth="1"/>
    <col min="4099" max="4099" width="10.33203125" style="11" customWidth="1"/>
    <col min="4100" max="4100" width="9.44140625" style="11" customWidth="1"/>
    <col min="4101" max="4101" width="8.5546875" style="11" customWidth="1"/>
    <col min="4102" max="4102" width="10.44140625" style="11" customWidth="1"/>
    <col min="4103" max="4103" width="10.5546875" style="11" customWidth="1"/>
    <col min="4104" max="4104" width="8.44140625" style="11" customWidth="1"/>
    <col min="4105" max="4105" width="9.109375" style="11" customWidth="1"/>
    <col min="4106" max="4106" width="11.33203125" style="11" customWidth="1"/>
    <col min="4107" max="4107" width="11" style="11" customWidth="1"/>
    <col min="4108" max="4108" width="9.33203125" style="11" customWidth="1"/>
    <col min="4109" max="4109" width="8.5546875" style="11" customWidth="1"/>
    <col min="4110" max="4110" width="8.88671875" style="11"/>
    <col min="4111" max="4111" width="4.88671875" style="11" customWidth="1"/>
    <col min="4112" max="4352" width="8.88671875" style="11"/>
    <col min="4353" max="4353" width="65.5546875" style="11" customWidth="1"/>
    <col min="4354" max="4354" width="10.44140625" style="11" customWidth="1"/>
    <col min="4355" max="4355" width="10.33203125" style="11" customWidth="1"/>
    <col min="4356" max="4356" width="9.44140625" style="11" customWidth="1"/>
    <col min="4357" max="4357" width="8.5546875" style="11" customWidth="1"/>
    <col min="4358" max="4358" width="10.44140625" style="11" customWidth="1"/>
    <col min="4359" max="4359" width="10.5546875" style="11" customWidth="1"/>
    <col min="4360" max="4360" width="8.44140625" style="11" customWidth="1"/>
    <col min="4361" max="4361" width="9.109375" style="11" customWidth="1"/>
    <col min="4362" max="4362" width="11.33203125" style="11" customWidth="1"/>
    <col min="4363" max="4363" width="11" style="11" customWidth="1"/>
    <col min="4364" max="4364" width="9.33203125" style="11" customWidth="1"/>
    <col min="4365" max="4365" width="8.5546875" style="11" customWidth="1"/>
    <col min="4366" max="4366" width="8.88671875" style="11"/>
    <col min="4367" max="4367" width="4.88671875" style="11" customWidth="1"/>
    <col min="4368" max="4608" width="8.88671875" style="11"/>
    <col min="4609" max="4609" width="65.5546875" style="11" customWidth="1"/>
    <col min="4610" max="4610" width="10.44140625" style="11" customWidth="1"/>
    <col min="4611" max="4611" width="10.33203125" style="11" customWidth="1"/>
    <col min="4612" max="4612" width="9.44140625" style="11" customWidth="1"/>
    <col min="4613" max="4613" width="8.5546875" style="11" customWidth="1"/>
    <col min="4614" max="4614" width="10.44140625" style="11" customWidth="1"/>
    <col min="4615" max="4615" width="10.5546875" style="11" customWidth="1"/>
    <col min="4616" max="4616" width="8.44140625" style="11" customWidth="1"/>
    <col min="4617" max="4617" width="9.109375" style="11" customWidth="1"/>
    <col min="4618" max="4618" width="11.33203125" style="11" customWidth="1"/>
    <col min="4619" max="4619" width="11" style="11" customWidth="1"/>
    <col min="4620" max="4620" width="9.33203125" style="11" customWidth="1"/>
    <col min="4621" max="4621" width="8.5546875" style="11" customWidth="1"/>
    <col min="4622" max="4622" width="8.88671875" style="11"/>
    <col min="4623" max="4623" width="4.88671875" style="11" customWidth="1"/>
    <col min="4624" max="4864" width="8.88671875" style="11"/>
    <col min="4865" max="4865" width="65.5546875" style="11" customWidth="1"/>
    <col min="4866" max="4866" width="10.44140625" style="11" customWidth="1"/>
    <col min="4867" max="4867" width="10.33203125" style="11" customWidth="1"/>
    <col min="4868" max="4868" width="9.44140625" style="11" customWidth="1"/>
    <col min="4869" max="4869" width="8.5546875" style="11" customWidth="1"/>
    <col min="4870" max="4870" width="10.44140625" style="11" customWidth="1"/>
    <col min="4871" max="4871" width="10.5546875" style="11" customWidth="1"/>
    <col min="4872" max="4872" width="8.44140625" style="11" customWidth="1"/>
    <col min="4873" max="4873" width="9.109375" style="11" customWidth="1"/>
    <col min="4874" max="4874" width="11.33203125" style="11" customWidth="1"/>
    <col min="4875" max="4875" width="11" style="11" customWidth="1"/>
    <col min="4876" max="4876" width="9.33203125" style="11" customWidth="1"/>
    <col min="4877" max="4877" width="8.5546875" style="11" customWidth="1"/>
    <col min="4878" max="4878" width="8.88671875" style="11"/>
    <col min="4879" max="4879" width="4.88671875" style="11" customWidth="1"/>
    <col min="4880" max="5120" width="8.88671875" style="11"/>
    <col min="5121" max="5121" width="65.5546875" style="11" customWidth="1"/>
    <col min="5122" max="5122" width="10.44140625" style="11" customWidth="1"/>
    <col min="5123" max="5123" width="10.33203125" style="11" customWidth="1"/>
    <col min="5124" max="5124" width="9.44140625" style="11" customWidth="1"/>
    <col min="5125" max="5125" width="8.5546875" style="11" customWidth="1"/>
    <col min="5126" max="5126" width="10.44140625" style="11" customWidth="1"/>
    <col min="5127" max="5127" width="10.5546875" style="11" customWidth="1"/>
    <col min="5128" max="5128" width="8.44140625" style="11" customWidth="1"/>
    <col min="5129" max="5129" width="9.109375" style="11" customWidth="1"/>
    <col min="5130" max="5130" width="11.33203125" style="11" customWidth="1"/>
    <col min="5131" max="5131" width="11" style="11" customWidth="1"/>
    <col min="5132" max="5132" width="9.33203125" style="11" customWidth="1"/>
    <col min="5133" max="5133" width="8.5546875" style="11" customWidth="1"/>
    <col min="5134" max="5134" width="8.88671875" style="11"/>
    <col min="5135" max="5135" width="4.88671875" style="11" customWidth="1"/>
    <col min="5136" max="5376" width="8.88671875" style="11"/>
    <col min="5377" max="5377" width="65.5546875" style="11" customWidth="1"/>
    <col min="5378" max="5378" width="10.44140625" style="11" customWidth="1"/>
    <col min="5379" max="5379" width="10.33203125" style="11" customWidth="1"/>
    <col min="5380" max="5380" width="9.44140625" style="11" customWidth="1"/>
    <col min="5381" max="5381" width="8.5546875" style="11" customWidth="1"/>
    <col min="5382" max="5382" width="10.44140625" style="11" customWidth="1"/>
    <col min="5383" max="5383" width="10.5546875" style="11" customWidth="1"/>
    <col min="5384" max="5384" width="8.44140625" style="11" customWidth="1"/>
    <col min="5385" max="5385" width="9.109375" style="11" customWidth="1"/>
    <col min="5386" max="5386" width="11.33203125" style="11" customWidth="1"/>
    <col min="5387" max="5387" width="11" style="11" customWidth="1"/>
    <col min="5388" max="5388" width="9.33203125" style="11" customWidth="1"/>
    <col min="5389" max="5389" width="8.5546875" style="11" customWidth="1"/>
    <col min="5390" max="5390" width="8.88671875" style="11"/>
    <col min="5391" max="5391" width="4.88671875" style="11" customWidth="1"/>
    <col min="5392" max="5632" width="8.88671875" style="11"/>
    <col min="5633" max="5633" width="65.5546875" style="11" customWidth="1"/>
    <col min="5634" max="5634" width="10.44140625" style="11" customWidth="1"/>
    <col min="5635" max="5635" width="10.33203125" style="11" customWidth="1"/>
    <col min="5636" max="5636" width="9.44140625" style="11" customWidth="1"/>
    <col min="5637" max="5637" width="8.5546875" style="11" customWidth="1"/>
    <col min="5638" max="5638" width="10.44140625" style="11" customWidth="1"/>
    <col min="5639" max="5639" width="10.5546875" style="11" customWidth="1"/>
    <col min="5640" max="5640" width="8.44140625" style="11" customWidth="1"/>
    <col min="5641" max="5641" width="9.109375" style="11" customWidth="1"/>
    <col min="5642" max="5642" width="11.33203125" style="11" customWidth="1"/>
    <col min="5643" max="5643" width="11" style="11" customWidth="1"/>
    <col min="5644" max="5644" width="9.33203125" style="11" customWidth="1"/>
    <col min="5645" max="5645" width="8.5546875" style="11" customWidth="1"/>
    <col min="5646" max="5646" width="8.88671875" style="11"/>
    <col min="5647" max="5647" width="4.88671875" style="11" customWidth="1"/>
    <col min="5648" max="5888" width="8.88671875" style="11"/>
    <col min="5889" max="5889" width="65.5546875" style="11" customWidth="1"/>
    <col min="5890" max="5890" width="10.44140625" style="11" customWidth="1"/>
    <col min="5891" max="5891" width="10.33203125" style="11" customWidth="1"/>
    <col min="5892" max="5892" width="9.44140625" style="11" customWidth="1"/>
    <col min="5893" max="5893" width="8.5546875" style="11" customWidth="1"/>
    <col min="5894" max="5894" width="10.44140625" style="11" customWidth="1"/>
    <col min="5895" max="5895" width="10.5546875" style="11" customWidth="1"/>
    <col min="5896" max="5896" width="8.44140625" style="11" customWidth="1"/>
    <col min="5897" max="5897" width="9.109375" style="11" customWidth="1"/>
    <col min="5898" max="5898" width="11.33203125" style="11" customWidth="1"/>
    <col min="5899" max="5899" width="11" style="11" customWidth="1"/>
    <col min="5900" max="5900" width="9.33203125" style="11" customWidth="1"/>
    <col min="5901" max="5901" width="8.5546875" style="11" customWidth="1"/>
    <col min="5902" max="5902" width="8.88671875" style="11"/>
    <col min="5903" max="5903" width="4.88671875" style="11" customWidth="1"/>
    <col min="5904" max="6144" width="8.88671875" style="11"/>
    <col min="6145" max="6145" width="65.5546875" style="11" customWidth="1"/>
    <col min="6146" max="6146" width="10.44140625" style="11" customWidth="1"/>
    <col min="6147" max="6147" width="10.33203125" style="11" customWidth="1"/>
    <col min="6148" max="6148" width="9.44140625" style="11" customWidth="1"/>
    <col min="6149" max="6149" width="8.5546875" style="11" customWidth="1"/>
    <col min="6150" max="6150" width="10.44140625" style="11" customWidth="1"/>
    <col min="6151" max="6151" width="10.5546875" style="11" customWidth="1"/>
    <col min="6152" max="6152" width="8.44140625" style="11" customWidth="1"/>
    <col min="6153" max="6153" width="9.109375" style="11" customWidth="1"/>
    <col min="6154" max="6154" width="11.33203125" style="11" customWidth="1"/>
    <col min="6155" max="6155" width="11" style="11" customWidth="1"/>
    <col min="6156" max="6156" width="9.33203125" style="11" customWidth="1"/>
    <col min="6157" max="6157" width="8.5546875" style="11" customWidth="1"/>
    <col min="6158" max="6158" width="8.88671875" style="11"/>
    <col min="6159" max="6159" width="4.88671875" style="11" customWidth="1"/>
    <col min="6160" max="6400" width="8.88671875" style="11"/>
    <col min="6401" max="6401" width="65.5546875" style="11" customWidth="1"/>
    <col min="6402" max="6402" width="10.44140625" style="11" customWidth="1"/>
    <col min="6403" max="6403" width="10.33203125" style="11" customWidth="1"/>
    <col min="6404" max="6404" width="9.44140625" style="11" customWidth="1"/>
    <col min="6405" max="6405" width="8.5546875" style="11" customWidth="1"/>
    <col min="6406" max="6406" width="10.44140625" style="11" customWidth="1"/>
    <col min="6407" max="6407" width="10.5546875" style="11" customWidth="1"/>
    <col min="6408" max="6408" width="8.44140625" style="11" customWidth="1"/>
    <col min="6409" max="6409" width="9.109375" style="11" customWidth="1"/>
    <col min="6410" max="6410" width="11.33203125" style="11" customWidth="1"/>
    <col min="6411" max="6411" width="11" style="11" customWidth="1"/>
    <col min="6412" max="6412" width="9.33203125" style="11" customWidth="1"/>
    <col min="6413" max="6413" width="8.5546875" style="11" customWidth="1"/>
    <col min="6414" max="6414" width="8.88671875" style="11"/>
    <col min="6415" max="6415" width="4.88671875" style="11" customWidth="1"/>
    <col min="6416" max="6656" width="8.88671875" style="11"/>
    <col min="6657" max="6657" width="65.5546875" style="11" customWidth="1"/>
    <col min="6658" max="6658" width="10.44140625" style="11" customWidth="1"/>
    <col min="6659" max="6659" width="10.33203125" style="11" customWidth="1"/>
    <col min="6660" max="6660" width="9.44140625" style="11" customWidth="1"/>
    <col min="6661" max="6661" width="8.5546875" style="11" customWidth="1"/>
    <col min="6662" max="6662" width="10.44140625" style="11" customWidth="1"/>
    <col min="6663" max="6663" width="10.5546875" style="11" customWidth="1"/>
    <col min="6664" max="6664" width="8.44140625" style="11" customWidth="1"/>
    <col min="6665" max="6665" width="9.109375" style="11" customWidth="1"/>
    <col min="6666" max="6666" width="11.33203125" style="11" customWidth="1"/>
    <col min="6667" max="6667" width="11" style="11" customWidth="1"/>
    <col min="6668" max="6668" width="9.33203125" style="11" customWidth="1"/>
    <col min="6669" max="6669" width="8.5546875" style="11" customWidth="1"/>
    <col min="6670" max="6670" width="8.88671875" style="11"/>
    <col min="6671" max="6671" width="4.88671875" style="11" customWidth="1"/>
    <col min="6672" max="6912" width="8.88671875" style="11"/>
    <col min="6913" max="6913" width="65.5546875" style="11" customWidth="1"/>
    <col min="6914" max="6914" width="10.44140625" style="11" customWidth="1"/>
    <col min="6915" max="6915" width="10.33203125" style="11" customWidth="1"/>
    <col min="6916" max="6916" width="9.44140625" style="11" customWidth="1"/>
    <col min="6917" max="6917" width="8.5546875" style="11" customWidth="1"/>
    <col min="6918" max="6918" width="10.44140625" style="11" customWidth="1"/>
    <col min="6919" max="6919" width="10.5546875" style="11" customWidth="1"/>
    <col min="6920" max="6920" width="8.44140625" style="11" customWidth="1"/>
    <col min="6921" max="6921" width="9.109375" style="11" customWidth="1"/>
    <col min="6922" max="6922" width="11.33203125" style="11" customWidth="1"/>
    <col min="6923" max="6923" width="11" style="11" customWidth="1"/>
    <col min="6924" max="6924" width="9.33203125" style="11" customWidth="1"/>
    <col min="6925" max="6925" width="8.5546875" style="11" customWidth="1"/>
    <col min="6926" max="6926" width="8.88671875" style="11"/>
    <col min="6927" max="6927" width="4.88671875" style="11" customWidth="1"/>
    <col min="6928" max="7168" width="8.88671875" style="11"/>
    <col min="7169" max="7169" width="65.5546875" style="11" customWidth="1"/>
    <col min="7170" max="7170" width="10.44140625" style="11" customWidth="1"/>
    <col min="7171" max="7171" width="10.33203125" style="11" customWidth="1"/>
    <col min="7172" max="7172" width="9.44140625" style="11" customWidth="1"/>
    <col min="7173" max="7173" width="8.5546875" style="11" customWidth="1"/>
    <col min="7174" max="7174" width="10.44140625" style="11" customWidth="1"/>
    <col min="7175" max="7175" width="10.5546875" style="11" customWidth="1"/>
    <col min="7176" max="7176" width="8.44140625" style="11" customWidth="1"/>
    <col min="7177" max="7177" width="9.109375" style="11" customWidth="1"/>
    <col min="7178" max="7178" width="11.33203125" style="11" customWidth="1"/>
    <col min="7179" max="7179" width="11" style="11" customWidth="1"/>
    <col min="7180" max="7180" width="9.33203125" style="11" customWidth="1"/>
    <col min="7181" max="7181" width="8.5546875" style="11" customWidth="1"/>
    <col min="7182" max="7182" width="8.88671875" style="11"/>
    <col min="7183" max="7183" width="4.88671875" style="11" customWidth="1"/>
    <col min="7184" max="7424" width="8.88671875" style="11"/>
    <col min="7425" max="7425" width="65.5546875" style="11" customWidth="1"/>
    <col min="7426" max="7426" width="10.44140625" style="11" customWidth="1"/>
    <col min="7427" max="7427" width="10.33203125" style="11" customWidth="1"/>
    <col min="7428" max="7428" width="9.44140625" style="11" customWidth="1"/>
    <col min="7429" max="7429" width="8.5546875" style="11" customWidth="1"/>
    <col min="7430" max="7430" width="10.44140625" style="11" customWidth="1"/>
    <col min="7431" max="7431" width="10.5546875" style="11" customWidth="1"/>
    <col min="7432" max="7432" width="8.44140625" style="11" customWidth="1"/>
    <col min="7433" max="7433" width="9.109375" style="11" customWidth="1"/>
    <col min="7434" max="7434" width="11.33203125" style="11" customWidth="1"/>
    <col min="7435" max="7435" width="11" style="11" customWidth="1"/>
    <col min="7436" max="7436" width="9.33203125" style="11" customWidth="1"/>
    <col min="7437" max="7437" width="8.5546875" style="11" customWidth="1"/>
    <col min="7438" max="7438" width="8.88671875" style="11"/>
    <col min="7439" max="7439" width="4.88671875" style="11" customWidth="1"/>
    <col min="7440" max="7680" width="8.88671875" style="11"/>
    <col min="7681" max="7681" width="65.5546875" style="11" customWidth="1"/>
    <col min="7682" max="7682" width="10.44140625" style="11" customWidth="1"/>
    <col min="7683" max="7683" width="10.33203125" style="11" customWidth="1"/>
    <col min="7684" max="7684" width="9.44140625" style="11" customWidth="1"/>
    <col min="7685" max="7685" width="8.5546875" style="11" customWidth="1"/>
    <col min="7686" max="7686" width="10.44140625" style="11" customWidth="1"/>
    <col min="7687" max="7687" width="10.5546875" style="11" customWidth="1"/>
    <col min="7688" max="7688" width="8.44140625" style="11" customWidth="1"/>
    <col min="7689" max="7689" width="9.109375" style="11" customWidth="1"/>
    <col min="7690" max="7690" width="11.33203125" style="11" customWidth="1"/>
    <col min="7691" max="7691" width="11" style="11" customWidth="1"/>
    <col min="7692" max="7692" width="9.33203125" style="11" customWidth="1"/>
    <col min="7693" max="7693" width="8.5546875" style="11" customWidth="1"/>
    <col min="7694" max="7694" width="8.88671875" style="11"/>
    <col min="7695" max="7695" width="4.88671875" style="11" customWidth="1"/>
    <col min="7696" max="7936" width="8.88671875" style="11"/>
    <col min="7937" max="7937" width="65.5546875" style="11" customWidth="1"/>
    <col min="7938" max="7938" width="10.44140625" style="11" customWidth="1"/>
    <col min="7939" max="7939" width="10.33203125" style="11" customWidth="1"/>
    <col min="7940" max="7940" width="9.44140625" style="11" customWidth="1"/>
    <col min="7941" max="7941" width="8.5546875" style="11" customWidth="1"/>
    <col min="7942" max="7942" width="10.44140625" style="11" customWidth="1"/>
    <col min="7943" max="7943" width="10.5546875" style="11" customWidth="1"/>
    <col min="7944" max="7944" width="8.44140625" style="11" customWidth="1"/>
    <col min="7945" max="7945" width="9.109375" style="11" customWidth="1"/>
    <col min="7946" max="7946" width="11.33203125" style="11" customWidth="1"/>
    <col min="7947" max="7947" width="11" style="11" customWidth="1"/>
    <col min="7948" max="7948" width="9.33203125" style="11" customWidth="1"/>
    <col min="7949" max="7949" width="8.5546875" style="11" customWidth="1"/>
    <col min="7950" max="7950" width="8.88671875" style="11"/>
    <col min="7951" max="7951" width="4.88671875" style="11" customWidth="1"/>
    <col min="7952" max="8192" width="8.88671875" style="11"/>
    <col min="8193" max="8193" width="65.5546875" style="11" customWidth="1"/>
    <col min="8194" max="8194" width="10.44140625" style="11" customWidth="1"/>
    <col min="8195" max="8195" width="10.33203125" style="11" customWidth="1"/>
    <col min="8196" max="8196" width="9.44140625" style="11" customWidth="1"/>
    <col min="8197" max="8197" width="8.5546875" style="11" customWidth="1"/>
    <col min="8198" max="8198" width="10.44140625" style="11" customWidth="1"/>
    <col min="8199" max="8199" width="10.5546875" style="11" customWidth="1"/>
    <col min="8200" max="8200" width="8.44140625" style="11" customWidth="1"/>
    <col min="8201" max="8201" width="9.109375" style="11" customWidth="1"/>
    <col min="8202" max="8202" width="11.33203125" style="11" customWidth="1"/>
    <col min="8203" max="8203" width="11" style="11" customWidth="1"/>
    <col min="8204" max="8204" width="9.33203125" style="11" customWidth="1"/>
    <col min="8205" max="8205" width="8.5546875" style="11" customWidth="1"/>
    <col min="8206" max="8206" width="8.88671875" style="11"/>
    <col min="8207" max="8207" width="4.88671875" style="11" customWidth="1"/>
    <col min="8208" max="8448" width="8.88671875" style="11"/>
    <col min="8449" max="8449" width="65.5546875" style="11" customWidth="1"/>
    <col min="8450" max="8450" width="10.44140625" style="11" customWidth="1"/>
    <col min="8451" max="8451" width="10.33203125" style="11" customWidth="1"/>
    <col min="8452" max="8452" width="9.44140625" style="11" customWidth="1"/>
    <col min="8453" max="8453" width="8.5546875" style="11" customWidth="1"/>
    <col min="8454" max="8454" width="10.44140625" style="11" customWidth="1"/>
    <col min="8455" max="8455" width="10.5546875" style="11" customWidth="1"/>
    <col min="8456" max="8456" width="8.44140625" style="11" customWidth="1"/>
    <col min="8457" max="8457" width="9.109375" style="11" customWidth="1"/>
    <col min="8458" max="8458" width="11.33203125" style="11" customWidth="1"/>
    <col min="8459" max="8459" width="11" style="11" customWidth="1"/>
    <col min="8460" max="8460" width="9.33203125" style="11" customWidth="1"/>
    <col min="8461" max="8461" width="8.5546875" style="11" customWidth="1"/>
    <col min="8462" max="8462" width="8.88671875" style="11"/>
    <col min="8463" max="8463" width="4.88671875" style="11" customWidth="1"/>
    <col min="8464" max="8704" width="8.88671875" style="11"/>
    <col min="8705" max="8705" width="65.5546875" style="11" customWidth="1"/>
    <col min="8706" max="8706" width="10.44140625" style="11" customWidth="1"/>
    <col min="8707" max="8707" width="10.33203125" style="11" customWidth="1"/>
    <col min="8708" max="8708" width="9.44140625" style="11" customWidth="1"/>
    <col min="8709" max="8709" width="8.5546875" style="11" customWidth="1"/>
    <col min="8710" max="8710" width="10.44140625" style="11" customWidth="1"/>
    <col min="8711" max="8711" width="10.5546875" style="11" customWidth="1"/>
    <col min="8712" max="8712" width="8.44140625" style="11" customWidth="1"/>
    <col min="8713" max="8713" width="9.109375" style="11" customWidth="1"/>
    <col min="8714" max="8714" width="11.33203125" style="11" customWidth="1"/>
    <col min="8715" max="8715" width="11" style="11" customWidth="1"/>
    <col min="8716" max="8716" width="9.33203125" style="11" customWidth="1"/>
    <col min="8717" max="8717" width="8.5546875" style="11" customWidth="1"/>
    <col min="8718" max="8718" width="8.88671875" style="11"/>
    <col min="8719" max="8719" width="4.88671875" style="11" customWidth="1"/>
    <col min="8720" max="8960" width="8.88671875" style="11"/>
    <col min="8961" max="8961" width="65.5546875" style="11" customWidth="1"/>
    <col min="8962" max="8962" width="10.44140625" style="11" customWidth="1"/>
    <col min="8963" max="8963" width="10.33203125" style="11" customWidth="1"/>
    <col min="8964" max="8964" width="9.44140625" style="11" customWidth="1"/>
    <col min="8965" max="8965" width="8.5546875" style="11" customWidth="1"/>
    <col min="8966" max="8966" width="10.44140625" style="11" customWidth="1"/>
    <col min="8967" max="8967" width="10.5546875" style="11" customWidth="1"/>
    <col min="8968" max="8968" width="8.44140625" style="11" customWidth="1"/>
    <col min="8969" max="8969" width="9.109375" style="11" customWidth="1"/>
    <col min="8970" max="8970" width="11.33203125" style="11" customWidth="1"/>
    <col min="8971" max="8971" width="11" style="11" customWidth="1"/>
    <col min="8972" max="8972" width="9.33203125" style="11" customWidth="1"/>
    <col min="8973" max="8973" width="8.5546875" style="11" customWidth="1"/>
    <col min="8974" max="8974" width="8.88671875" style="11"/>
    <col min="8975" max="8975" width="4.88671875" style="11" customWidth="1"/>
    <col min="8976" max="9216" width="8.88671875" style="11"/>
    <col min="9217" max="9217" width="65.5546875" style="11" customWidth="1"/>
    <col min="9218" max="9218" width="10.44140625" style="11" customWidth="1"/>
    <col min="9219" max="9219" width="10.33203125" style="11" customWidth="1"/>
    <col min="9220" max="9220" width="9.44140625" style="11" customWidth="1"/>
    <col min="9221" max="9221" width="8.5546875" style="11" customWidth="1"/>
    <col min="9222" max="9222" width="10.44140625" style="11" customWidth="1"/>
    <col min="9223" max="9223" width="10.5546875" style="11" customWidth="1"/>
    <col min="9224" max="9224" width="8.44140625" style="11" customWidth="1"/>
    <col min="9225" max="9225" width="9.109375" style="11" customWidth="1"/>
    <col min="9226" max="9226" width="11.33203125" style="11" customWidth="1"/>
    <col min="9227" max="9227" width="11" style="11" customWidth="1"/>
    <col min="9228" max="9228" width="9.33203125" style="11" customWidth="1"/>
    <col min="9229" max="9229" width="8.5546875" style="11" customWidth="1"/>
    <col min="9230" max="9230" width="8.88671875" style="11"/>
    <col min="9231" max="9231" width="4.88671875" style="11" customWidth="1"/>
    <col min="9232" max="9472" width="8.88671875" style="11"/>
    <col min="9473" max="9473" width="65.5546875" style="11" customWidth="1"/>
    <col min="9474" max="9474" width="10.44140625" style="11" customWidth="1"/>
    <col min="9475" max="9475" width="10.33203125" style="11" customWidth="1"/>
    <col min="9476" max="9476" width="9.44140625" style="11" customWidth="1"/>
    <col min="9477" max="9477" width="8.5546875" style="11" customWidth="1"/>
    <col min="9478" max="9478" width="10.44140625" style="11" customWidth="1"/>
    <col min="9479" max="9479" width="10.5546875" style="11" customWidth="1"/>
    <col min="9480" max="9480" width="8.44140625" style="11" customWidth="1"/>
    <col min="9481" max="9481" width="9.109375" style="11" customWidth="1"/>
    <col min="9482" max="9482" width="11.33203125" style="11" customWidth="1"/>
    <col min="9483" max="9483" width="11" style="11" customWidth="1"/>
    <col min="9484" max="9484" width="9.33203125" style="11" customWidth="1"/>
    <col min="9485" max="9485" width="8.5546875" style="11" customWidth="1"/>
    <col min="9486" max="9486" width="8.88671875" style="11"/>
    <col min="9487" max="9487" width="4.88671875" style="11" customWidth="1"/>
    <col min="9488" max="9728" width="8.88671875" style="11"/>
    <col min="9729" max="9729" width="65.5546875" style="11" customWidth="1"/>
    <col min="9730" max="9730" width="10.44140625" style="11" customWidth="1"/>
    <col min="9731" max="9731" width="10.33203125" style="11" customWidth="1"/>
    <col min="9732" max="9732" width="9.44140625" style="11" customWidth="1"/>
    <col min="9733" max="9733" width="8.5546875" style="11" customWidth="1"/>
    <col min="9734" max="9734" width="10.44140625" style="11" customWidth="1"/>
    <col min="9735" max="9735" width="10.5546875" style="11" customWidth="1"/>
    <col min="9736" max="9736" width="8.44140625" style="11" customWidth="1"/>
    <col min="9737" max="9737" width="9.109375" style="11" customWidth="1"/>
    <col min="9738" max="9738" width="11.33203125" style="11" customWidth="1"/>
    <col min="9739" max="9739" width="11" style="11" customWidth="1"/>
    <col min="9740" max="9740" width="9.33203125" style="11" customWidth="1"/>
    <col min="9741" max="9741" width="8.5546875" style="11" customWidth="1"/>
    <col min="9742" max="9742" width="8.88671875" style="11"/>
    <col min="9743" max="9743" width="4.88671875" style="11" customWidth="1"/>
    <col min="9744" max="9984" width="8.88671875" style="11"/>
    <col min="9985" max="9985" width="65.5546875" style="11" customWidth="1"/>
    <col min="9986" max="9986" width="10.44140625" style="11" customWidth="1"/>
    <col min="9987" max="9987" width="10.33203125" style="11" customWidth="1"/>
    <col min="9988" max="9988" width="9.44140625" style="11" customWidth="1"/>
    <col min="9989" max="9989" width="8.5546875" style="11" customWidth="1"/>
    <col min="9990" max="9990" width="10.44140625" style="11" customWidth="1"/>
    <col min="9991" max="9991" width="10.5546875" style="11" customWidth="1"/>
    <col min="9992" max="9992" width="8.44140625" style="11" customWidth="1"/>
    <col min="9993" max="9993" width="9.109375" style="11" customWidth="1"/>
    <col min="9994" max="9994" width="11.33203125" style="11" customWidth="1"/>
    <col min="9995" max="9995" width="11" style="11" customWidth="1"/>
    <col min="9996" max="9996" width="9.33203125" style="11" customWidth="1"/>
    <col min="9997" max="9997" width="8.5546875" style="11" customWidth="1"/>
    <col min="9998" max="9998" width="8.88671875" style="11"/>
    <col min="9999" max="9999" width="4.88671875" style="11" customWidth="1"/>
    <col min="10000" max="10240" width="8.88671875" style="11"/>
    <col min="10241" max="10241" width="65.5546875" style="11" customWidth="1"/>
    <col min="10242" max="10242" width="10.44140625" style="11" customWidth="1"/>
    <col min="10243" max="10243" width="10.33203125" style="11" customWidth="1"/>
    <col min="10244" max="10244" width="9.44140625" style="11" customWidth="1"/>
    <col min="10245" max="10245" width="8.5546875" style="11" customWidth="1"/>
    <col min="10246" max="10246" width="10.44140625" style="11" customWidth="1"/>
    <col min="10247" max="10247" width="10.5546875" style="11" customWidth="1"/>
    <col min="10248" max="10248" width="8.44140625" style="11" customWidth="1"/>
    <col min="10249" max="10249" width="9.109375" style="11" customWidth="1"/>
    <col min="10250" max="10250" width="11.33203125" style="11" customWidth="1"/>
    <col min="10251" max="10251" width="11" style="11" customWidth="1"/>
    <col min="10252" max="10252" width="9.33203125" style="11" customWidth="1"/>
    <col min="10253" max="10253" width="8.5546875" style="11" customWidth="1"/>
    <col min="10254" max="10254" width="8.88671875" style="11"/>
    <col min="10255" max="10255" width="4.88671875" style="11" customWidth="1"/>
    <col min="10256" max="10496" width="8.88671875" style="11"/>
    <col min="10497" max="10497" width="65.5546875" style="11" customWidth="1"/>
    <col min="10498" max="10498" width="10.44140625" style="11" customWidth="1"/>
    <col min="10499" max="10499" width="10.33203125" style="11" customWidth="1"/>
    <col min="10500" max="10500" width="9.44140625" style="11" customWidth="1"/>
    <col min="10501" max="10501" width="8.5546875" style="11" customWidth="1"/>
    <col min="10502" max="10502" width="10.44140625" style="11" customWidth="1"/>
    <col min="10503" max="10503" width="10.5546875" style="11" customWidth="1"/>
    <col min="10504" max="10504" width="8.44140625" style="11" customWidth="1"/>
    <col min="10505" max="10505" width="9.109375" style="11" customWidth="1"/>
    <col min="10506" max="10506" width="11.33203125" style="11" customWidth="1"/>
    <col min="10507" max="10507" width="11" style="11" customWidth="1"/>
    <col min="10508" max="10508" width="9.33203125" style="11" customWidth="1"/>
    <col min="10509" max="10509" width="8.5546875" style="11" customWidth="1"/>
    <col min="10510" max="10510" width="8.88671875" style="11"/>
    <col min="10511" max="10511" width="4.88671875" style="11" customWidth="1"/>
    <col min="10512" max="10752" width="8.88671875" style="11"/>
    <col min="10753" max="10753" width="65.5546875" style="11" customWidth="1"/>
    <col min="10754" max="10754" width="10.44140625" style="11" customWidth="1"/>
    <col min="10755" max="10755" width="10.33203125" style="11" customWidth="1"/>
    <col min="10756" max="10756" width="9.44140625" style="11" customWidth="1"/>
    <col min="10757" max="10757" width="8.5546875" style="11" customWidth="1"/>
    <col min="10758" max="10758" width="10.44140625" style="11" customWidth="1"/>
    <col min="10759" max="10759" width="10.5546875" style="11" customWidth="1"/>
    <col min="10760" max="10760" width="8.44140625" style="11" customWidth="1"/>
    <col min="10761" max="10761" width="9.109375" style="11" customWidth="1"/>
    <col min="10762" max="10762" width="11.33203125" style="11" customWidth="1"/>
    <col min="10763" max="10763" width="11" style="11" customWidth="1"/>
    <col min="10764" max="10764" width="9.33203125" style="11" customWidth="1"/>
    <col min="10765" max="10765" width="8.5546875" style="11" customWidth="1"/>
    <col min="10766" max="10766" width="8.88671875" style="11"/>
    <col min="10767" max="10767" width="4.88671875" style="11" customWidth="1"/>
    <col min="10768" max="11008" width="8.88671875" style="11"/>
    <col min="11009" max="11009" width="65.5546875" style="11" customWidth="1"/>
    <col min="11010" max="11010" width="10.44140625" style="11" customWidth="1"/>
    <col min="11011" max="11011" width="10.33203125" style="11" customWidth="1"/>
    <col min="11012" max="11012" width="9.44140625" style="11" customWidth="1"/>
    <col min="11013" max="11013" width="8.5546875" style="11" customWidth="1"/>
    <col min="11014" max="11014" width="10.44140625" style="11" customWidth="1"/>
    <col min="11015" max="11015" width="10.5546875" style="11" customWidth="1"/>
    <col min="11016" max="11016" width="8.44140625" style="11" customWidth="1"/>
    <col min="11017" max="11017" width="9.109375" style="11" customWidth="1"/>
    <col min="11018" max="11018" width="11.33203125" style="11" customWidth="1"/>
    <col min="11019" max="11019" width="11" style="11" customWidth="1"/>
    <col min="11020" max="11020" width="9.33203125" style="11" customWidth="1"/>
    <col min="11021" max="11021" width="8.5546875" style="11" customWidth="1"/>
    <col min="11022" max="11022" width="8.88671875" style="11"/>
    <col min="11023" max="11023" width="4.88671875" style="11" customWidth="1"/>
    <col min="11024" max="11264" width="8.88671875" style="11"/>
    <col min="11265" max="11265" width="65.5546875" style="11" customWidth="1"/>
    <col min="11266" max="11266" width="10.44140625" style="11" customWidth="1"/>
    <col min="11267" max="11267" width="10.33203125" style="11" customWidth="1"/>
    <col min="11268" max="11268" width="9.44140625" style="11" customWidth="1"/>
    <col min="11269" max="11269" width="8.5546875" style="11" customWidth="1"/>
    <col min="11270" max="11270" width="10.44140625" style="11" customWidth="1"/>
    <col min="11271" max="11271" width="10.5546875" style="11" customWidth="1"/>
    <col min="11272" max="11272" width="8.44140625" style="11" customWidth="1"/>
    <col min="11273" max="11273" width="9.109375" style="11" customWidth="1"/>
    <col min="11274" max="11274" width="11.33203125" style="11" customWidth="1"/>
    <col min="11275" max="11275" width="11" style="11" customWidth="1"/>
    <col min="11276" max="11276" width="9.33203125" style="11" customWidth="1"/>
    <col min="11277" max="11277" width="8.5546875" style="11" customWidth="1"/>
    <col min="11278" max="11278" width="8.88671875" style="11"/>
    <col min="11279" max="11279" width="4.88671875" style="11" customWidth="1"/>
    <col min="11280" max="11520" width="8.88671875" style="11"/>
    <col min="11521" max="11521" width="65.5546875" style="11" customWidth="1"/>
    <col min="11522" max="11522" width="10.44140625" style="11" customWidth="1"/>
    <col min="11523" max="11523" width="10.33203125" style="11" customWidth="1"/>
    <col min="11524" max="11524" width="9.44140625" style="11" customWidth="1"/>
    <col min="11525" max="11525" width="8.5546875" style="11" customWidth="1"/>
    <col min="11526" max="11526" width="10.44140625" style="11" customWidth="1"/>
    <col min="11527" max="11527" width="10.5546875" style="11" customWidth="1"/>
    <col min="11528" max="11528" width="8.44140625" style="11" customWidth="1"/>
    <col min="11529" max="11529" width="9.109375" style="11" customWidth="1"/>
    <col min="11530" max="11530" width="11.33203125" style="11" customWidth="1"/>
    <col min="11531" max="11531" width="11" style="11" customWidth="1"/>
    <col min="11532" max="11532" width="9.33203125" style="11" customWidth="1"/>
    <col min="11533" max="11533" width="8.5546875" style="11" customWidth="1"/>
    <col min="11534" max="11534" width="8.88671875" style="11"/>
    <col min="11535" max="11535" width="4.88671875" style="11" customWidth="1"/>
    <col min="11536" max="11776" width="8.88671875" style="11"/>
    <col min="11777" max="11777" width="65.5546875" style="11" customWidth="1"/>
    <col min="11778" max="11778" width="10.44140625" style="11" customWidth="1"/>
    <col min="11779" max="11779" width="10.33203125" style="11" customWidth="1"/>
    <col min="11780" max="11780" width="9.44140625" style="11" customWidth="1"/>
    <col min="11781" max="11781" width="8.5546875" style="11" customWidth="1"/>
    <col min="11782" max="11782" width="10.44140625" style="11" customWidth="1"/>
    <col min="11783" max="11783" width="10.5546875" style="11" customWidth="1"/>
    <col min="11784" max="11784" width="8.44140625" style="11" customWidth="1"/>
    <col min="11785" max="11785" width="9.109375" style="11" customWidth="1"/>
    <col min="11786" max="11786" width="11.33203125" style="11" customWidth="1"/>
    <col min="11787" max="11787" width="11" style="11" customWidth="1"/>
    <col min="11788" max="11788" width="9.33203125" style="11" customWidth="1"/>
    <col min="11789" max="11789" width="8.5546875" style="11" customWidth="1"/>
    <col min="11790" max="11790" width="8.88671875" style="11"/>
    <col min="11791" max="11791" width="4.88671875" style="11" customWidth="1"/>
    <col min="11792" max="12032" width="8.88671875" style="11"/>
    <col min="12033" max="12033" width="65.5546875" style="11" customWidth="1"/>
    <col min="12034" max="12034" width="10.44140625" style="11" customWidth="1"/>
    <col min="12035" max="12035" width="10.33203125" style="11" customWidth="1"/>
    <col min="12036" max="12036" width="9.44140625" style="11" customWidth="1"/>
    <col min="12037" max="12037" width="8.5546875" style="11" customWidth="1"/>
    <col min="12038" max="12038" width="10.44140625" style="11" customWidth="1"/>
    <col min="12039" max="12039" width="10.5546875" style="11" customWidth="1"/>
    <col min="12040" max="12040" width="8.44140625" style="11" customWidth="1"/>
    <col min="12041" max="12041" width="9.109375" style="11" customWidth="1"/>
    <col min="12042" max="12042" width="11.33203125" style="11" customWidth="1"/>
    <col min="12043" max="12043" width="11" style="11" customWidth="1"/>
    <col min="12044" max="12044" width="9.33203125" style="11" customWidth="1"/>
    <col min="12045" max="12045" width="8.5546875" style="11" customWidth="1"/>
    <col min="12046" max="12046" width="8.88671875" style="11"/>
    <col min="12047" max="12047" width="4.88671875" style="11" customWidth="1"/>
    <col min="12048" max="12288" width="8.88671875" style="11"/>
    <col min="12289" max="12289" width="65.5546875" style="11" customWidth="1"/>
    <col min="12290" max="12290" width="10.44140625" style="11" customWidth="1"/>
    <col min="12291" max="12291" width="10.33203125" style="11" customWidth="1"/>
    <col min="12292" max="12292" width="9.44140625" style="11" customWidth="1"/>
    <col min="12293" max="12293" width="8.5546875" style="11" customWidth="1"/>
    <col min="12294" max="12294" width="10.44140625" style="11" customWidth="1"/>
    <col min="12295" max="12295" width="10.5546875" style="11" customWidth="1"/>
    <col min="12296" max="12296" width="8.44140625" style="11" customWidth="1"/>
    <col min="12297" max="12297" width="9.109375" style="11" customWidth="1"/>
    <col min="12298" max="12298" width="11.33203125" style="11" customWidth="1"/>
    <col min="12299" max="12299" width="11" style="11" customWidth="1"/>
    <col min="12300" max="12300" width="9.33203125" style="11" customWidth="1"/>
    <col min="12301" max="12301" width="8.5546875" style="11" customWidth="1"/>
    <col min="12302" max="12302" width="8.88671875" style="11"/>
    <col min="12303" max="12303" width="4.88671875" style="11" customWidth="1"/>
    <col min="12304" max="12544" width="8.88671875" style="11"/>
    <col min="12545" max="12545" width="65.5546875" style="11" customWidth="1"/>
    <col min="12546" max="12546" width="10.44140625" style="11" customWidth="1"/>
    <col min="12547" max="12547" width="10.33203125" style="11" customWidth="1"/>
    <col min="12548" max="12548" width="9.44140625" style="11" customWidth="1"/>
    <col min="12549" max="12549" width="8.5546875" style="11" customWidth="1"/>
    <col min="12550" max="12550" width="10.44140625" style="11" customWidth="1"/>
    <col min="12551" max="12551" width="10.5546875" style="11" customWidth="1"/>
    <col min="12552" max="12552" width="8.44140625" style="11" customWidth="1"/>
    <col min="12553" max="12553" width="9.109375" style="11" customWidth="1"/>
    <col min="12554" max="12554" width="11.33203125" style="11" customWidth="1"/>
    <col min="12555" max="12555" width="11" style="11" customWidth="1"/>
    <col min="12556" max="12556" width="9.33203125" style="11" customWidth="1"/>
    <col min="12557" max="12557" width="8.5546875" style="11" customWidth="1"/>
    <col min="12558" max="12558" width="8.88671875" style="11"/>
    <col min="12559" max="12559" width="4.88671875" style="11" customWidth="1"/>
    <col min="12560" max="12800" width="8.88671875" style="11"/>
    <col min="12801" max="12801" width="65.5546875" style="11" customWidth="1"/>
    <col min="12802" max="12802" width="10.44140625" style="11" customWidth="1"/>
    <col min="12803" max="12803" width="10.33203125" style="11" customWidth="1"/>
    <col min="12804" max="12804" width="9.44140625" style="11" customWidth="1"/>
    <col min="12805" max="12805" width="8.5546875" style="11" customWidth="1"/>
    <col min="12806" max="12806" width="10.44140625" style="11" customWidth="1"/>
    <col min="12807" max="12807" width="10.5546875" style="11" customWidth="1"/>
    <col min="12808" max="12808" width="8.44140625" style="11" customWidth="1"/>
    <col min="12809" max="12809" width="9.109375" style="11" customWidth="1"/>
    <col min="12810" max="12810" width="11.33203125" style="11" customWidth="1"/>
    <col min="12811" max="12811" width="11" style="11" customWidth="1"/>
    <col min="12812" max="12812" width="9.33203125" style="11" customWidth="1"/>
    <col min="12813" max="12813" width="8.5546875" style="11" customWidth="1"/>
    <col min="12814" max="12814" width="8.88671875" style="11"/>
    <col min="12815" max="12815" width="4.88671875" style="11" customWidth="1"/>
    <col min="12816" max="13056" width="8.88671875" style="11"/>
    <col min="13057" max="13057" width="65.5546875" style="11" customWidth="1"/>
    <col min="13058" max="13058" width="10.44140625" style="11" customWidth="1"/>
    <col min="13059" max="13059" width="10.33203125" style="11" customWidth="1"/>
    <col min="13060" max="13060" width="9.44140625" style="11" customWidth="1"/>
    <col min="13061" max="13061" width="8.5546875" style="11" customWidth="1"/>
    <col min="13062" max="13062" width="10.44140625" style="11" customWidth="1"/>
    <col min="13063" max="13063" width="10.5546875" style="11" customWidth="1"/>
    <col min="13064" max="13064" width="8.44140625" style="11" customWidth="1"/>
    <col min="13065" max="13065" width="9.109375" style="11" customWidth="1"/>
    <col min="13066" max="13066" width="11.33203125" style="11" customWidth="1"/>
    <col min="13067" max="13067" width="11" style="11" customWidth="1"/>
    <col min="13068" max="13068" width="9.33203125" style="11" customWidth="1"/>
    <col min="13069" max="13069" width="8.5546875" style="11" customWidth="1"/>
    <col min="13070" max="13070" width="8.88671875" style="11"/>
    <col min="13071" max="13071" width="4.88671875" style="11" customWidth="1"/>
    <col min="13072" max="13312" width="8.88671875" style="11"/>
    <col min="13313" max="13313" width="65.5546875" style="11" customWidth="1"/>
    <col min="13314" max="13314" width="10.44140625" style="11" customWidth="1"/>
    <col min="13315" max="13315" width="10.33203125" style="11" customWidth="1"/>
    <col min="13316" max="13316" width="9.44140625" style="11" customWidth="1"/>
    <col min="13317" max="13317" width="8.5546875" style="11" customWidth="1"/>
    <col min="13318" max="13318" width="10.44140625" style="11" customWidth="1"/>
    <col min="13319" max="13319" width="10.5546875" style="11" customWidth="1"/>
    <col min="13320" max="13320" width="8.44140625" style="11" customWidth="1"/>
    <col min="13321" max="13321" width="9.109375" style="11" customWidth="1"/>
    <col min="13322" max="13322" width="11.33203125" style="11" customWidth="1"/>
    <col min="13323" max="13323" width="11" style="11" customWidth="1"/>
    <col min="13324" max="13324" width="9.33203125" style="11" customWidth="1"/>
    <col min="13325" max="13325" width="8.5546875" style="11" customWidth="1"/>
    <col min="13326" max="13326" width="8.88671875" style="11"/>
    <col min="13327" max="13327" width="4.88671875" style="11" customWidth="1"/>
    <col min="13328" max="13568" width="8.88671875" style="11"/>
    <col min="13569" max="13569" width="65.5546875" style="11" customWidth="1"/>
    <col min="13570" max="13570" width="10.44140625" style="11" customWidth="1"/>
    <col min="13571" max="13571" width="10.33203125" style="11" customWidth="1"/>
    <col min="13572" max="13572" width="9.44140625" style="11" customWidth="1"/>
    <col min="13573" max="13573" width="8.5546875" style="11" customWidth="1"/>
    <col min="13574" max="13574" width="10.44140625" style="11" customWidth="1"/>
    <col min="13575" max="13575" width="10.5546875" style="11" customWidth="1"/>
    <col min="13576" max="13576" width="8.44140625" style="11" customWidth="1"/>
    <col min="13577" max="13577" width="9.109375" style="11" customWidth="1"/>
    <col min="13578" max="13578" width="11.33203125" style="11" customWidth="1"/>
    <col min="13579" max="13579" width="11" style="11" customWidth="1"/>
    <col min="13580" max="13580" width="9.33203125" style="11" customWidth="1"/>
    <col min="13581" max="13581" width="8.5546875" style="11" customWidth="1"/>
    <col min="13582" max="13582" width="8.88671875" style="11"/>
    <col min="13583" max="13583" width="4.88671875" style="11" customWidth="1"/>
    <col min="13584" max="13824" width="8.88671875" style="11"/>
    <col min="13825" max="13825" width="65.5546875" style="11" customWidth="1"/>
    <col min="13826" max="13826" width="10.44140625" style="11" customWidth="1"/>
    <col min="13827" max="13827" width="10.33203125" style="11" customWidth="1"/>
    <col min="13828" max="13828" width="9.44140625" style="11" customWidth="1"/>
    <col min="13829" max="13829" width="8.5546875" style="11" customWidth="1"/>
    <col min="13830" max="13830" width="10.44140625" style="11" customWidth="1"/>
    <col min="13831" max="13831" width="10.5546875" style="11" customWidth="1"/>
    <col min="13832" max="13832" width="8.44140625" style="11" customWidth="1"/>
    <col min="13833" max="13833" width="9.109375" style="11" customWidth="1"/>
    <col min="13834" max="13834" width="11.33203125" style="11" customWidth="1"/>
    <col min="13835" max="13835" width="11" style="11" customWidth="1"/>
    <col min="13836" max="13836" width="9.33203125" style="11" customWidth="1"/>
    <col min="13837" max="13837" width="8.5546875" style="11" customWidth="1"/>
    <col min="13838" max="13838" width="8.88671875" style="11"/>
    <col min="13839" max="13839" width="4.88671875" style="11" customWidth="1"/>
    <col min="13840" max="14080" width="8.88671875" style="11"/>
    <col min="14081" max="14081" width="65.5546875" style="11" customWidth="1"/>
    <col min="14082" max="14082" width="10.44140625" style="11" customWidth="1"/>
    <col min="14083" max="14083" width="10.33203125" style="11" customWidth="1"/>
    <col min="14084" max="14084" width="9.44140625" style="11" customWidth="1"/>
    <col min="14085" max="14085" width="8.5546875" style="11" customWidth="1"/>
    <col min="14086" max="14086" width="10.44140625" style="11" customWidth="1"/>
    <col min="14087" max="14087" width="10.5546875" style="11" customWidth="1"/>
    <col min="14088" max="14088" width="8.44140625" style="11" customWidth="1"/>
    <col min="14089" max="14089" width="9.109375" style="11" customWidth="1"/>
    <col min="14090" max="14090" width="11.33203125" style="11" customWidth="1"/>
    <col min="14091" max="14091" width="11" style="11" customWidth="1"/>
    <col min="14092" max="14092" width="9.33203125" style="11" customWidth="1"/>
    <col min="14093" max="14093" width="8.5546875" style="11" customWidth="1"/>
    <col min="14094" max="14094" width="8.88671875" style="11"/>
    <col min="14095" max="14095" width="4.88671875" style="11" customWidth="1"/>
    <col min="14096" max="14336" width="8.88671875" style="11"/>
    <col min="14337" max="14337" width="65.5546875" style="11" customWidth="1"/>
    <col min="14338" max="14338" width="10.44140625" style="11" customWidth="1"/>
    <col min="14339" max="14339" width="10.33203125" style="11" customWidth="1"/>
    <col min="14340" max="14340" width="9.44140625" style="11" customWidth="1"/>
    <col min="14341" max="14341" width="8.5546875" style="11" customWidth="1"/>
    <col min="14342" max="14342" width="10.44140625" style="11" customWidth="1"/>
    <col min="14343" max="14343" width="10.5546875" style="11" customWidth="1"/>
    <col min="14344" max="14344" width="8.44140625" style="11" customWidth="1"/>
    <col min="14345" max="14345" width="9.109375" style="11" customWidth="1"/>
    <col min="14346" max="14346" width="11.33203125" style="11" customWidth="1"/>
    <col min="14347" max="14347" width="11" style="11" customWidth="1"/>
    <col min="14348" max="14348" width="9.33203125" style="11" customWidth="1"/>
    <col min="14349" max="14349" width="8.5546875" style="11" customWidth="1"/>
    <col min="14350" max="14350" width="8.88671875" style="11"/>
    <col min="14351" max="14351" width="4.88671875" style="11" customWidth="1"/>
    <col min="14352" max="14592" width="8.88671875" style="11"/>
    <col min="14593" max="14593" width="65.5546875" style="11" customWidth="1"/>
    <col min="14594" max="14594" width="10.44140625" style="11" customWidth="1"/>
    <col min="14595" max="14595" width="10.33203125" style="11" customWidth="1"/>
    <col min="14596" max="14596" width="9.44140625" style="11" customWidth="1"/>
    <col min="14597" max="14597" width="8.5546875" style="11" customWidth="1"/>
    <col min="14598" max="14598" width="10.44140625" style="11" customWidth="1"/>
    <col min="14599" max="14599" width="10.5546875" style="11" customWidth="1"/>
    <col min="14600" max="14600" width="8.44140625" style="11" customWidth="1"/>
    <col min="14601" max="14601" width="9.109375" style="11" customWidth="1"/>
    <col min="14602" max="14602" width="11.33203125" style="11" customWidth="1"/>
    <col min="14603" max="14603" width="11" style="11" customWidth="1"/>
    <col min="14604" max="14604" width="9.33203125" style="11" customWidth="1"/>
    <col min="14605" max="14605" width="8.5546875" style="11" customWidth="1"/>
    <col min="14606" max="14606" width="8.88671875" style="11"/>
    <col min="14607" max="14607" width="4.88671875" style="11" customWidth="1"/>
    <col min="14608" max="14848" width="8.88671875" style="11"/>
    <col min="14849" max="14849" width="65.5546875" style="11" customWidth="1"/>
    <col min="14850" max="14850" width="10.44140625" style="11" customWidth="1"/>
    <col min="14851" max="14851" width="10.33203125" style="11" customWidth="1"/>
    <col min="14852" max="14852" width="9.44140625" style="11" customWidth="1"/>
    <col min="14853" max="14853" width="8.5546875" style="11" customWidth="1"/>
    <col min="14854" max="14854" width="10.44140625" style="11" customWidth="1"/>
    <col min="14855" max="14855" width="10.5546875" style="11" customWidth="1"/>
    <col min="14856" max="14856" width="8.44140625" style="11" customWidth="1"/>
    <col min="14857" max="14857" width="9.109375" style="11" customWidth="1"/>
    <col min="14858" max="14858" width="11.33203125" style="11" customWidth="1"/>
    <col min="14859" max="14859" width="11" style="11" customWidth="1"/>
    <col min="14860" max="14860" width="9.33203125" style="11" customWidth="1"/>
    <col min="14861" max="14861" width="8.5546875" style="11" customWidth="1"/>
    <col min="14862" max="14862" width="8.88671875" style="11"/>
    <col min="14863" max="14863" width="4.88671875" style="11" customWidth="1"/>
    <col min="14864" max="15104" width="8.88671875" style="11"/>
    <col min="15105" max="15105" width="65.5546875" style="11" customWidth="1"/>
    <col min="15106" max="15106" width="10.44140625" style="11" customWidth="1"/>
    <col min="15107" max="15107" width="10.33203125" style="11" customWidth="1"/>
    <col min="15108" max="15108" width="9.44140625" style="11" customWidth="1"/>
    <col min="15109" max="15109" width="8.5546875" style="11" customWidth="1"/>
    <col min="15110" max="15110" width="10.44140625" style="11" customWidth="1"/>
    <col min="15111" max="15111" width="10.5546875" style="11" customWidth="1"/>
    <col min="15112" max="15112" width="8.44140625" style="11" customWidth="1"/>
    <col min="15113" max="15113" width="9.109375" style="11" customWidth="1"/>
    <col min="15114" max="15114" width="11.33203125" style="11" customWidth="1"/>
    <col min="15115" max="15115" width="11" style="11" customWidth="1"/>
    <col min="15116" max="15116" width="9.33203125" style="11" customWidth="1"/>
    <col min="15117" max="15117" width="8.5546875" style="11" customWidth="1"/>
    <col min="15118" max="15118" width="8.88671875" style="11"/>
    <col min="15119" max="15119" width="4.88671875" style="11" customWidth="1"/>
    <col min="15120" max="15360" width="8.88671875" style="11"/>
    <col min="15361" max="15361" width="65.5546875" style="11" customWidth="1"/>
    <col min="15362" max="15362" width="10.44140625" style="11" customWidth="1"/>
    <col min="15363" max="15363" width="10.33203125" style="11" customWidth="1"/>
    <col min="15364" max="15364" width="9.44140625" style="11" customWidth="1"/>
    <col min="15365" max="15365" width="8.5546875" style="11" customWidth="1"/>
    <col min="15366" max="15366" width="10.44140625" style="11" customWidth="1"/>
    <col min="15367" max="15367" width="10.5546875" style="11" customWidth="1"/>
    <col min="15368" max="15368" width="8.44140625" style="11" customWidth="1"/>
    <col min="15369" max="15369" width="9.109375" style="11" customWidth="1"/>
    <col min="15370" max="15370" width="11.33203125" style="11" customWidth="1"/>
    <col min="15371" max="15371" width="11" style="11" customWidth="1"/>
    <col min="15372" max="15372" width="9.33203125" style="11" customWidth="1"/>
    <col min="15373" max="15373" width="8.5546875" style="11" customWidth="1"/>
    <col min="15374" max="15374" width="8.88671875" style="11"/>
    <col min="15375" max="15375" width="4.88671875" style="11" customWidth="1"/>
    <col min="15376" max="15616" width="8.88671875" style="11"/>
    <col min="15617" max="15617" width="65.5546875" style="11" customWidth="1"/>
    <col min="15618" max="15618" width="10.44140625" style="11" customWidth="1"/>
    <col min="15619" max="15619" width="10.33203125" style="11" customWidth="1"/>
    <col min="15620" max="15620" width="9.44140625" style="11" customWidth="1"/>
    <col min="15621" max="15621" width="8.5546875" style="11" customWidth="1"/>
    <col min="15622" max="15622" width="10.44140625" style="11" customWidth="1"/>
    <col min="15623" max="15623" width="10.5546875" style="11" customWidth="1"/>
    <col min="15624" max="15624" width="8.44140625" style="11" customWidth="1"/>
    <col min="15625" max="15625" width="9.109375" style="11" customWidth="1"/>
    <col min="15626" max="15626" width="11.33203125" style="11" customWidth="1"/>
    <col min="15627" max="15627" width="11" style="11" customWidth="1"/>
    <col min="15628" max="15628" width="9.33203125" style="11" customWidth="1"/>
    <col min="15629" max="15629" width="8.5546875" style="11" customWidth="1"/>
    <col min="15630" max="15630" width="8.88671875" style="11"/>
    <col min="15631" max="15631" width="4.88671875" style="11" customWidth="1"/>
    <col min="15632" max="15872" width="8.88671875" style="11"/>
    <col min="15873" max="15873" width="65.5546875" style="11" customWidth="1"/>
    <col min="15874" max="15874" width="10.44140625" style="11" customWidth="1"/>
    <col min="15875" max="15875" width="10.33203125" style="11" customWidth="1"/>
    <col min="15876" max="15876" width="9.44140625" style="11" customWidth="1"/>
    <col min="15877" max="15877" width="8.5546875" style="11" customWidth="1"/>
    <col min="15878" max="15878" width="10.44140625" style="11" customWidth="1"/>
    <col min="15879" max="15879" width="10.5546875" style="11" customWidth="1"/>
    <col min="15880" max="15880" width="8.44140625" style="11" customWidth="1"/>
    <col min="15881" max="15881" width="9.109375" style="11" customWidth="1"/>
    <col min="15882" max="15882" width="11.33203125" style="11" customWidth="1"/>
    <col min="15883" max="15883" width="11" style="11" customWidth="1"/>
    <col min="15884" max="15884" width="9.33203125" style="11" customWidth="1"/>
    <col min="15885" max="15885" width="8.5546875" style="11" customWidth="1"/>
    <col min="15886" max="15886" width="8.88671875" style="11"/>
    <col min="15887" max="15887" width="4.88671875" style="11" customWidth="1"/>
    <col min="15888" max="16128" width="8.88671875" style="11"/>
    <col min="16129" max="16129" width="65.5546875" style="11" customWidth="1"/>
    <col min="16130" max="16130" width="10.44140625" style="11" customWidth="1"/>
    <col min="16131" max="16131" width="10.33203125" style="11" customWidth="1"/>
    <col min="16132" max="16132" width="9.44140625" style="11" customWidth="1"/>
    <col min="16133" max="16133" width="8.5546875" style="11" customWidth="1"/>
    <col min="16134" max="16134" width="10.44140625" style="11" customWidth="1"/>
    <col min="16135" max="16135" width="10.5546875" style="11" customWidth="1"/>
    <col min="16136" max="16136" width="8.44140625" style="11" customWidth="1"/>
    <col min="16137" max="16137" width="9.109375" style="11" customWidth="1"/>
    <col min="16138" max="16138" width="11.33203125" style="11" customWidth="1"/>
    <col min="16139" max="16139" width="11" style="11" customWidth="1"/>
    <col min="16140" max="16140" width="9.33203125" style="11" customWidth="1"/>
    <col min="16141" max="16141" width="8.5546875" style="11" customWidth="1"/>
    <col min="16142" max="16142" width="8.88671875" style="11"/>
    <col min="16143" max="16143" width="4.88671875" style="11" customWidth="1"/>
    <col min="16144" max="16384" width="8.88671875" style="11"/>
  </cols>
  <sheetData>
    <row r="1" spans="1:14" s="5" customFormat="1" ht="54" customHeight="1" x14ac:dyDescent="0.25">
      <c r="A1" s="40" t="s">
        <v>106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31"/>
    </row>
    <row r="2" spans="1:14" s="5" customFormat="1" ht="17.25" customHeight="1" x14ac:dyDescent="0.25">
      <c r="A2" s="41" t="s">
        <v>39</v>
      </c>
      <c r="B2" s="43" t="s">
        <v>59</v>
      </c>
      <c r="C2" s="44" t="s">
        <v>19</v>
      </c>
      <c r="D2" s="44"/>
      <c r="E2" s="44"/>
      <c r="F2" s="43" t="s">
        <v>62</v>
      </c>
      <c r="G2" s="44" t="s">
        <v>19</v>
      </c>
      <c r="H2" s="44"/>
      <c r="I2" s="44"/>
      <c r="J2" s="43" t="s">
        <v>95</v>
      </c>
      <c r="K2" s="44" t="s">
        <v>19</v>
      </c>
      <c r="L2" s="44"/>
      <c r="M2" s="44"/>
      <c r="N2" s="31"/>
    </row>
    <row r="3" spans="1:14" s="5" customFormat="1" ht="45" customHeight="1" x14ac:dyDescent="0.25">
      <c r="A3" s="42"/>
      <c r="B3" s="43"/>
      <c r="C3" s="30" t="s">
        <v>41</v>
      </c>
      <c r="D3" s="30" t="s">
        <v>53</v>
      </c>
      <c r="E3" s="30" t="s">
        <v>37</v>
      </c>
      <c r="F3" s="43"/>
      <c r="G3" s="30" t="s">
        <v>41</v>
      </c>
      <c r="H3" s="30" t="s">
        <v>53</v>
      </c>
      <c r="I3" s="30" t="s">
        <v>37</v>
      </c>
      <c r="J3" s="43"/>
      <c r="K3" s="30" t="s">
        <v>41</v>
      </c>
      <c r="L3" s="30" t="s">
        <v>53</v>
      </c>
      <c r="M3" s="30" t="s">
        <v>37</v>
      </c>
      <c r="N3" s="31"/>
    </row>
    <row r="4" spans="1:14" s="5" customFormat="1" ht="15.6" customHeight="1" x14ac:dyDescent="0.25">
      <c r="A4" s="38" t="s">
        <v>42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1"/>
    </row>
    <row r="5" spans="1:14" s="5" customFormat="1" ht="15.6" customHeight="1" x14ac:dyDescent="0.25">
      <c r="A5" s="6" t="s">
        <v>43</v>
      </c>
      <c r="B5" s="24">
        <f>SUM(C5:E5)</f>
        <v>200333</v>
      </c>
      <c r="C5" s="24">
        <v>160051</v>
      </c>
      <c r="D5" s="24">
        <v>35376</v>
      </c>
      <c r="E5" s="24">
        <v>4906</v>
      </c>
      <c r="F5" s="24">
        <f>SUM(G5:I5)</f>
        <v>211186</v>
      </c>
      <c r="G5" s="24">
        <v>169336</v>
      </c>
      <c r="H5" s="24">
        <v>36879</v>
      </c>
      <c r="I5" s="24">
        <v>4971</v>
      </c>
      <c r="J5" s="24">
        <f>SUM(K5:M5)</f>
        <v>224229</v>
      </c>
      <c r="K5" s="24">
        <v>180467</v>
      </c>
      <c r="L5" s="24">
        <v>38731</v>
      </c>
      <c r="M5" s="24">
        <v>5031</v>
      </c>
      <c r="N5" s="31"/>
    </row>
    <row r="6" spans="1:14" s="5" customFormat="1" ht="15.6" customHeight="1" x14ac:dyDescent="0.25">
      <c r="A6" s="8" t="s">
        <v>44</v>
      </c>
      <c r="B6" s="35">
        <f t="shared" ref="B6:M6" si="0">+B7+B10+B33+B47</f>
        <v>1763459.9964896718</v>
      </c>
      <c r="C6" s="35">
        <f t="shared" si="0"/>
        <v>1724736.1464896717</v>
      </c>
      <c r="D6" s="35">
        <f t="shared" si="0"/>
        <v>1</v>
      </c>
      <c r="E6" s="35">
        <f t="shared" si="0"/>
        <v>38722.799999999996</v>
      </c>
      <c r="F6" s="35">
        <f t="shared" si="0"/>
        <v>1811941.1075521563</v>
      </c>
      <c r="G6" s="35">
        <f t="shared" si="0"/>
        <v>1774428.1840960779</v>
      </c>
      <c r="H6" s="35">
        <f t="shared" si="0"/>
        <v>1</v>
      </c>
      <c r="I6" s="35">
        <f t="shared" si="0"/>
        <v>37511.923456078155</v>
      </c>
      <c r="J6" s="35">
        <f t="shared" si="0"/>
        <v>1904841.3629346192</v>
      </c>
      <c r="K6" s="35">
        <f t="shared" si="0"/>
        <v>1867463.5121623094</v>
      </c>
      <c r="L6" s="35">
        <f t="shared" si="0"/>
        <v>1</v>
      </c>
      <c r="M6" s="35">
        <f t="shared" si="0"/>
        <v>37376.850772309474</v>
      </c>
      <c r="N6" s="31"/>
    </row>
    <row r="7" spans="1:14" s="5" customFormat="1" ht="15.6" customHeight="1" x14ac:dyDescent="0.25">
      <c r="A7" s="9" t="s">
        <v>45</v>
      </c>
      <c r="B7" s="26">
        <f>B8+B9</f>
        <v>139497.5</v>
      </c>
      <c r="C7" s="26">
        <f t="shared" ref="C7:M7" si="1">C8+C9</f>
        <v>130616.29999999999</v>
      </c>
      <c r="D7" s="26">
        <f t="shared" si="1"/>
        <v>0</v>
      </c>
      <c r="E7" s="26">
        <f t="shared" si="1"/>
        <v>8881.2000000000007</v>
      </c>
      <c r="F7" s="26">
        <f t="shared" si="1"/>
        <v>153594.56</v>
      </c>
      <c r="G7" s="26">
        <f t="shared" si="1"/>
        <v>144713.4</v>
      </c>
      <c r="H7" s="26">
        <f t="shared" si="1"/>
        <v>0</v>
      </c>
      <c r="I7" s="26">
        <f t="shared" si="1"/>
        <v>8881.16</v>
      </c>
      <c r="J7" s="26">
        <f t="shared" si="1"/>
        <v>142231.62</v>
      </c>
      <c r="K7" s="26">
        <f t="shared" si="1"/>
        <v>133350.39999999999</v>
      </c>
      <c r="L7" s="26">
        <f t="shared" si="1"/>
        <v>0</v>
      </c>
      <c r="M7" s="26">
        <f t="shared" si="1"/>
        <v>8881.2199999999993</v>
      </c>
      <c r="N7" s="31"/>
    </row>
    <row r="8" spans="1:14" ht="30" customHeight="1" x14ac:dyDescent="0.25">
      <c r="A8" s="10" t="s">
        <v>46</v>
      </c>
      <c r="B8" s="22">
        <f>SUM(C8:E8)</f>
        <v>128106.9</v>
      </c>
      <c r="C8" s="23">
        <v>128106.9</v>
      </c>
      <c r="D8" s="23"/>
      <c r="E8" s="23"/>
      <c r="F8" s="22">
        <f t="shared" ref="F8:F46" si="2">SUM(G8:I8)</f>
        <v>142331.5</v>
      </c>
      <c r="G8" s="23">
        <v>142331.5</v>
      </c>
      <c r="H8" s="23"/>
      <c r="I8" s="23"/>
      <c r="J8" s="22">
        <f t="shared" ref="J8:J48" si="3">SUM(K8:M8)</f>
        <v>130945</v>
      </c>
      <c r="K8" s="23">
        <v>130945</v>
      </c>
      <c r="L8" s="23"/>
      <c r="M8" s="23"/>
    </row>
    <row r="9" spans="1:14" ht="25.2" customHeight="1" x14ac:dyDescent="0.25">
      <c r="A9" s="10" t="s">
        <v>48</v>
      </c>
      <c r="B9" s="22">
        <f>SUM(C9:E9)</f>
        <v>11390.6</v>
      </c>
      <c r="C9" s="23">
        <v>2509.4</v>
      </c>
      <c r="D9" s="23"/>
      <c r="E9" s="23">
        <v>8881.2000000000007</v>
      </c>
      <c r="F9" s="22">
        <f t="shared" si="2"/>
        <v>11263.06</v>
      </c>
      <c r="G9" s="23">
        <v>2381.9</v>
      </c>
      <c r="H9" s="23"/>
      <c r="I9" s="23">
        <f>E9-0.04</f>
        <v>8881.16</v>
      </c>
      <c r="J9" s="22">
        <f t="shared" si="3"/>
        <v>11286.619999999999</v>
      </c>
      <c r="K9" s="23">
        <v>2405.4</v>
      </c>
      <c r="L9" s="23"/>
      <c r="M9" s="23">
        <v>8881.2199999999993</v>
      </c>
    </row>
    <row r="10" spans="1:14" s="5" customFormat="1" ht="15.6" customHeight="1" x14ac:dyDescent="0.25">
      <c r="A10" s="9" t="s">
        <v>18</v>
      </c>
      <c r="B10" s="26">
        <f t="shared" ref="B10:M10" si="4">SUM(B11:B32)</f>
        <v>1451444.0463126716</v>
      </c>
      <c r="C10" s="26">
        <f t="shared" si="4"/>
        <v>1422539.9963126716</v>
      </c>
      <c r="D10" s="26">
        <f t="shared" si="4"/>
        <v>1</v>
      </c>
      <c r="E10" s="26">
        <f t="shared" si="4"/>
        <v>28903</v>
      </c>
      <c r="F10" s="26">
        <f t="shared" si="4"/>
        <v>1463231.1190521563</v>
      </c>
      <c r="G10" s="26">
        <f t="shared" si="4"/>
        <v>1435537.9555960782</v>
      </c>
      <c r="H10" s="26">
        <f t="shared" si="4"/>
        <v>1</v>
      </c>
      <c r="I10" s="26">
        <f t="shared" si="4"/>
        <v>27692.163456078153</v>
      </c>
      <c r="J10" s="26">
        <f t="shared" si="4"/>
        <v>1549797.1250346191</v>
      </c>
      <c r="K10" s="26">
        <f t="shared" si="4"/>
        <v>1522239.0942623096</v>
      </c>
      <c r="L10" s="26">
        <f t="shared" si="4"/>
        <v>1</v>
      </c>
      <c r="M10" s="26">
        <f t="shared" si="4"/>
        <v>27557.030772309477</v>
      </c>
      <c r="N10" s="31"/>
    </row>
    <row r="11" spans="1:14" ht="132" customHeight="1" x14ac:dyDescent="0.25">
      <c r="A11" s="1" t="s">
        <v>65</v>
      </c>
      <c r="B11" s="22">
        <f>SUM(C11:E11)</f>
        <v>771271</v>
      </c>
      <c r="C11" s="23">
        <v>771271</v>
      </c>
      <c r="D11" s="23"/>
      <c r="E11" s="23"/>
      <c r="F11" s="22">
        <f t="shared" si="2"/>
        <v>755037.6</v>
      </c>
      <c r="G11" s="23">
        <v>755037.6</v>
      </c>
      <c r="H11" s="23"/>
      <c r="I11" s="23"/>
      <c r="J11" s="22">
        <f t="shared" si="3"/>
        <v>797458</v>
      </c>
      <c r="K11" s="23">
        <v>797458</v>
      </c>
      <c r="L11" s="23"/>
      <c r="M11" s="23"/>
    </row>
    <row r="12" spans="1:14" ht="27" customHeight="1" x14ac:dyDescent="0.25">
      <c r="A12" s="1" t="s">
        <v>66</v>
      </c>
      <c r="B12" s="22">
        <f t="shared" ref="B12:B27" si="5">SUM(C12:E12)</f>
        <v>369544.64600000001</v>
      </c>
      <c r="C12" s="23">
        <v>369544.64600000001</v>
      </c>
      <c r="D12" s="23"/>
      <c r="E12" s="23"/>
      <c r="F12" s="22">
        <f t="shared" si="2"/>
        <v>381161.41414000001</v>
      </c>
      <c r="G12" s="23">
        <v>381161.41414000001</v>
      </c>
      <c r="H12" s="23"/>
      <c r="I12" s="23"/>
      <c r="J12" s="22">
        <f t="shared" si="3"/>
        <v>410680.90908999997</v>
      </c>
      <c r="K12" s="23">
        <v>410680.90908999997</v>
      </c>
      <c r="L12" s="23"/>
      <c r="M12" s="23"/>
    </row>
    <row r="13" spans="1:14" ht="33" customHeight="1" x14ac:dyDescent="0.25">
      <c r="A13" s="12" t="s">
        <v>67</v>
      </c>
      <c r="B13" s="22">
        <f t="shared" si="5"/>
        <v>20</v>
      </c>
      <c r="C13" s="22">
        <v>10</v>
      </c>
      <c r="D13" s="23">
        <v>1</v>
      </c>
      <c r="E13" s="23">
        <v>9</v>
      </c>
      <c r="F13" s="22">
        <f>G13+H13+I13</f>
        <v>20</v>
      </c>
      <c r="G13" s="23">
        <v>10</v>
      </c>
      <c r="H13" s="23">
        <v>1</v>
      </c>
      <c r="I13" s="23">
        <v>9</v>
      </c>
      <c r="J13" s="22">
        <f>K13+L13+M13</f>
        <v>20</v>
      </c>
      <c r="K13" s="23">
        <v>10</v>
      </c>
      <c r="L13" s="23">
        <v>1</v>
      </c>
      <c r="M13" s="23">
        <v>9</v>
      </c>
    </row>
    <row r="14" spans="1:14" ht="28.8" customHeight="1" x14ac:dyDescent="0.25">
      <c r="A14" s="1" t="s">
        <v>68</v>
      </c>
      <c r="B14" s="22">
        <f t="shared" si="5"/>
        <v>13224.2</v>
      </c>
      <c r="C14" s="23">
        <v>13224.2</v>
      </c>
      <c r="D14" s="23"/>
      <c r="E14" s="23"/>
      <c r="F14" s="22">
        <f t="shared" si="2"/>
        <v>12945.8</v>
      </c>
      <c r="G14" s="23">
        <v>12945.8</v>
      </c>
      <c r="H14" s="23"/>
      <c r="I14" s="23"/>
      <c r="J14" s="22">
        <f t="shared" si="3"/>
        <v>13673.2264</v>
      </c>
      <c r="K14" s="23">
        <v>13673.2264</v>
      </c>
      <c r="L14" s="23"/>
      <c r="M14" s="23"/>
    </row>
    <row r="15" spans="1:14" ht="27" customHeight="1" x14ac:dyDescent="0.25">
      <c r="A15" s="1" t="s">
        <v>69</v>
      </c>
      <c r="B15" s="22">
        <f t="shared" si="5"/>
        <v>16073.7</v>
      </c>
      <c r="C15" s="23">
        <v>16073.7</v>
      </c>
      <c r="D15" s="23"/>
      <c r="E15" s="23"/>
      <c r="F15" s="22">
        <f t="shared" si="2"/>
        <v>15735.4</v>
      </c>
      <c r="G15" s="23">
        <v>15735.4</v>
      </c>
      <c r="H15" s="23"/>
      <c r="I15" s="23"/>
      <c r="J15" s="22">
        <f t="shared" si="3"/>
        <v>16619.480899999999</v>
      </c>
      <c r="K15" s="23">
        <v>16619.480899999999</v>
      </c>
      <c r="L15" s="23"/>
      <c r="M15" s="23"/>
    </row>
    <row r="16" spans="1:14" ht="44.4" customHeight="1" x14ac:dyDescent="0.25">
      <c r="A16" s="1" t="s">
        <v>70</v>
      </c>
      <c r="B16" s="22">
        <f t="shared" si="5"/>
        <v>89.3</v>
      </c>
      <c r="C16" s="23">
        <v>89.3</v>
      </c>
      <c r="D16" s="23"/>
      <c r="E16" s="23"/>
      <c r="F16" s="22">
        <f t="shared" si="2"/>
        <v>87.4</v>
      </c>
      <c r="G16" s="23">
        <v>87.4</v>
      </c>
      <c r="H16" s="23"/>
      <c r="I16" s="23"/>
      <c r="J16" s="22">
        <f t="shared" si="3"/>
        <v>92.336299999999994</v>
      </c>
      <c r="K16" s="23">
        <v>92.336299999999994</v>
      </c>
      <c r="L16" s="23"/>
      <c r="M16" s="23"/>
    </row>
    <row r="17" spans="1:14" ht="33.6" customHeight="1" x14ac:dyDescent="0.25">
      <c r="A17" s="1" t="s">
        <v>71</v>
      </c>
      <c r="B17" s="22">
        <f t="shared" si="5"/>
        <v>10165</v>
      </c>
      <c r="C17" s="23">
        <v>10165</v>
      </c>
      <c r="D17" s="23"/>
      <c r="E17" s="23"/>
      <c r="F17" s="22">
        <f t="shared" si="2"/>
        <v>10165</v>
      </c>
      <c r="G17" s="23">
        <v>10165</v>
      </c>
      <c r="H17" s="23"/>
      <c r="I17" s="23"/>
      <c r="J17" s="22">
        <f t="shared" si="3"/>
        <v>10165</v>
      </c>
      <c r="K17" s="23">
        <v>10165</v>
      </c>
      <c r="L17" s="23"/>
      <c r="M17" s="23"/>
    </row>
    <row r="18" spans="1:14" ht="27" customHeight="1" x14ac:dyDescent="0.25">
      <c r="A18" s="1" t="s">
        <v>72</v>
      </c>
      <c r="B18" s="22">
        <f t="shared" si="5"/>
        <v>3398.3438670719997</v>
      </c>
      <c r="C18" s="23">
        <v>3398.3438670719997</v>
      </c>
      <c r="D18" s="23"/>
      <c r="E18" s="23"/>
      <c r="F18" s="22">
        <f t="shared" si="2"/>
        <v>3326.8</v>
      </c>
      <c r="G18" s="23">
        <v>3326.8</v>
      </c>
      <c r="H18" s="23"/>
      <c r="I18" s="23"/>
      <c r="J18" s="22">
        <f t="shared" si="3"/>
        <v>3513.7</v>
      </c>
      <c r="K18" s="23">
        <v>3513.7</v>
      </c>
      <c r="L18" s="23"/>
      <c r="M18" s="23"/>
    </row>
    <row r="19" spans="1:14" ht="72.599999999999994" customHeight="1" x14ac:dyDescent="0.25">
      <c r="A19" s="1" t="s">
        <v>73</v>
      </c>
      <c r="B19" s="22">
        <f>SUM(C19:E19)+0.05</f>
        <v>54225.450000000004</v>
      </c>
      <c r="C19" s="23">
        <v>27112.7</v>
      </c>
      <c r="D19" s="23"/>
      <c r="E19" s="23">
        <v>27112.7</v>
      </c>
      <c r="F19" s="22">
        <f t="shared" si="2"/>
        <v>51675.473312156304</v>
      </c>
      <c r="G19" s="23">
        <v>25837.736656078152</v>
      </c>
      <c r="H19" s="23"/>
      <c r="I19" s="23">
        <v>25837.736656078152</v>
      </c>
      <c r="J19" s="22">
        <f t="shared" si="3"/>
        <v>51272.337215018953</v>
      </c>
      <c r="K19" s="23">
        <v>25636.168607509477</v>
      </c>
      <c r="L19" s="23"/>
      <c r="M19" s="23">
        <v>25636.168607509477</v>
      </c>
    </row>
    <row r="20" spans="1:14" ht="31.8" customHeight="1" x14ac:dyDescent="0.25">
      <c r="A20" s="13" t="s">
        <v>74</v>
      </c>
      <c r="B20" s="22">
        <f t="shared" si="5"/>
        <v>3562.6000000000008</v>
      </c>
      <c r="C20" s="23">
        <v>1781.3000000000004</v>
      </c>
      <c r="D20" s="23"/>
      <c r="E20" s="23">
        <v>1781.3000000000004</v>
      </c>
      <c r="F20" s="22">
        <f t="shared" si="2"/>
        <v>3690.8536000000004</v>
      </c>
      <c r="G20" s="23">
        <v>1845.4268000000002</v>
      </c>
      <c r="H20" s="23"/>
      <c r="I20" s="23">
        <v>1845.4268000000002</v>
      </c>
      <c r="J20" s="22">
        <f t="shared" si="3"/>
        <v>3823.7243296000001</v>
      </c>
      <c r="K20" s="23">
        <v>1911.8621648000001</v>
      </c>
      <c r="L20" s="23"/>
      <c r="M20" s="23">
        <v>1911.8621648000001</v>
      </c>
    </row>
    <row r="21" spans="1:14" ht="33" customHeight="1" x14ac:dyDescent="0.25">
      <c r="A21" s="14" t="s">
        <v>75</v>
      </c>
      <c r="B21" s="22">
        <f t="shared" si="5"/>
        <v>491.2</v>
      </c>
      <c r="C21" s="23">
        <v>491.2</v>
      </c>
      <c r="D21" s="23"/>
      <c r="E21" s="23"/>
      <c r="F21" s="22">
        <f t="shared" si="2"/>
        <v>60.1</v>
      </c>
      <c r="G21" s="23">
        <v>60.1</v>
      </c>
      <c r="H21" s="23"/>
      <c r="I21" s="23"/>
      <c r="J21" s="22">
        <f t="shared" si="3"/>
        <v>26.8</v>
      </c>
      <c r="K21" s="23">
        <v>26.8</v>
      </c>
      <c r="L21" s="23"/>
      <c r="M21" s="23"/>
    </row>
    <row r="22" spans="1:14" ht="66" customHeight="1" x14ac:dyDescent="0.25">
      <c r="A22" s="1" t="s">
        <v>76</v>
      </c>
      <c r="B22" s="22">
        <f t="shared" si="5"/>
        <v>14951.2</v>
      </c>
      <c r="C22" s="23">
        <v>14951.2</v>
      </c>
      <c r="D22" s="23"/>
      <c r="E22" s="23"/>
      <c r="F22" s="22">
        <f t="shared" si="2"/>
        <v>14636.4982</v>
      </c>
      <c r="G22" s="23">
        <v>14636.4982</v>
      </c>
      <c r="H22" s="23"/>
      <c r="I22" s="23"/>
      <c r="J22" s="22">
        <f t="shared" si="3"/>
        <v>15458.8665</v>
      </c>
      <c r="K22" s="23">
        <v>15458.8665</v>
      </c>
      <c r="L22" s="23"/>
      <c r="M22" s="23"/>
    </row>
    <row r="23" spans="1:14" ht="36.6" customHeight="1" x14ac:dyDescent="0.25">
      <c r="A23" s="1" t="s">
        <v>58</v>
      </c>
      <c r="B23" s="22">
        <f t="shared" si="5"/>
        <v>278.7</v>
      </c>
      <c r="C23" s="23">
        <v>278.7</v>
      </c>
      <c r="D23" s="23"/>
      <c r="E23" s="23"/>
      <c r="F23" s="22">
        <f t="shared" si="2"/>
        <v>272.8338</v>
      </c>
      <c r="G23" s="23">
        <v>272.8338</v>
      </c>
      <c r="H23" s="23"/>
      <c r="I23" s="23"/>
      <c r="J23" s="22">
        <f t="shared" si="3"/>
        <v>288.16320000000002</v>
      </c>
      <c r="K23" s="23">
        <v>288.16320000000002</v>
      </c>
      <c r="L23" s="23"/>
      <c r="M23" s="23"/>
    </row>
    <row r="24" spans="1:14" ht="33.6" customHeight="1" x14ac:dyDescent="0.25">
      <c r="A24" s="1" t="s">
        <v>77</v>
      </c>
      <c r="B24" s="22">
        <f t="shared" si="5"/>
        <v>495.90000000000003</v>
      </c>
      <c r="C24" s="23">
        <v>495.90000000000003</v>
      </c>
      <c r="D24" s="23"/>
      <c r="E24" s="23"/>
      <c r="F24" s="22">
        <f t="shared" si="2"/>
        <v>470.7</v>
      </c>
      <c r="G24" s="23">
        <v>470.7</v>
      </c>
      <c r="H24" s="23"/>
      <c r="I24" s="23"/>
      <c r="J24" s="22">
        <f t="shared" si="3"/>
        <v>475.4</v>
      </c>
      <c r="K24" s="23">
        <v>475.4</v>
      </c>
      <c r="L24" s="23"/>
      <c r="M24" s="23"/>
    </row>
    <row r="25" spans="1:14" ht="30" customHeight="1" x14ac:dyDescent="0.25">
      <c r="A25" s="1" t="s">
        <v>78</v>
      </c>
      <c r="B25" s="22">
        <f t="shared" si="5"/>
        <v>729.09</v>
      </c>
      <c r="C25" s="23">
        <v>729.09</v>
      </c>
      <c r="D25" s="23"/>
      <c r="E25" s="23"/>
      <c r="F25" s="22">
        <f t="shared" si="2"/>
        <v>692.1</v>
      </c>
      <c r="G25" s="23">
        <v>692.1</v>
      </c>
      <c r="H25" s="23"/>
      <c r="I25" s="23"/>
      <c r="J25" s="22">
        <f t="shared" si="3"/>
        <v>698.9</v>
      </c>
      <c r="K25" s="23">
        <v>698.9</v>
      </c>
      <c r="L25" s="23"/>
      <c r="M25" s="23"/>
    </row>
    <row r="26" spans="1:14" ht="39" customHeight="1" x14ac:dyDescent="0.25">
      <c r="A26" s="1" t="s">
        <v>79</v>
      </c>
      <c r="B26" s="22">
        <f t="shared" si="5"/>
        <v>538</v>
      </c>
      <c r="C26" s="23">
        <v>538</v>
      </c>
      <c r="D26" s="23"/>
      <c r="E26" s="23"/>
      <c r="F26" s="22">
        <f t="shared" si="2"/>
        <v>526.70000000000005</v>
      </c>
      <c r="G26" s="23">
        <v>526.70000000000005</v>
      </c>
      <c r="H26" s="23"/>
      <c r="I26" s="23"/>
      <c r="J26" s="22">
        <f t="shared" si="3"/>
        <v>556.26769999999999</v>
      </c>
      <c r="K26" s="23">
        <v>556.26769999999999</v>
      </c>
      <c r="L26" s="23"/>
      <c r="M26" s="23"/>
    </row>
    <row r="27" spans="1:14" ht="47.4" customHeight="1" x14ac:dyDescent="0.25">
      <c r="A27" s="1" t="s">
        <v>80</v>
      </c>
      <c r="B27" s="22">
        <f t="shared" si="5"/>
        <v>101386.84</v>
      </c>
      <c r="C27" s="23">
        <v>101386.84</v>
      </c>
      <c r="D27" s="23"/>
      <c r="E27" s="23"/>
      <c r="F27" s="22">
        <f t="shared" si="2"/>
        <v>113415.45</v>
      </c>
      <c r="G27" s="23">
        <v>113415.45</v>
      </c>
      <c r="H27" s="23"/>
      <c r="I27" s="23"/>
      <c r="J27" s="22">
        <f t="shared" si="3"/>
        <v>119773.23</v>
      </c>
      <c r="K27" s="23">
        <v>119773.23</v>
      </c>
      <c r="L27" s="23"/>
      <c r="M27" s="23"/>
    </row>
    <row r="28" spans="1:14" ht="46.8" customHeight="1" x14ac:dyDescent="0.25">
      <c r="A28" s="1" t="s">
        <v>57</v>
      </c>
      <c r="B28" s="22">
        <f t="shared" ref="B28:B40" si="6">SUM(C28:E28)</f>
        <v>68618.8</v>
      </c>
      <c r="C28" s="23">
        <v>68618.8</v>
      </c>
      <c r="D28" s="23"/>
      <c r="E28" s="23"/>
      <c r="F28" s="22">
        <f t="shared" si="2"/>
        <v>77303</v>
      </c>
      <c r="G28" s="23">
        <v>77303</v>
      </c>
      <c r="H28" s="23"/>
      <c r="I28" s="23"/>
      <c r="J28" s="22">
        <f t="shared" si="3"/>
        <v>82132.600000000006</v>
      </c>
      <c r="K28" s="23">
        <v>82132.600000000006</v>
      </c>
      <c r="L28" s="23"/>
      <c r="M28" s="23"/>
    </row>
    <row r="29" spans="1:14" s="5" customFormat="1" ht="18.600000000000001" customHeight="1" x14ac:dyDescent="0.25">
      <c r="A29" s="1" t="s">
        <v>81</v>
      </c>
      <c r="B29" s="22">
        <f t="shared" si="6"/>
        <v>2315</v>
      </c>
      <c r="C29" s="23">
        <v>2315</v>
      </c>
      <c r="D29" s="26"/>
      <c r="E29" s="26"/>
      <c r="F29" s="22">
        <f t="shared" si="2"/>
        <v>2393.6</v>
      </c>
      <c r="G29" s="23">
        <v>2393.6</v>
      </c>
      <c r="H29" s="26"/>
      <c r="I29" s="26"/>
      <c r="J29" s="22">
        <f t="shared" si="3"/>
        <v>2393.6</v>
      </c>
      <c r="K29" s="23">
        <v>2393.6</v>
      </c>
      <c r="L29" s="26"/>
      <c r="M29" s="26"/>
      <c r="N29" s="31"/>
    </row>
    <row r="30" spans="1:14" s="5" customFormat="1" ht="116.4" customHeight="1" x14ac:dyDescent="0.25">
      <c r="A30" s="1" t="s">
        <v>100</v>
      </c>
      <c r="B30" s="22">
        <f t="shared" si="6"/>
        <v>17685.400000000001</v>
      </c>
      <c r="C30" s="23">
        <v>17685.400000000001</v>
      </c>
      <c r="D30" s="26"/>
      <c r="E30" s="26"/>
      <c r="F30" s="22">
        <f t="shared" si="2"/>
        <v>17313.147099999998</v>
      </c>
      <c r="G30" s="23">
        <v>17313.147099999998</v>
      </c>
      <c r="H30" s="26"/>
      <c r="I30" s="26"/>
      <c r="J30" s="22">
        <f>SUM(K30:M30)</f>
        <v>18285.905999999999</v>
      </c>
      <c r="K30" s="23">
        <v>18285.905999999999</v>
      </c>
      <c r="L30" s="26"/>
      <c r="M30" s="26"/>
      <c r="N30" s="31"/>
    </row>
    <row r="31" spans="1:14" s="5" customFormat="1" ht="116.4" customHeight="1" x14ac:dyDescent="0.25">
      <c r="A31" s="1" t="s">
        <v>98</v>
      </c>
      <c r="B31" s="22">
        <f t="shared" si="6"/>
        <v>1427.6864456000001</v>
      </c>
      <c r="C31" s="23">
        <v>1427.6864456000001</v>
      </c>
      <c r="D31" s="26"/>
      <c r="E31" s="26"/>
      <c r="F31" s="22">
        <f t="shared" si="2"/>
        <v>1397.6488999999999</v>
      </c>
      <c r="G31" s="23">
        <v>1397.6488999999999</v>
      </c>
      <c r="H31" s="26"/>
      <c r="I31" s="26"/>
      <c r="J31" s="22">
        <f>SUM(K31:M31)</f>
        <v>1476.1774</v>
      </c>
      <c r="K31" s="23">
        <v>1476.1774</v>
      </c>
      <c r="L31" s="26"/>
      <c r="M31" s="26"/>
      <c r="N31" s="31"/>
    </row>
    <row r="32" spans="1:14" ht="51" customHeight="1" x14ac:dyDescent="0.25">
      <c r="A32" s="15" t="s">
        <v>82</v>
      </c>
      <c r="B32" s="22">
        <f t="shared" si="6"/>
        <v>951.99</v>
      </c>
      <c r="C32" s="23">
        <v>951.99</v>
      </c>
      <c r="D32" s="23"/>
      <c r="E32" s="23"/>
      <c r="F32" s="22">
        <f t="shared" si="2"/>
        <v>903.6</v>
      </c>
      <c r="G32" s="23">
        <v>903.6</v>
      </c>
      <c r="H32" s="23"/>
      <c r="I32" s="23"/>
      <c r="J32" s="22">
        <f t="shared" si="3"/>
        <v>912.5</v>
      </c>
      <c r="K32" s="23">
        <v>912.5</v>
      </c>
      <c r="L32" s="23"/>
      <c r="M32" s="23"/>
    </row>
    <row r="33" spans="1:14" ht="15.6" customHeight="1" x14ac:dyDescent="0.25">
      <c r="A33" s="16" t="s">
        <v>83</v>
      </c>
      <c r="B33" s="24">
        <f>SUM(B34:B46)</f>
        <v>109507.86941700001</v>
      </c>
      <c r="C33" s="24">
        <f t="shared" ref="C33:M33" si="7">SUM(C34:C46)</f>
        <v>108569.26941700002</v>
      </c>
      <c r="D33" s="24">
        <f t="shared" si="7"/>
        <v>0</v>
      </c>
      <c r="E33" s="24">
        <f t="shared" si="7"/>
        <v>938.6</v>
      </c>
      <c r="F33" s="24">
        <f t="shared" si="7"/>
        <v>142188.52549999999</v>
      </c>
      <c r="G33" s="24">
        <f t="shared" si="7"/>
        <v>141249.92550000001</v>
      </c>
      <c r="H33" s="24">
        <f t="shared" si="7"/>
        <v>0</v>
      </c>
      <c r="I33" s="24">
        <f t="shared" si="7"/>
        <v>938.6</v>
      </c>
      <c r="J33" s="24">
        <f t="shared" si="7"/>
        <v>161667.003</v>
      </c>
      <c r="K33" s="24">
        <f t="shared" si="7"/>
        <v>160728.40299999999</v>
      </c>
      <c r="L33" s="24">
        <f t="shared" si="7"/>
        <v>0</v>
      </c>
      <c r="M33" s="24">
        <f t="shared" si="7"/>
        <v>938.6</v>
      </c>
    </row>
    <row r="34" spans="1:14" ht="67.8" customHeight="1" x14ac:dyDescent="0.25">
      <c r="A34" s="1" t="s">
        <v>84</v>
      </c>
      <c r="B34" s="22">
        <f t="shared" si="6"/>
        <v>44317.9</v>
      </c>
      <c r="C34" s="23">
        <v>43379.3</v>
      </c>
      <c r="D34" s="23"/>
      <c r="E34" s="23">
        <v>938.6</v>
      </c>
      <c r="F34" s="22">
        <f t="shared" si="2"/>
        <v>43404.826499999996</v>
      </c>
      <c r="G34" s="23">
        <v>42466.226499999997</v>
      </c>
      <c r="H34" s="23"/>
      <c r="I34" s="23">
        <f>E34</f>
        <v>938.6</v>
      </c>
      <c r="J34" s="22">
        <f t="shared" si="3"/>
        <v>45790.799999999996</v>
      </c>
      <c r="K34" s="23">
        <v>44852.2</v>
      </c>
      <c r="L34" s="23"/>
      <c r="M34" s="23">
        <f>I34</f>
        <v>938.6</v>
      </c>
    </row>
    <row r="35" spans="1:14" ht="43.2" customHeight="1" x14ac:dyDescent="0.25">
      <c r="A35" s="1" t="s">
        <v>85</v>
      </c>
      <c r="B35" s="22">
        <f t="shared" si="6"/>
        <v>0</v>
      </c>
      <c r="C35" s="23">
        <v>0</v>
      </c>
      <c r="D35" s="23"/>
      <c r="E35" s="23"/>
      <c r="F35" s="22">
        <f t="shared" si="2"/>
        <v>34000</v>
      </c>
      <c r="G35" s="23">
        <v>34000</v>
      </c>
      <c r="H35" s="23"/>
      <c r="I35" s="23"/>
      <c r="J35" s="22">
        <f t="shared" si="3"/>
        <v>48809.770000000004</v>
      </c>
      <c r="K35" s="23">
        <v>48809.770000000004</v>
      </c>
      <c r="L35" s="23"/>
      <c r="M35" s="23"/>
    </row>
    <row r="36" spans="1:14" ht="45" customHeight="1" x14ac:dyDescent="0.25">
      <c r="A36" s="1" t="s">
        <v>86</v>
      </c>
      <c r="B36" s="22">
        <f t="shared" si="6"/>
        <v>5719.5530069999995</v>
      </c>
      <c r="C36" s="23">
        <v>5719.5530069999995</v>
      </c>
      <c r="D36" s="23"/>
      <c r="E36" s="23"/>
      <c r="F36" s="22">
        <f t="shared" si="2"/>
        <v>5599.2</v>
      </c>
      <c r="G36" s="23">
        <v>5599.2</v>
      </c>
      <c r="H36" s="23"/>
      <c r="I36" s="23"/>
      <c r="J36" s="22">
        <f t="shared" si="3"/>
        <v>5913.8083999999999</v>
      </c>
      <c r="K36" s="23">
        <v>5913.8083999999999</v>
      </c>
      <c r="L36" s="23"/>
      <c r="M36" s="23"/>
    </row>
    <row r="37" spans="1:14" ht="43.2" customHeight="1" x14ac:dyDescent="0.25">
      <c r="A37" s="1" t="s">
        <v>96</v>
      </c>
      <c r="B37" s="22">
        <f t="shared" si="6"/>
        <v>35989.031410000003</v>
      </c>
      <c r="C37" s="23">
        <v>35989.031410000003</v>
      </c>
      <c r="D37" s="23"/>
      <c r="E37" s="23"/>
      <c r="F37" s="22">
        <f t="shared" si="2"/>
        <v>35580.321000000004</v>
      </c>
      <c r="G37" s="23">
        <v>35580.321000000004</v>
      </c>
      <c r="H37" s="23"/>
      <c r="I37" s="23"/>
      <c r="J37" s="22">
        <f t="shared" si="3"/>
        <v>35580.321000000004</v>
      </c>
      <c r="K37" s="23">
        <v>35580.321000000004</v>
      </c>
      <c r="L37" s="23"/>
      <c r="M37" s="23"/>
    </row>
    <row r="38" spans="1:14" ht="34.200000000000003" customHeight="1" x14ac:dyDescent="0.25">
      <c r="A38" s="1" t="s">
        <v>55</v>
      </c>
      <c r="B38" s="22">
        <f t="shared" si="6"/>
        <v>1059.94</v>
      </c>
      <c r="C38" s="23">
        <v>1059.94</v>
      </c>
      <c r="D38" s="23"/>
      <c r="E38" s="23"/>
      <c r="F38" s="22">
        <f t="shared" si="2"/>
        <v>1059.933</v>
      </c>
      <c r="G38" s="23">
        <v>1059.933</v>
      </c>
      <c r="H38" s="23"/>
      <c r="I38" s="23"/>
      <c r="J38" s="22">
        <f t="shared" si="3"/>
        <v>1059.933</v>
      </c>
      <c r="K38" s="23">
        <v>1059.933</v>
      </c>
      <c r="L38" s="23"/>
      <c r="M38" s="23"/>
    </row>
    <row r="39" spans="1:14" ht="18" customHeight="1" x14ac:dyDescent="0.25">
      <c r="A39" s="1" t="s">
        <v>60</v>
      </c>
      <c r="B39" s="22">
        <f t="shared" si="6"/>
        <v>12370.050000000001</v>
      </c>
      <c r="C39" s="23">
        <v>12370.050000000001</v>
      </c>
      <c r="D39" s="23"/>
      <c r="E39" s="23"/>
      <c r="F39" s="22">
        <f t="shared" si="2"/>
        <v>12993.75</v>
      </c>
      <c r="G39" s="23">
        <v>12993.75</v>
      </c>
      <c r="H39" s="23"/>
      <c r="I39" s="23"/>
      <c r="J39" s="22">
        <f t="shared" si="3"/>
        <v>14708.925000000001</v>
      </c>
      <c r="K39" s="23">
        <v>14708.925000000001</v>
      </c>
      <c r="L39" s="23"/>
      <c r="M39" s="23"/>
    </row>
    <row r="40" spans="1:14" ht="46.2" customHeight="1" x14ac:dyDescent="0.25">
      <c r="A40" s="10" t="s">
        <v>87</v>
      </c>
      <c r="B40" s="22">
        <f t="shared" si="6"/>
        <v>404.1</v>
      </c>
      <c r="C40" s="23">
        <v>404.1</v>
      </c>
      <c r="D40" s="23"/>
      <c r="E40" s="23"/>
      <c r="F40" s="22">
        <f t="shared" si="2"/>
        <v>0</v>
      </c>
      <c r="G40" s="23">
        <v>0</v>
      </c>
      <c r="H40" s="23"/>
      <c r="I40" s="23"/>
      <c r="J40" s="22">
        <f t="shared" si="3"/>
        <v>0</v>
      </c>
      <c r="K40" s="23">
        <v>0</v>
      </c>
      <c r="L40" s="23"/>
      <c r="M40" s="23"/>
    </row>
    <row r="41" spans="1:14" s="5" customFormat="1" ht="35.4" customHeight="1" x14ac:dyDescent="0.25">
      <c r="A41" s="10" t="s">
        <v>88</v>
      </c>
      <c r="B41" s="22">
        <v>0</v>
      </c>
      <c r="C41" s="22">
        <v>0</v>
      </c>
      <c r="D41" s="24"/>
      <c r="E41" s="24"/>
      <c r="F41" s="22">
        <f t="shared" si="2"/>
        <v>0</v>
      </c>
      <c r="G41" s="22">
        <v>0</v>
      </c>
      <c r="H41" s="24"/>
      <c r="I41" s="24"/>
      <c r="J41" s="22">
        <f t="shared" si="3"/>
        <v>0</v>
      </c>
      <c r="K41" s="22">
        <v>0</v>
      </c>
      <c r="L41" s="24"/>
      <c r="M41" s="24"/>
      <c r="N41" s="31"/>
    </row>
    <row r="42" spans="1:14" ht="19.2" customHeight="1" x14ac:dyDescent="0.25">
      <c r="A42" s="10" t="s">
        <v>89</v>
      </c>
      <c r="B42" s="22">
        <f>SUM(C42:E42)</f>
        <v>0</v>
      </c>
      <c r="C42" s="23">
        <v>0</v>
      </c>
      <c r="D42" s="23"/>
      <c r="E42" s="23"/>
      <c r="F42" s="22">
        <f t="shared" si="2"/>
        <v>0</v>
      </c>
      <c r="G42" s="23">
        <v>0</v>
      </c>
      <c r="H42" s="23"/>
      <c r="I42" s="23"/>
      <c r="J42" s="22">
        <f t="shared" si="3"/>
        <v>0</v>
      </c>
      <c r="K42" s="23">
        <v>0</v>
      </c>
      <c r="L42" s="23"/>
      <c r="M42" s="23"/>
    </row>
    <row r="43" spans="1:14" ht="42.6" customHeight="1" x14ac:dyDescent="0.25">
      <c r="A43" s="10" t="s">
        <v>108</v>
      </c>
      <c r="B43" s="22">
        <f>SUM(C43:E43)</f>
        <v>1727.3</v>
      </c>
      <c r="C43" s="23">
        <v>1727.3</v>
      </c>
      <c r="D43" s="23"/>
      <c r="E43" s="23"/>
      <c r="F43" s="22">
        <f t="shared" si="2"/>
        <v>1690.9</v>
      </c>
      <c r="G43" s="23">
        <v>1690.9</v>
      </c>
      <c r="H43" s="23"/>
      <c r="I43" s="23"/>
      <c r="J43" s="22">
        <f t="shared" si="3"/>
        <v>1786</v>
      </c>
      <c r="K43" s="23">
        <v>1786</v>
      </c>
      <c r="L43" s="23"/>
      <c r="M43" s="23"/>
    </row>
    <row r="44" spans="1:14" ht="53.4" customHeight="1" x14ac:dyDescent="0.25">
      <c r="A44" s="10" t="s">
        <v>97</v>
      </c>
      <c r="B44" s="22">
        <f>SUM(C44:E44)</f>
        <v>2870</v>
      </c>
      <c r="C44" s="23">
        <v>2870</v>
      </c>
      <c r="D44" s="23"/>
      <c r="E44" s="23"/>
      <c r="F44" s="22">
        <f t="shared" si="2"/>
        <v>2809.6</v>
      </c>
      <c r="G44" s="23">
        <v>2809.6</v>
      </c>
      <c r="H44" s="23"/>
      <c r="I44" s="23"/>
      <c r="J44" s="22">
        <f t="shared" si="3"/>
        <v>2967.4506000000001</v>
      </c>
      <c r="K44" s="23">
        <v>2967.4506000000001</v>
      </c>
      <c r="L44" s="23"/>
      <c r="M44" s="23"/>
    </row>
    <row r="45" spans="1:14" ht="15.6" customHeight="1" x14ac:dyDescent="0.25">
      <c r="A45" s="10" t="s">
        <v>90</v>
      </c>
      <c r="B45" s="22">
        <f>SUM(C45:E45)</f>
        <v>0</v>
      </c>
      <c r="C45" s="23">
        <v>0</v>
      </c>
      <c r="D45" s="23"/>
      <c r="E45" s="23"/>
      <c r="F45" s="22">
        <f t="shared" si="2"/>
        <v>0</v>
      </c>
      <c r="G45" s="23">
        <v>0</v>
      </c>
      <c r="H45" s="23"/>
      <c r="I45" s="23"/>
      <c r="J45" s="22">
        <f t="shared" si="3"/>
        <v>0</v>
      </c>
      <c r="K45" s="23">
        <v>0</v>
      </c>
      <c r="L45" s="23"/>
      <c r="M45" s="23"/>
    </row>
    <row r="46" spans="1:14" ht="32.4" customHeight="1" x14ac:dyDescent="0.25">
      <c r="A46" s="10" t="s">
        <v>91</v>
      </c>
      <c r="B46" s="22">
        <f>SUM(C46:E46)</f>
        <v>5049.9949999999999</v>
      </c>
      <c r="C46" s="23">
        <v>5049.9949999999999</v>
      </c>
      <c r="D46" s="23"/>
      <c r="E46" s="23"/>
      <c r="F46" s="22">
        <f t="shared" si="2"/>
        <v>5049.9949999999999</v>
      </c>
      <c r="G46" s="23">
        <v>5049.9949999999999</v>
      </c>
      <c r="H46" s="23"/>
      <c r="I46" s="23"/>
      <c r="J46" s="22">
        <f t="shared" si="3"/>
        <v>5049.9949999999999</v>
      </c>
      <c r="K46" s="23">
        <v>5049.9949999999999</v>
      </c>
      <c r="L46" s="23"/>
      <c r="M46" s="23"/>
    </row>
    <row r="47" spans="1:14" ht="15.6" customHeight="1" x14ac:dyDescent="0.25">
      <c r="A47" s="37" t="s">
        <v>102</v>
      </c>
      <c r="B47" s="24">
        <f>SUM(B48:B50)</f>
        <v>63010.580759999997</v>
      </c>
      <c r="C47" s="24">
        <f t="shared" ref="C47:M47" si="8">SUM(C48:C50)</f>
        <v>63010.580759999997</v>
      </c>
      <c r="D47" s="24">
        <f t="shared" si="8"/>
        <v>0</v>
      </c>
      <c r="E47" s="24">
        <f t="shared" si="8"/>
        <v>0</v>
      </c>
      <c r="F47" s="24">
        <f t="shared" si="8"/>
        <v>52926.902999999998</v>
      </c>
      <c r="G47" s="24">
        <f t="shared" si="8"/>
        <v>52926.902999999998</v>
      </c>
      <c r="H47" s="24">
        <f t="shared" si="8"/>
        <v>0</v>
      </c>
      <c r="I47" s="24">
        <f t="shared" si="8"/>
        <v>0</v>
      </c>
      <c r="J47" s="24">
        <f t="shared" si="8"/>
        <v>51145.6149</v>
      </c>
      <c r="K47" s="24">
        <f t="shared" si="8"/>
        <v>51145.6149</v>
      </c>
      <c r="L47" s="24">
        <f t="shared" si="8"/>
        <v>0</v>
      </c>
      <c r="M47" s="24">
        <f t="shared" si="8"/>
        <v>0</v>
      </c>
    </row>
    <row r="48" spans="1:14" ht="28.8" customHeight="1" x14ac:dyDescent="0.25">
      <c r="A48" s="4" t="s">
        <v>101</v>
      </c>
      <c r="B48" s="22">
        <f>SUM(C48:E48)</f>
        <v>10000</v>
      </c>
      <c r="C48" s="23">
        <v>10000</v>
      </c>
      <c r="D48" s="23"/>
      <c r="E48" s="23"/>
      <c r="F48" s="22">
        <v>0</v>
      </c>
      <c r="G48" s="23"/>
      <c r="H48" s="23"/>
      <c r="I48" s="23"/>
      <c r="J48" s="22">
        <f t="shared" si="3"/>
        <v>0</v>
      </c>
      <c r="K48" s="23"/>
      <c r="L48" s="23"/>
      <c r="M48" s="23"/>
    </row>
    <row r="49" spans="1:16" ht="40.799999999999997" customHeight="1" x14ac:dyDescent="0.25">
      <c r="A49" s="4" t="s">
        <v>99</v>
      </c>
      <c r="B49" s="22">
        <f>C49</f>
        <v>49034.303</v>
      </c>
      <c r="C49" s="23">
        <v>49034.303</v>
      </c>
      <c r="D49" s="23"/>
      <c r="E49" s="23"/>
      <c r="F49" s="22">
        <f>G49</f>
        <v>49034.303</v>
      </c>
      <c r="G49" s="23">
        <v>49034.303</v>
      </c>
      <c r="H49" s="23"/>
      <c r="I49" s="23"/>
      <c r="J49" s="22">
        <f>K49</f>
        <v>47034.3</v>
      </c>
      <c r="K49" s="23">
        <v>47034.3</v>
      </c>
      <c r="L49" s="23"/>
      <c r="M49" s="23"/>
    </row>
    <row r="50" spans="1:16" ht="40.799999999999997" customHeight="1" x14ac:dyDescent="0.25">
      <c r="A50" s="4" t="s">
        <v>103</v>
      </c>
      <c r="B50" s="22">
        <f>C50</f>
        <v>3976.2777599999995</v>
      </c>
      <c r="C50" s="23">
        <v>3976.2777599999995</v>
      </c>
      <c r="D50" s="23"/>
      <c r="E50" s="23"/>
      <c r="F50" s="22">
        <f>G50</f>
        <v>3892.6</v>
      </c>
      <c r="G50" s="23">
        <v>3892.6</v>
      </c>
      <c r="H50" s="23"/>
      <c r="I50" s="23"/>
      <c r="J50" s="22">
        <f>K50</f>
        <v>4111.3149000000003</v>
      </c>
      <c r="K50" s="23">
        <v>4111.3149000000003</v>
      </c>
      <c r="L50" s="23"/>
      <c r="M50" s="23"/>
    </row>
    <row r="51" spans="1:16" s="5" customFormat="1" ht="15.6" customHeight="1" x14ac:dyDescent="0.25">
      <c r="A51" s="9" t="s">
        <v>17</v>
      </c>
      <c r="B51" s="26">
        <f t="shared" ref="B51:M51" si="9">B6+B5</f>
        <v>1963792.9964896718</v>
      </c>
      <c r="C51" s="26">
        <f t="shared" si="9"/>
        <v>1884787.1464896717</v>
      </c>
      <c r="D51" s="26">
        <f t="shared" si="9"/>
        <v>35377</v>
      </c>
      <c r="E51" s="26">
        <f t="shared" si="9"/>
        <v>43628.799999999996</v>
      </c>
      <c r="F51" s="26">
        <f t="shared" si="9"/>
        <v>2023127.1075521563</v>
      </c>
      <c r="G51" s="26">
        <f t="shared" si="9"/>
        <v>1943764.1840960779</v>
      </c>
      <c r="H51" s="26">
        <f t="shared" si="9"/>
        <v>36880</v>
      </c>
      <c r="I51" s="26">
        <f t="shared" si="9"/>
        <v>42482.923456078155</v>
      </c>
      <c r="J51" s="26">
        <f t="shared" si="9"/>
        <v>2129070.3629346192</v>
      </c>
      <c r="K51" s="26">
        <f t="shared" si="9"/>
        <v>2047930.5121623094</v>
      </c>
      <c r="L51" s="26">
        <f t="shared" si="9"/>
        <v>38732</v>
      </c>
      <c r="M51" s="26">
        <f t="shared" si="9"/>
        <v>42407.850772309474</v>
      </c>
      <c r="N51" s="31"/>
    </row>
    <row r="52" spans="1:16" ht="15.6" customHeight="1" x14ac:dyDescent="0.25">
      <c r="A52" s="39" t="s">
        <v>6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6" s="5" customFormat="1" ht="15.6" customHeight="1" x14ac:dyDescent="0.25">
      <c r="A53" s="6" t="s">
        <v>20</v>
      </c>
      <c r="B53" s="24">
        <f>SUM(B54:B61)</f>
        <v>111402.3</v>
      </c>
      <c r="C53" s="24">
        <f>SUM(C54:C61)</f>
        <v>53322</v>
      </c>
      <c r="D53" s="24">
        <f>SUM(D54:D61)</f>
        <v>17480.8</v>
      </c>
      <c r="E53" s="24">
        <f>SUM(E54:E61)</f>
        <v>40599.5</v>
      </c>
      <c r="F53" s="7">
        <f t="shared" ref="F53:F73" si="10">SUM(G53:I53)</f>
        <v>111190.8</v>
      </c>
      <c r="G53" s="24">
        <f t="shared" ref="G53:M53" si="11">SUM(G54:G61)</f>
        <v>52817.5</v>
      </c>
      <c r="H53" s="24">
        <f t="shared" si="11"/>
        <v>18983.8</v>
      </c>
      <c r="I53" s="24">
        <f t="shared" si="11"/>
        <v>39389.5</v>
      </c>
      <c r="J53" s="7">
        <f t="shared" ref="J53:J73" si="12">SUM(K53:M53)</f>
        <v>112969.88999999998</v>
      </c>
      <c r="K53" s="24">
        <f t="shared" si="11"/>
        <v>52886.1</v>
      </c>
      <c r="L53" s="24">
        <f t="shared" si="11"/>
        <v>20835.8</v>
      </c>
      <c r="M53" s="24">
        <f t="shared" si="11"/>
        <v>39247.99</v>
      </c>
      <c r="N53" s="31"/>
      <c r="O53" s="34"/>
      <c r="P53" s="34"/>
    </row>
    <row r="54" spans="1:16" ht="15.6" customHeight="1" x14ac:dyDescent="0.25">
      <c r="A54" s="17" t="s">
        <v>7</v>
      </c>
      <c r="B54" s="2">
        <f>C54+D54+E54</f>
        <v>1297.8</v>
      </c>
      <c r="C54" s="23">
        <v>1297.8</v>
      </c>
      <c r="D54" s="27"/>
      <c r="E54" s="27"/>
      <c r="F54" s="2">
        <f t="shared" si="10"/>
        <v>1297.8</v>
      </c>
      <c r="G54" s="23">
        <f>C54</f>
        <v>1297.8</v>
      </c>
      <c r="H54" s="23"/>
      <c r="I54" s="23"/>
      <c r="J54" s="2">
        <f t="shared" si="12"/>
        <v>1297.8</v>
      </c>
      <c r="K54" s="23">
        <f>G54</f>
        <v>1297.8</v>
      </c>
      <c r="L54" s="23"/>
      <c r="M54" s="23"/>
      <c r="O54" s="34"/>
      <c r="P54" s="34"/>
    </row>
    <row r="55" spans="1:16" ht="15.6" customHeight="1" x14ac:dyDescent="0.25">
      <c r="A55" s="18" t="s">
        <v>8</v>
      </c>
      <c r="B55" s="2">
        <f t="shared" ref="B55:B61" si="13">C55+D55+E55</f>
        <v>8062.5</v>
      </c>
      <c r="C55" s="22">
        <v>4644.1000000000004</v>
      </c>
      <c r="D55" s="27">
        <v>1199.3</v>
      </c>
      <c r="E55" s="22">
        <v>2219.1</v>
      </c>
      <c r="F55" s="2">
        <f t="shared" si="10"/>
        <v>8062.5</v>
      </c>
      <c r="G55" s="23">
        <f t="shared" ref="G55:G60" si="14">C55</f>
        <v>4644.1000000000004</v>
      </c>
      <c r="H55" s="23">
        <f t="shared" ref="H55:H61" si="15">D55</f>
        <v>1199.3</v>
      </c>
      <c r="I55" s="23">
        <f t="shared" ref="I55:I61" si="16">E55</f>
        <v>2219.1</v>
      </c>
      <c r="J55" s="2">
        <f t="shared" si="12"/>
        <v>8062.5</v>
      </c>
      <c r="K55" s="23">
        <f t="shared" ref="K55:K60" si="17">G55</f>
        <v>4644.1000000000004</v>
      </c>
      <c r="L55" s="23">
        <f t="shared" ref="L55:L61" si="18">H55</f>
        <v>1199.3</v>
      </c>
      <c r="M55" s="23">
        <f t="shared" ref="M55:M61" si="19">I55</f>
        <v>2219.1</v>
      </c>
      <c r="O55" s="34"/>
      <c r="P55" s="34"/>
    </row>
    <row r="56" spans="1:16" ht="15.6" customHeight="1" x14ac:dyDescent="0.25">
      <c r="A56" s="18" t="s">
        <v>9</v>
      </c>
      <c r="B56" s="2">
        <f t="shared" si="13"/>
        <v>73911.8</v>
      </c>
      <c r="C56" s="22">
        <v>26054.400000000001</v>
      </c>
      <c r="D56" s="22">
        <v>9696</v>
      </c>
      <c r="E56" s="22">
        <v>38161.4</v>
      </c>
      <c r="F56" s="2">
        <f t="shared" si="10"/>
        <v>74168.399999999994</v>
      </c>
      <c r="G56" s="23">
        <v>26018</v>
      </c>
      <c r="H56" s="23">
        <f>D56+1503</f>
        <v>11199</v>
      </c>
      <c r="I56" s="23">
        <f>E56-1274.96+64.96</f>
        <v>36951.4</v>
      </c>
      <c r="J56" s="2">
        <f t="shared" si="12"/>
        <v>75973.989999999991</v>
      </c>
      <c r="K56" s="23">
        <v>26113.1</v>
      </c>
      <c r="L56" s="23">
        <f>H56+1852</f>
        <v>13051</v>
      </c>
      <c r="M56" s="23">
        <f>I56-201.57+60.06</f>
        <v>36809.89</v>
      </c>
      <c r="O56" s="34"/>
      <c r="P56" s="34"/>
    </row>
    <row r="57" spans="1:16" ht="15.6" customHeight="1" x14ac:dyDescent="0.25">
      <c r="A57" s="18" t="s">
        <v>54</v>
      </c>
      <c r="B57" s="2">
        <f t="shared" si="13"/>
        <v>491.2</v>
      </c>
      <c r="C57" s="22">
        <v>491.2</v>
      </c>
      <c r="D57" s="22"/>
      <c r="E57" s="22"/>
      <c r="F57" s="2">
        <f t="shared" si="10"/>
        <v>60.1</v>
      </c>
      <c r="G57" s="23">
        <v>60.1</v>
      </c>
      <c r="H57" s="23"/>
      <c r="I57" s="23"/>
      <c r="J57" s="2">
        <f t="shared" si="12"/>
        <v>26.8</v>
      </c>
      <c r="K57" s="23">
        <v>26.8</v>
      </c>
      <c r="L57" s="23"/>
      <c r="M57" s="23"/>
      <c r="O57" s="34"/>
      <c r="P57" s="34"/>
    </row>
    <row r="58" spans="1:16" ht="15.6" customHeight="1" x14ac:dyDescent="0.25">
      <c r="A58" s="10" t="s">
        <v>10</v>
      </c>
      <c r="B58" s="2">
        <f t="shared" si="13"/>
        <v>8771.6999999999989</v>
      </c>
      <c r="C58" s="22">
        <v>8771.6999999999989</v>
      </c>
      <c r="D58" s="22"/>
      <c r="E58" s="22"/>
      <c r="F58" s="2">
        <f t="shared" si="10"/>
        <v>8771.6999999999989</v>
      </c>
      <c r="G58" s="23">
        <f t="shared" si="14"/>
        <v>8771.6999999999989</v>
      </c>
      <c r="H58" s="23"/>
      <c r="I58" s="23"/>
      <c r="J58" s="2">
        <f t="shared" si="12"/>
        <v>8771.6999999999989</v>
      </c>
      <c r="K58" s="23">
        <f t="shared" si="17"/>
        <v>8771.6999999999989</v>
      </c>
      <c r="L58" s="23"/>
      <c r="M58" s="23"/>
      <c r="O58" s="34"/>
      <c r="P58" s="34"/>
    </row>
    <row r="59" spans="1:16" ht="15.6" customHeight="1" x14ac:dyDescent="0.25">
      <c r="A59" s="10" t="s">
        <v>11</v>
      </c>
      <c r="B59" s="2">
        <f t="shared" si="13"/>
        <v>200</v>
      </c>
      <c r="C59" s="22">
        <v>200</v>
      </c>
      <c r="D59" s="22"/>
      <c r="E59" s="22"/>
      <c r="F59" s="2">
        <f t="shared" si="10"/>
        <v>200</v>
      </c>
      <c r="G59" s="23">
        <f t="shared" si="14"/>
        <v>200</v>
      </c>
      <c r="H59" s="23"/>
      <c r="I59" s="23"/>
      <c r="J59" s="2">
        <f t="shared" si="12"/>
        <v>200</v>
      </c>
      <c r="K59" s="23">
        <f t="shared" si="17"/>
        <v>200</v>
      </c>
      <c r="L59" s="23"/>
      <c r="M59" s="23"/>
      <c r="O59" s="34"/>
      <c r="P59" s="34"/>
    </row>
    <row r="60" spans="1:16" ht="15.6" customHeight="1" x14ac:dyDescent="0.25">
      <c r="A60" s="18" t="s">
        <v>12</v>
      </c>
      <c r="B60" s="2">
        <f t="shared" si="13"/>
        <v>3210</v>
      </c>
      <c r="C60" s="22">
        <v>2500</v>
      </c>
      <c r="D60" s="22">
        <v>500</v>
      </c>
      <c r="E60" s="22">
        <v>210</v>
      </c>
      <c r="F60" s="2">
        <f t="shared" si="10"/>
        <v>3210</v>
      </c>
      <c r="G60" s="23">
        <f t="shared" si="14"/>
        <v>2500</v>
      </c>
      <c r="H60" s="23">
        <f t="shared" si="15"/>
        <v>500</v>
      </c>
      <c r="I60" s="23">
        <f t="shared" si="16"/>
        <v>210</v>
      </c>
      <c r="J60" s="2">
        <f t="shared" si="12"/>
        <v>3210</v>
      </c>
      <c r="K60" s="23">
        <f t="shared" si="17"/>
        <v>2500</v>
      </c>
      <c r="L60" s="23">
        <f t="shared" si="18"/>
        <v>500</v>
      </c>
      <c r="M60" s="23">
        <f t="shared" si="19"/>
        <v>210</v>
      </c>
      <c r="O60" s="34"/>
      <c r="P60" s="34"/>
    </row>
    <row r="61" spans="1:16" ht="15.6" customHeight="1" x14ac:dyDescent="0.25">
      <c r="A61" s="18" t="s">
        <v>93</v>
      </c>
      <c r="B61" s="2">
        <f t="shared" si="13"/>
        <v>15457.3</v>
      </c>
      <c r="C61" s="22">
        <v>9362.7999999999993</v>
      </c>
      <c r="D61" s="22">
        <v>6085.5</v>
      </c>
      <c r="E61" s="22">
        <v>9</v>
      </c>
      <c r="F61" s="2">
        <f t="shared" si="10"/>
        <v>15420.3</v>
      </c>
      <c r="G61" s="23">
        <v>9325.7999999999993</v>
      </c>
      <c r="H61" s="23">
        <f t="shared" si="15"/>
        <v>6085.5</v>
      </c>
      <c r="I61" s="23">
        <f t="shared" si="16"/>
        <v>9</v>
      </c>
      <c r="J61" s="2">
        <f t="shared" si="12"/>
        <v>15427.1</v>
      </c>
      <c r="K61" s="23">
        <v>9332.6</v>
      </c>
      <c r="L61" s="23">
        <f t="shared" si="18"/>
        <v>6085.5</v>
      </c>
      <c r="M61" s="23">
        <f t="shared" si="19"/>
        <v>9</v>
      </c>
      <c r="O61" s="34"/>
      <c r="P61" s="34"/>
    </row>
    <row r="62" spans="1:16" s="5" customFormat="1" ht="15.6" customHeight="1" x14ac:dyDescent="0.25">
      <c r="A62" s="3" t="s">
        <v>3</v>
      </c>
      <c r="B62" s="28">
        <f>SUM(C62:E62)</f>
        <v>3562.6000000000008</v>
      </c>
      <c r="C62" s="24">
        <f>+C63</f>
        <v>1781.3000000000004</v>
      </c>
      <c r="D62" s="24">
        <f>+D63</f>
        <v>0</v>
      </c>
      <c r="E62" s="24">
        <f>+E63</f>
        <v>1781.3000000000004</v>
      </c>
      <c r="F62" s="2">
        <f t="shared" si="10"/>
        <v>3690.8536000000004</v>
      </c>
      <c r="G62" s="24">
        <f>+G63</f>
        <v>1845.4268000000002</v>
      </c>
      <c r="H62" s="24">
        <f>+H63</f>
        <v>0</v>
      </c>
      <c r="I62" s="24">
        <f>+I63</f>
        <v>1845.4268000000002</v>
      </c>
      <c r="J62" s="2">
        <f t="shared" si="12"/>
        <v>3823.7243296000001</v>
      </c>
      <c r="K62" s="24">
        <f>+K63</f>
        <v>1911.8621648000001</v>
      </c>
      <c r="L62" s="24">
        <f>+L63</f>
        <v>0</v>
      </c>
      <c r="M62" s="24">
        <f>+M63</f>
        <v>1911.8621648000001</v>
      </c>
      <c r="N62" s="31"/>
      <c r="O62" s="34"/>
      <c r="P62" s="34"/>
    </row>
    <row r="63" spans="1:16" ht="30.6" customHeight="1" x14ac:dyDescent="0.25">
      <c r="A63" s="10" t="s">
        <v>4</v>
      </c>
      <c r="B63" s="2">
        <f>SUM(C63:E63)</f>
        <v>3562.6000000000008</v>
      </c>
      <c r="C63" s="22">
        <f>E63</f>
        <v>1781.3000000000004</v>
      </c>
      <c r="D63" s="22"/>
      <c r="E63" s="22">
        <v>1781.3000000000004</v>
      </c>
      <c r="F63" s="2">
        <f t="shared" si="10"/>
        <v>3690.8536000000004</v>
      </c>
      <c r="G63" s="22">
        <f>I63</f>
        <v>1845.4268000000002</v>
      </c>
      <c r="H63" s="22"/>
      <c r="I63" s="22">
        <v>1845.4268000000002</v>
      </c>
      <c r="J63" s="2">
        <f t="shared" si="12"/>
        <v>3823.7243296000001</v>
      </c>
      <c r="K63" s="22">
        <f>M63</f>
        <v>1911.8621648000001</v>
      </c>
      <c r="L63" s="22"/>
      <c r="M63" s="22">
        <v>1911.8621648000001</v>
      </c>
      <c r="O63" s="34"/>
      <c r="P63" s="34"/>
    </row>
    <row r="64" spans="1:16" s="5" customFormat="1" ht="15.6" customHeight="1" x14ac:dyDescent="0.25">
      <c r="A64" s="6" t="s">
        <v>5</v>
      </c>
      <c r="B64" s="28">
        <f>C64+D64</f>
        <v>2151.6999999999998</v>
      </c>
      <c r="C64" s="24">
        <f>C65+C66</f>
        <v>2151.6999999999998</v>
      </c>
      <c r="D64" s="24">
        <f t="shared" ref="D64:E64" si="20">D65+D66</f>
        <v>0</v>
      </c>
      <c r="E64" s="24">
        <f t="shared" si="20"/>
        <v>0</v>
      </c>
      <c r="F64" s="7">
        <f t="shared" si="10"/>
        <v>2151.6999999999998</v>
      </c>
      <c r="G64" s="26">
        <f>+C64</f>
        <v>2151.6999999999998</v>
      </c>
      <c r="H64" s="26"/>
      <c r="I64" s="26"/>
      <c r="J64" s="7">
        <f t="shared" si="12"/>
        <v>2151.6999999999998</v>
      </c>
      <c r="K64" s="26">
        <f>+G64</f>
        <v>2151.6999999999998</v>
      </c>
      <c r="L64" s="26"/>
      <c r="M64" s="26"/>
      <c r="N64" s="31"/>
      <c r="O64" s="34"/>
      <c r="P64" s="34"/>
    </row>
    <row r="65" spans="1:16" s="5" customFormat="1" ht="31.2" customHeight="1" x14ac:dyDescent="0.25">
      <c r="A65" s="13" t="s">
        <v>104</v>
      </c>
      <c r="B65" s="27">
        <f>C65+D65+E65</f>
        <v>1551.7</v>
      </c>
      <c r="C65" s="22">
        <v>1551.7</v>
      </c>
      <c r="D65" s="24"/>
      <c r="E65" s="24"/>
      <c r="F65" s="2">
        <f>G65+H65</f>
        <v>1551.7</v>
      </c>
      <c r="G65" s="23">
        <f>C65</f>
        <v>1551.7</v>
      </c>
      <c r="H65" s="23"/>
      <c r="I65" s="23"/>
      <c r="J65" s="2">
        <f>K65</f>
        <v>1551.7</v>
      </c>
      <c r="K65" s="23">
        <f>G65</f>
        <v>1551.7</v>
      </c>
      <c r="L65" s="23"/>
      <c r="M65" s="23"/>
      <c r="N65" s="31"/>
      <c r="O65" s="34"/>
      <c r="P65" s="34"/>
    </row>
    <row r="66" spans="1:16" s="5" customFormat="1" ht="27" customHeight="1" x14ac:dyDescent="0.25">
      <c r="A66" s="13" t="s">
        <v>105</v>
      </c>
      <c r="B66" s="27">
        <f>C66+D66+E66</f>
        <v>600</v>
      </c>
      <c r="C66" s="22">
        <v>600</v>
      </c>
      <c r="D66" s="24"/>
      <c r="E66" s="24"/>
      <c r="F66" s="2">
        <f>G66+H66</f>
        <v>600</v>
      </c>
      <c r="G66" s="23">
        <f>C66</f>
        <v>600</v>
      </c>
      <c r="H66" s="23"/>
      <c r="I66" s="23"/>
      <c r="J66" s="2">
        <f>K66</f>
        <v>600</v>
      </c>
      <c r="K66" s="23">
        <f>G66</f>
        <v>600</v>
      </c>
      <c r="L66" s="23"/>
      <c r="M66" s="23"/>
      <c r="N66" s="31"/>
      <c r="O66" s="34"/>
      <c r="P66" s="34"/>
    </row>
    <row r="67" spans="1:16" s="5" customFormat="1" ht="15.6" customHeight="1" x14ac:dyDescent="0.25">
      <c r="A67" s="6" t="s">
        <v>49</v>
      </c>
      <c r="B67" s="28">
        <f>SUM(C67:E67)</f>
        <v>30951.599999999999</v>
      </c>
      <c r="C67" s="24">
        <f>SUM(C68:C70)</f>
        <v>29161.599999999999</v>
      </c>
      <c r="D67" s="24">
        <f>SUM(D68:D70)</f>
        <v>1790</v>
      </c>
      <c r="E67" s="24">
        <f>SUM(E68:E70)</f>
        <v>0</v>
      </c>
      <c r="F67" s="7">
        <f t="shared" si="10"/>
        <v>64842.8</v>
      </c>
      <c r="G67" s="24">
        <f>SUM(G68:G70)</f>
        <v>63052.800000000003</v>
      </c>
      <c r="H67" s="24">
        <f>SUM(H68:H70)</f>
        <v>1790</v>
      </c>
      <c r="I67" s="24">
        <f>SUM(I68:I70)</f>
        <v>0</v>
      </c>
      <c r="J67" s="7">
        <f t="shared" si="12"/>
        <v>79819.400000000009</v>
      </c>
      <c r="K67" s="24">
        <f>SUM(K68:K70)</f>
        <v>78029.400000000009</v>
      </c>
      <c r="L67" s="24">
        <f>SUM(L68:L70)</f>
        <v>1790</v>
      </c>
      <c r="M67" s="24">
        <f>SUM(M68:M70)</f>
        <v>0</v>
      </c>
      <c r="N67" s="31"/>
      <c r="O67" s="34"/>
      <c r="P67" s="34"/>
    </row>
    <row r="68" spans="1:16" ht="15.6" customHeight="1" x14ac:dyDescent="0.25">
      <c r="A68" s="10" t="s">
        <v>64</v>
      </c>
      <c r="B68" s="2">
        <f t="shared" ref="B68:B70" si="21">SUM(C68:E68)</f>
        <v>5774.3</v>
      </c>
      <c r="C68" s="22">
        <v>5774.3</v>
      </c>
      <c r="D68" s="27"/>
      <c r="E68" s="27"/>
      <c r="F68" s="2">
        <f t="shared" si="10"/>
        <v>5713.9</v>
      </c>
      <c r="G68" s="23">
        <v>5713.9</v>
      </c>
      <c r="H68" s="23"/>
      <c r="I68" s="23"/>
      <c r="J68" s="2">
        <f t="shared" si="12"/>
        <v>5871.8</v>
      </c>
      <c r="K68" s="23">
        <v>5871.8</v>
      </c>
      <c r="L68" s="23"/>
      <c r="M68" s="23"/>
      <c r="O68" s="34"/>
      <c r="P68" s="34"/>
    </row>
    <row r="69" spans="1:16" ht="15.6" customHeight="1" x14ac:dyDescent="0.25">
      <c r="A69" s="18" t="s">
        <v>1</v>
      </c>
      <c r="B69" s="2">
        <f t="shared" si="21"/>
        <v>7366</v>
      </c>
      <c r="C69" s="22">
        <v>5576</v>
      </c>
      <c r="D69" s="27">
        <v>1790</v>
      </c>
      <c r="E69" s="27"/>
      <c r="F69" s="2">
        <f t="shared" si="10"/>
        <v>41366</v>
      </c>
      <c r="G69" s="23">
        <v>39576</v>
      </c>
      <c r="H69" s="23">
        <v>1790</v>
      </c>
      <c r="I69" s="23"/>
      <c r="J69" s="2">
        <f t="shared" si="12"/>
        <v>56175.8</v>
      </c>
      <c r="K69" s="23">
        <v>54385.8</v>
      </c>
      <c r="L69" s="23">
        <v>1790</v>
      </c>
      <c r="M69" s="23"/>
      <c r="O69" s="34"/>
      <c r="P69" s="34"/>
    </row>
    <row r="70" spans="1:16" ht="15.6" customHeight="1" x14ac:dyDescent="0.25">
      <c r="A70" s="10" t="s">
        <v>21</v>
      </c>
      <c r="B70" s="2">
        <f t="shared" si="21"/>
        <v>17811.3</v>
      </c>
      <c r="C70" s="22">
        <v>17811.3</v>
      </c>
      <c r="D70" s="22"/>
      <c r="E70" s="22"/>
      <c r="F70" s="2">
        <f t="shared" si="10"/>
        <v>17762.900000000001</v>
      </c>
      <c r="G70" s="23">
        <v>17762.900000000001</v>
      </c>
      <c r="H70" s="23"/>
      <c r="I70" s="23"/>
      <c r="J70" s="2">
        <f t="shared" si="12"/>
        <v>17771.8</v>
      </c>
      <c r="K70" s="23">
        <v>17771.8</v>
      </c>
      <c r="L70" s="23"/>
      <c r="M70" s="23"/>
      <c r="O70" s="34"/>
      <c r="P70" s="34"/>
    </row>
    <row r="71" spans="1:16" s="5" customFormat="1" ht="15.6" customHeight="1" x14ac:dyDescent="0.25">
      <c r="A71" s="6" t="s">
        <v>34</v>
      </c>
      <c r="B71" s="24">
        <f>SUM(B72:B74)</f>
        <v>16945.900000000001</v>
      </c>
      <c r="C71" s="24">
        <f>SUM(C72:C74)</f>
        <v>8750.6</v>
      </c>
      <c r="D71" s="24">
        <f>SUM(D72:D74)</f>
        <v>6947.3</v>
      </c>
      <c r="E71" s="24">
        <f>SUM(E72:E74)</f>
        <v>1247.9999999999991</v>
      </c>
      <c r="F71" s="7">
        <f t="shared" si="10"/>
        <v>16945.900000000001</v>
      </c>
      <c r="G71" s="24">
        <f>SUM(G72:G74)</f>
        <v>8750.6</v>
      </c>
      <c r="H71" s="24">
        <f>SUM(H72:H74)</f>
        <v>6947.3</v>
      </c>
      <c r="I71" s="24">
        <f>SUM(I72:I74)</f>
        <v>1247.9999999999991</v>
      </c>
      <c r="J71" s="7">
        <f t="shared" si="12"/>
        <v>16945.900000000001</v>
      </c>
      <c r="K71" s="24">
        <f>SUM(K72:K74)</f>
        <v>8750.6</v>
      </c>
      <c r="L71" s="24">
        <f>SUM(L72:L74)</f>
        <v>6947.3</v>
      </c>
      <c r="M71" s="24">
        <f>SUM(M72:M74)</f>
        <v>1247.9999999999991</v>
      </c>
      <c r="N71" s="31"/>
      <c r="O71" s="34"/>
      <c r="P71" s="34"/>
    </row>
    <row r="72" spans="1:16" ht="15.6" customHeight="1" x14ac:dyDescent="0.25">
      <c r="A72" s="18" t="s">
        <v>35</v>
      </c>
      <c r="B72" s="27">
        <f>SUM(C72:E72)</f>
        <v>963.9</v>
      </c>
      <c r="C72" s="22">
        <v>963.9</v>
      </c>
      <c r="D72" s="22"/>
      <c r="E72" s="22"/>
      <c r="F72" s="2">
        <f t="shared" si="10"/>
        <v>963.9</v>
      </c>
      <c r="G72" s="23">
        <f>C72</f>
        <v>963.9</v>
      </c>
      <c r="H72" s="23"/>
      <c r="I72" s="23"/>
      <c r="J72" s="2">
        <f t="shared" si="12"/>
        <v>963.9</v>
      </c>
      <c r="K72" s="23">
        <f>G72</f>
        <v>963.9</v>
      </c>
      <c r="L72" s="22"/>
      <c r="M72" s="22"/>
      <c r="O72" s="34"/>
      <c r="P72" s="34"/>
    </row>
    <row r="73" spans="1:16" ht="15.6" customHeight="1" x14ac:dyDescent="0.25">
      <c r="A73" s="18" t="s">
        <v>22</v>
      </c>
      <c r="B73" s="2">
        <f>SUM(C73:E73)</f>
        <v>500</v>
      </c>
      <c r="C73" s="22">
        <v>500</v>
      </c>
      <c r="D73" s="22"/>
      <c r="E73" s="22"/>
      <c r="F73" s="2">
        <f t="shared" si="10"/>
        <v>500</v>
      </c>
      <c r="G73" s="23">
        <f t="shared" ref="G73:G74" si="22">C73</f>
        <v>500</v>
      </c>
      <c r="H73" s="23"/>
      <c r="I73" s="23"/>
      <c r="J73" s="2">
        <f t="shared" si="12"/>
        <v>500</v>
      </c>
      <c r="K73" s="23">
        <f t="shared" ref="K73:K74" si="23">G73</f>
        <v>500</v>
      </c>
      <c r="L73" s="23"/>
      <c r="M73" s="23"/>
      <c r="O73" s="34"/>
      <c r="P73" s="34"/>
    </row>
    <row r="74" spans="1:16" ht="15.6" customHeight="1" x14ac:dyDescent="0.25">
      <c r="A74" s="18" t="s">
        <v>15</v>
      </c>
      <c r="B74" s="2">
        <f>SUM(C74:E74)</f>
        <v>15482</v>
      </c>
      <c r="C74" s="22">
        <v>7286.7</v>
      </c>
      <c r="D74" s="22">
        <v>6947.3</v>
      </c>
      <c r="E74" s="22">
        <v>1247.9999999999991</v>
      </c>
      <c r="F74" s="2">
        <f t="shared" ref="F74:F103" si="24">SUM(G74:I74)</f>
        <v>15482</v>
      </c>
      <c r="G74" s="23">
        <f t="shared" si="22"/>
        <v>7286.7</v>
      </c>
      <c r="H74" s="23">
        <f>D74</f>
        <v>6947.3</v>
      </c>
      <c r="I74" s="23">
        <f>E74</f>
        <v>1247.9999999999991</v>
      </c>
      <c r="J74" s="2">
        <f t="shared" ref="J74:J103" si="25">SUM(K74:M74)</f>
        <v>15482</v>
      </c>
      <c r="K74" s="23">
        <f t="shared" si="23"/>
        <v>7286.7</v>
      </c>
      <c r="L74" s="23">
        <f>H74</f>
        <v>6947.3</v>
      </c>
      <c r="M74" s="23">
        <f>I74</f>
        <v>1247.9999999999991</v>
      </c>
      <c r="O74" s="34"/>
      <c r="P74" s="34"/>
    </row>
    <row r="75" spans="1:16" s="5" customFormat="1" ht="15.6" customHeight="1" x14ac:dyDescent="0.25">
      <c r="A75" s="6" t="s">
        <v>23</v>
      </c>
      <c r="B75" s="24">
        <f>SUM(B76:B80)</f>
        <v>1043517.3</v>
      </c>
      <c r="C75" s="24">
        <f>SUM(C76:C80)</f>
        <v>1043517.3</v>
      </c>
      <c r="D75" s="24">
        <f>SUM(D76:D80)</f>
        <v>0</v>
      </c>
      <c r="E75" s="24">
        <f>SUM(E76:E80)</f>
        <v>0</v>
      </c>
      <c r="F75" s="7">
        <f t="shared" si="24"/>
        <v>1042878.32</v>
      </c>
      <c r="G75" s="24">
        <f t="shared" ref="G75:M75" si="26">SUM(G76:G80)</f>
        <v>1042878.32</v>
      </c>
      <c r="H75" s="24">
        <f t="shared" si="26"/>
        <v>0</v>
      </c>
      <c r="I75" s="24">
        <f t="shared" si="26"/>
        <v>0</v>
      </c>
      <c r="J75" s="7">
        <f t="shared" si="25"/>
        <v>1086177.4800000002</v>
      </c>
      <c r="K75" s="24">
        <f t="shared" si="26"/>
        <v>1086177.4800000002</v>
      </c>
      <c r="L75" s="24">
        <f t="shared" si="26"/>
        <v>0</v>
      </c>
      <c r="M75" s="24">
        <f t="shared" si="26"/>
        <v>0</v>
      </c>
      <c r="N75" s="31"/>
      <c r="O75" s="34"/>
      <c r="P75" s="34"/>
    </row>
    <row r="76" spans="1:16" ht="15.6" customHeight="1" x14ac:dyDescent="0.25">
      <c r="A76" s="18" t="s">
        <v>24</v>
      </c>
      <c r="B76" s="2">
        <f t="shared" ref="B76:B82" si="27">SUM(C76:E76)</f>
        <v>295056</v>
      </c>
      <c r="C76" s="22">
        <v>295056</v>
      </c>
      <c r="D76" s="22"/>
      <c r="E76" s="22"/>
      <c r="F76" s="2">
        <f t="shared" si="24"/>
        <v>303708.5</v>
      </c>
      <c r="G76" s="23">
        <v>303708.5</v>
      </c>
      <c r="H76" s="23"/>
      <c r="I76" s="23"/>
      <c r="J76" s="2">
        <f t="shared" si="25"/>
        <v>306573.09999999998</v>
      </c>
      <c r="K76" s="23">
        <v>306573.09999999998</v>
      </c>
      <c r="L76" s="23"/>
      <c r="M76" s="23"/>
      <c r="O76" s="34"/>
      <c r="P76" s="34"/>
    </row>
    <row r="77" spans="1:16" ht="15.6" customHeight="1" x14ac:dyDescent="0.25">
      <c r="A77" s="18" t="s">
        <v>25</v>
      </c>
      <c r="B77" s="2">
        <f t="shared" si="27"/>
        <v>659142.30000000005</v>
      </c>
      <c r="C77" s="22">
        <v>659142.30000000005</v>
      </c>
      <c r="D77" s="22"/>
      <c r="E77" s="22"/>
      <c r="F77" s="2">
        <f t="shared" si="24"/>
        <v>649797.41999999993</v>
      </c>
      <c r="G77" s="23">
        <f>646756.1+3041.32</f>
        <v>649797.41999999993</v>
      </c>
      <c r="H77" s="23"/>
      <c r="I77" s="23"/>
      <c r="J77" s="2">
        <f t="shared" si="25"/>
        <v>690227.28</v>
      </c>
      <c r="K77" s="23">
        <f>676055.1+14172.18</f>
        <v>690227.28</v>
      </c>
      <c r="L77" s="23"/>
      <c r="M77" s="23"/>
      <c r="O77" s="34"/>
      <c r="P77" s="34"/>
    </row>
    <row r="78" spans="1:16" ht="15.6" customHeight="1" x14ac:dyDescent="0.25">
      <c r="A78" s="18" t="s">
        <v>63</v>
      </c>
      <c r="B78" s="2">
        <f t="shared" si="27"/>
        <v>55216.400000000009</v>
      </c>
      <c r="C78" s="22">
        <v>55216.400000000009</v>
      </c>
      <c r="D78" s="22"/>
      <c r="E78" s="22"/>
      <c r="F78" s="2">
        <f t="shared" si="24"/>
        <v>55216.4</v>
      </c>
      <c r="G78" s="23">
        <v>55216.4</v>
      </c>
      <c r="H78" s="23"/>
      <c r="I78" s="23"/>
      <c r="J78" s="2">
        <f t="shared" si="25"/>
        <v>55216.4</v>
      </c>
      <c r="K78" s="23">
        <f t="shared" ref="K78:K79" si="28">G78</f>
        <v>55216.4</v>
      </c>
      <c r="L78" s="23"/>
      <c r="M78" s="23"/>
      <c r="O78" s="34"/>
      <c r="P78" s="34"/>
    </row>
    <row r="79" spans="1:16" ht="15.6" customHeight="1" x14ac:dyDescent="0.25">
      <c r="A79" s="18" t="s">
        <v>50</v>
      </c>
      <c r="B79" s="2">
        <f t="shared" si="27"/>
        <v>8038</v>
      </c>
      <c r="C79" s="22">
        <v>8038</v>
      </c>
      <c r="D79" s="22"/>
      <c r="E79" s="22"/>
      <c r="F79" s="2">
        <f t="shared" si="24"/>
        <v>8116.6</v>
      </c>
      <c r="G79" s="23">
        <v>8116.6</v>
      </c>
      <c r="H79" s="23"/>
      <c r="I79" s="23"/>
      <c r="J79" s="2">
        <f t="shared" si="25"/>
        <v>8116.6</v>
      </c>
      <c r="K79" s="23">
        <f t="shared" si="28"/>
        <v>8116.6</v>
      </c>
      <c r="L79" s="23"/>
      <c r="M79" s="23"/>
      <c r="O79" s="34"/>
      <c r="P79" s="34"/>
    </row>
    <row r="80" spans="1:16" ht="15.6" customHeight="1" x14ac:dyDescent="0.25">
      <c r="A80" s="18" t="s">
        <v>94</v>
      </c>
      <c r="B80" s="2">
        <f t="shared" si="27"/>
        <v>26064.6</v>
      </c>
      <c r="C80" s="22">
        <v>26064.6</v>
      </c>
      <c r="D80" s="22"/>
      <c r="E80" s="22"/>
      <c r="F80" s="2">
        <f t="shared" si="24"/>
        <v>26039.4</v>
      </c>
      <c r="G80" s="23">
        <v>26039.4</v>
      </c>
      <c r="H80" s="23"/>
      <c r="I80" s="23"/>
      <c r="J80" s="2">
        <f t="shared" si="25"/>
        <v>26044.1</v>
      </c>
      <c r="K80" s="23">
        <v>26044.1</v>
      </c>
      <c r="L80" s="23"/>
      <c r="M80" s="23"/>
      <c r="O80" s="34"/>
      <c r="P80" s="34"/>
    </row>
    <row r="81" spans="1:16" s="5" customFormat="1" ht="15.6" customHeight="1" x14ac:dyDescent="0.25">
      <c r="A81" s="6" t="s">
        <v>36</v>
      </c>
      <c r="B81" s="24">
        <f>B82+B83</f>
        <v>90307.7</v>
      </c>
      <c r="C81" s="24">
        <f>C82+C83</f>
        <v>81148.800000000003</v>
      </c>
      <c r="D81" s="24">
        <f>D82+D83</f>
        <v>9158.9</v>
      </c>
      <c r="E81" s="24">
        <f>E82+E83</f>
        <v>0</v>
      </c>
      <c r="F81" s="7">
        <f t="shared" si="24"/>
        <v>78807.7</v>
      </c>
      <c r="G81" s="24">
        <f t="shared" ref="G81:M81" si="29">G82+G83</f>
        <v>69648.800000000003</v>
      </c>
      <c r="H81" s="24">
        <f t="shared" si="29"/>
        <v>9158.9</v>
      </c>
      <c r="I81" s="24">
        <f t="shared" si="29"/>
        <v>0</v>
      </c>
      <c r="J81" s="7">
        <f t="shared" si="25"/>
        <v>78807.7</v>
      </c>
      <c r="K81" s="24">
        <f t="shared" si="29"/>
        <v>69648.800000000003</v>
      </c>
      <c r="L81" s="24">
        <f t="shared" si="29"/>
        <v>9158.9</v>
      </c>
      <c r="M81" s="24">
        <f t="shared" si="29"/>
        <v>0</v>
      </c>
      <c r="N81" s="31"/>
      <c r="O81" s="34"/>
      <c r="P81" s="34"/>
    </row>
    <row r="82" spans="1:16" ht="15.6" customHeight="1" x14ac:dyDescent="0.25">
      <c r="A82" s="18" t="s">
        <v>26</v>
      </c>
      <c r="B82" s="2">
        <f t="shared" si="27"/>
        <v>64053.4</v>
      </c>
      <c r="C82" s="22">
        <v>54894.5</v>
      </c>
      <c r="D82" s="22">
        <v>9158.9</v>
      </c>
      <c r="E82" s="22"/>
      <c r="F82" s="2">
        <f t="shared" si="24"/>
        <v>52553.4</v>
      </c>
      <c r="G82" s="23">
        <v>43394.5</v>
      </c>
      <c r="H82" s="23">
        <f t="shared" ref="H82:I82" si="30">+D82</f>
        <v>9158.9</v>
      </c>
      <c r="I82" s="23">
        <f t="shared" si="30"/>
        <v>0</v>
      </c>
      <c r="J82" s="2">
        <f t="shared" si="25"/>
        <v>52553.4</v>
      </c>
      <c r="K82" s="23">
        <v>43394.5</v>
      </c>
      <c r="L82" s="23">
        <f>+H82</f>
        <v>9158.9</v>
      </c>
      <c r="M82" s="23"/>
      <c r="O82" s="34"/>
      <c r="P82" s="34"/>
    </row>
    <row r="83" spans="1:16" ht="15.6" customHeight="1" x14ac:dyDescent="0.25">
      <c r="A83" s="18" t="s">
        <v>32</v>
      </c>
      <c r="B83" s="2">
        <f>SUM(C83:E83)</f>
        <v>26254.3</v>
      </c>
      <c r="C83" s="22">
        <v>26254.3</v>
      </c>
      <c r="D83" s="22"/>
      <c r="E83" s="22"/>
      <c r="F83" s="2">
        <f t="shared" si="24"/>
        <v>26254.3</v>
      </c>
      <c r="G83" s="23">
        <f>C83</f>
        <v>26254.3</v>
      </c>
      <c r="H83" s="23"/>
      <c r="I83" s="23"/>
      <c r="J83" s="2">
        <f t="shared" si="25"/>
        <v>26254.3</v>
      </c>
      <c r="K83" s="23">
        <f>G83</f>
        <v>26254.3</v>
      </c>
      <c r="L83" s="23"/>
      <c r="M83" s="23"/>
      <c r="O83" s="34"/>
      <c r="P83" s="34"/>
    </row>
    <row r="84" spans="1:16" s="5" customFormat="1" ht="15.6" customHeight="1" x14ac:dyDescent="0.25">
      <c r="A84" s="6" t="s">
        <v>33</v>
      </c>
      <c r="B84" s="24">
        <f>SUM(B85:B85)</f>
        <v>700</v>
      </c>
      <c r="C84" s="24">
        <f>SUM(C85:C85)</f>
        <v>700</v>
      </c>
      <c r="D84" s="24">
        <f>SUM(D85:D85)</f>
        <v>0</v>
      </c>
      <c r="E84" s="24">
        <f>SUM(E85:E85)</f>
        <v>0</v>
      </c>
      <c r="F84" s="7">
        <f t="shared" si="24"/>
        <v>700</v>
      </c>
      <c r="G84" s="24">
        <f>SUM(G85:G85)</f>
        <v>700</v>
      </c>
      <c r="H84" s="24">
        <f>SUM(H85:H85)</f>
        <v>0</v>
      </c>
      <c r="I84" s="24">
        <f>SUM(I85:I85)</f>
        <v>0</v>
      </c>
      <c r="J84" s="7">
        <f t="shared" si="25"/>
        <v>700</v>
      </c>
      <c r="K84" s="24">
        <f>SUM(K85:K85)</f>
        <v>700</v>
      </c>
      <c r="L84" s="24">
        <f>SUM(L85:L85)</f>
        <v>0</v>
      </c>
      <c r="M84" s="24">
        <f>SUM(M85:M85)</f>
        <v>0</v>
      </c>
      <c r="N84" s="31"/>
      <c r="O84" s="34"/>
      <c r="P84" s="34"/>
    </row>
    <row r="85" spans="1:16" ht="15.6" customHeight="1" x14ac:dyDescent="0.25">
      <c r="A85" s="18" t="s">
        <v>13</v>
      </c>
      <c r="B85" s="2">
        <f>SUM(C85:E85)</f>
        <v>700</v>
      </c>
      <c r="C85" s="22">
        <v>700</v>
      </c>
      <c r="D85" s="22"/>
      <c r="E85" s="22"/>
      <c r="F85" s="2">
        <f t="shared" si="24"/>
        <v>700</v>
      </c>
      <c r="G85" s="23">
        <f>+C85</f>
        <v>700</v>
      </c>
      <c r="H85" s="23"/>
      <c r="I85" s="23"/>
      <c r="J85" s="2">
        <f t="shared" si="25"/>
        <v>700</v>
      </c>
      <c r="K85" s="23">
        <f>+G85</f>
        <v>700</v>
      </c>
      <c r="L85" s="23">
        <f>+H85</f>
        <v>0</v>
      </c>
      <c r="M85" s="23">
        <f>+I85</f>
        <v>0</v>
      </c>
      <c r="O85" s="34"/>
      <c r="P85" s="34"/>
    </row>
    <row r="86" spans="1:16" s="5" customFormat="1" ht="15.6" customHeight="1" x14ac:dyDescent="0.25">
      <c r="A86" s="6" t="s">
        <v>27</v>
      </c>
      <c r="B86" s="29">
        <f>SUM(B87:B90)</f>
        <v>633289.9</v>
      </c>
      <c r="C86" s="24">
        <f>SUM(C87:C90)</f>
        <v>633289.9</v>
      </c>
      <c r="D86" s="24">
        <f>SUM(D87:D90)</f>
        <v>0</v>
      </c>
      <c r="E86" s="24">
        <f>SUM(E87:E90)</f>
        <v>0</v>
      </c>
      <c r="F86" s="7">
        <f t="shared" si="24"/>
        <v>664228.09999999986</v>
      </c>
      <c r="G86" s="24">
        <f>SUM(G87:G90)</f>
        <v>664228.09999999986</v>
      </c>
      <c r="H86" s="24">
        <f>SUM(H87:H90)</f>
        <v>0</v>
      </c>
      <c r="I86" s="24">
        <f>SUM(I87:I90)</f>
        <v>0</v>
      </c>
      <c r="J86" s="7">
        <f t="shared" si="25"/>
        <v>710185.20000000007</v>
      </c>
      <c r="K86" s="24">
        <f>SUM(K87:K90)</f>
        <v>710185.20000000007</v>
      </c>
      <c r="L86" s="24">
        <f>SUM(L87:L90)</f>
        <v>0</v>
      </c>
      <c r="M86" s="24">
        <f>SUM(M87:M90)</f>
        <v>0</v>
      </c>
      <c r="N86" s="31"/>
      <c r="O86" s="34"/>
      <c r="P86" s="34"/>
    </row>
    <row r="87" spans="1:16" ht="15.6" customHeight="1" x14ac:dyDescent="0.25">
      <c r="A87" s="18" t="s">
        <v>28</v>
      </c>
      <c r="B87" s="2">
        <f t="shared" ref="B87:B103" si="31">SUM(C87:E87)</f>
        <v>732.5</v>
      </c>
      <c r="C87" s="22">
        <v>732.5</v>
      </c>
      <c r="D87" s="22"/>
      <c r="E87" s="22"/>
      <c r="F87" s="2">
        <f t="shared" si="24"/>
        <v>732.5</v>
      </c>
      <c r="G87" s="23">
        <f>C87</f>
        <v>732.5</v>
      </c>
      <c r="H87" s="23"/>
      <c r="I87" s="23"/>
      <c r="J87" s="2">
        <f t="shared" si="25"/>
        <v>732.5</v>
      </c>
      <c r="K87" s="23">
        <f>G87</f>
        <v>732.5</v>
      </c>
      <c r="L87" s="23"/>
      <c r="M87" s="23"/>
      <c r="O87" s="34"/>
      <c r="P87" s="34"/>
    </row>
    <row r="88" spans="1:16" ht="15.6" customHeight="1" x14ac:dyDescent="0.25">
      <c r="A88" s="18" t="s">
        <v>29</v>
      </c>
      <c r="B88" s="2">
        <f t="shared" si="31"/>
        <v>58297.3</v>
      </c>
      <c r="C88" s="22">
        <v>58297.3</v>
      </c>
      <c r="D88" s="22"/>
      <c r="E88" s="22"/>
      <c r="F88" s="2">
        <f t="shared" si="24"/>
        <v>57289.2</v>
      </c>
      <c r="G88" s="23">
        <v>57289.2</v>
      </c>
      <c r="H88" s="23"/>
      <c r="I88" s="23"/>
      <c r="J88" s="2">
        <f t="shared" si="25"/>
        <v>59923.4</v>
      </c>
      <c r="K88" s="23">
        <v>59923.4</v>
      </c>
      <c r="L88" s="23"/>
      <c r="M88" s="23"/>
      <c r="O88" s="34"/>
      <c r="P88" s="34"/>
    </row>
    <row r="89" spans="1:16" ht="15.6" customHeight="1" x14ac:dyDescent="0.25">
      <c r="A89" s="19" t="s">
        <v>107</v>
      </c>
      <c r="B89" s="2">
        <f t="shared" si="31"/>
        <v>567533.79999999993</v>
      </c>
      <c r="C89" s="22">
        <v>567533.79999999993</v>
      </c>
      <c r="D89" s="22"/>
      <c r="E89" s="22"/>
      <c r="F89" s="2">
        <f t="shared" si="24"/>
        <v>599510.19999999995</v>
      </c>
      <c r="G89" s="23">
        <v>599510.19999999995</v>
      </c>
      <c r="H89" s="23"/>
      <c r="I89" s="23"/>
      <c r="J89" s="2">
        <f t="shared" si="25"/>
        <v>642754.5</v>
      </c>
      <c r="K89" s="23">
        <v>642754.5</v>
      </c>
      <c r="L89" s="23"/>
      <c r="M89" s="23"/>
      <c r="O89" s="34"/>
      <c r="P89" s="34"/>
    </row>
    <row r="90" spans="1:16" ht="15.6" customHeight="1" x14ac:dyDescent="0.25">
      <c r="A90" s="18" t="s">
        <v>56</v>
      </c>
      <c r="B90" s="2">
        <f t="shared" si="31"/>
        <v>6726.2999999999993</v>
      </c>
      <c r="C90" s="22">
        <v>6726.2999999999993</v>
      </c>
      <c r="D90" s="22"/>
      <c r="E90" s="22"/>
      <c r="F90" s="2">
        <f t="shared" si="24"/>
        <v>6696.2</v>
      </c>
      <c r="G90" s="23">
        <v>6696.2</v>
      </c>
      <c r="H90" s="23"/>
      <c r="I90" s="23"/>
      <c r="J90" s="2">
        <f t="shared" si="25"/>
        <v>6774.8</v>
      </c>
      <c r="K90" s="23">
        <v>6774.8</v>
      </c>
      <c r="L90" s="23"/>
      <c r="M90" s="23"/>
      <c r="O90" s="34"/>
      <c r="P90" s="34"/>
    </row>
    <row r="91" spans="1:16" s="5" customFormat="1" ht="15.6" customHeight="1" x14ac:dyDescent="0.25">
      <c r="A91" s="6" t="s">
        <v>47</v>
      </c>
      <c r="B91" s="28">
        <f>SUM(C91:E91)</f>
        <v>650</v>
      </c>
      <c r="C91" s="24">
        <f>+C92</f>
        <v>650</v>
      </c>
      <c r="D91" s="24">
        <f>+D92</f>
        <v>0</v>
      </c>
      <c r="E91" s="24">
        <f>+E92</f>
        <v>0</v>
      </c>
      <c r="F91" s="7">
        <f t="shared" si="24"/>
        <v>650</v>
      </c>
      <c r="G91" s="24">
        <f>+G92</f>
        <v>650</v>
      </c>
      <c r="H91" s="24">
        <f>+H92</f>
        <v>0</v>
      </c>
      <c r="I91" s="24">
        <f>+I92</f>
        <v>0</v>
      </c>
      <c r="J91" s="2">
        <f t="shared" si="25"/>
        <v>650</v>
      </c>
      <c r="K91" s="24">
        <f>+K92</f>
        <v>650</v>
      </c>
      <c r="L91" s="24">
        <f>+L92</f>
        <v>0</v>
      </c>
      <c r="M91" s="24">
        <f>+M92</f>
        <v>0</v>
      </c>
      <c r="N91" s="31"/>
      <c r="O91" s="34"/>
      <c r="P91" s="34"/>
    </row>
    <row r="92" spans="1:16" ht="15.6" customHeight="1" x14ac:dyDescent="0.25">
      <c r="A92" s="18" t="s">
        <v>40</v>
      </c>
      <c r="B92" s="2">
        <f t="shared" si="31"/>
        <v>650</v>
      </c>
      <c r="C92" s="22">
        <v>650</v>
      </c>
      <c r="D92" s="22"/>
      <c r="E92" s="22"/>
      <c r="F92" s="2">
        <f t="shared" si="24"/>
        <v>650</v>
      </c>
      <c r="G92" s="23">
        <f>+C92</f>
        <v>650</v>
      </c>
      <c r="H92" s="23"/>
      <c r="I92" s="23"/>
      <c r="J92" s="2">
        <f t="shared" si="25"/>
        <v>650</v>
      </c>
      <c r="K92" s="23">
        <f>+G92</f>
        <v>650</v>
      </c>
      <c r="L92" s="23"/>
      <c r="M92" s="23"/>
      <c r="O92" s="34"/>
      <c r="P92" s="34"/>
    </row>
    <row r="93" spans="1:16" s="5" customFormat="1" ht="15.6" customHeight="1" x14ac:dyDescent="0.25">
      <c r="A93" s="6" t="s">
        <v>30</v>
      </c>
      <c r="B93" s="28">
        <f>SUM(C93:E93)</f>
        <v>1373.3999999999999</v>
      </c>
      <c r="C93" s="24">
        <f>+C94</f>
        <v>1373.3999999999999</v>
      </c>
      <c r="D93" s="24">
        <f>+D94</f>
        <v>0</v>
      </c>
      <c r="E93" s="24">
        <f>+E94</f>
        <v>0</v>
      </c>
      <c r="F93" s="7">
        <f t="shared" si="24"/>
        <v>1373.3999999999999</v>
      </c>
      <c r="G93" s="24">
        <f>+G94</f>
        <v>1373.3999999999999</v>
      </c>
      <c r="H93" s="24">
        <f>+H94</f>
        <v>0</v>
      </c>
      <c r="I93" s="24">
        <f>+I94</f>
        <v>0</v>
      </c>
      <c r="J93" s="7">
        <f t="shared" si="25"/>
        <v>1373.3999999999999</v>
      </c>
      <c r="K93" s="24">
        <f>+K94</f>
        <v>1373.3999999999999</v>
      </c>
      <c r="L93" s="24">
        <f>+L94</f>
        <v>0</v>
      </c>
      <c r="M93" s="24">
        <f>+M94</f>
        <v>0</v>
      </c>
      <c r="N93" s="31"/>
      <c r="O93" s="34"/>
      <c r="P93" s="34"/>
    </row>
    <row r="94" spans="1:16" ht="15.6" customHeight="1" x14ac:dyDescent="0.25">
      <c r="A94" s="18" t="s">
        <v>31</v>
      </c>
      <c r="B94" s="2">
        <f t="shared" si="31"/>
        <v>1373.3999999999999</v>
      </c>
      <c r="C94" s="22">
        <v>1373.3999999999999</v>
      </c>
      <c r="D94" s="22"/>
      <c r="E94" s="22"/>
      <c r="F94" s="2">
        <f t="shared" si="24"/>
        <v>1373.3999999999999</v>
      </c>
      <c r="G94" s="23">
        <f>+C94</f>
        <v>1373.3999999999999</v>
      </c>
      <c r="H94" s="23"/>
      <c r="I94" s="23"/>
      <c r="J94" s="2">
        <f t="shared" si="25"/>
        <v>1373.3999999999999</v>
      </c>
      <c r="K94" s="23">
        <f>+G94</f>
        <v>1373.3999999999999</v>
      </c>
      <c r="L94" s="23"/>
      <c r="M94" s="23"/>
      <c r="O94" s="34"/>
      <c r="P94" s="34"/>
    </row>
    <row r="95" spans="1:16" s="5" customFormat="1" ht="15.6" customHeight="1" x14ac:dyDescent="0.25">
      <c r="A95" s="6" t="s">
        <v>14</v>
      </c>
      <c r="B95" s="28">
        <f>SUM(C95:E95)</f>
        <v>0</v>
      </c>
      <c r="C95" s="24">
        <f>+C96</f>
        <v>0</v>
      </c>
      <c r="D95" s="24">
        <f>+D96</f>
        <v>0</v>
      </c>
      <c r="E95" s="24">
        <f>+E96</f>
        <v>0</v>
      </c>
      <c r="F95" s="2">
        <f t="shared" si="24"/>
        <v>0</v>
      </c>
      <c r="G95" s="24">
        <f>+G96</f>
        <v>0</v>
      </c>
      <c r="H95" s="24">
        <f>+H96</f>
        <v>0</v>
      </c>
      <c r="I95" s="24">
        <f>+I96</f>
        <v>0</v>
      </c>
      <c r="J95" s="2">
        <f t="shared" si="25"/>
        <v>0</v>
      </c>
      <c r="K95" s="24">
        <f>+K96</f>
        <v>0</v>
      </c>
      <c r="L95" s="24">
        <f>+L96</f>
        <v>0</v>
      </c>
      <c r="M95" s="24">
        <f>+M96</f>
        <v>0</v>
      </c>
      <c r="N95" s="31"/>
      <c r="O95" s="34"/>
      <c r="P95" s="34"/>
    </row>
    <row r="96" spans="1:16" ht="15.6" customHeight="1" x14ac:dyDescent="0.25">
      <c r="A96" s="18" t="s">
        <v>14</v>
      </c>
      <c r="B96" s="2">
        <f t="shared" si="31"/>
        <v>0</v>
      </c>
      <c r="C96" s="22"/>
      <c r="D96" s="22"/>
      <c r="E96" s="22"/>
      <c r="F96" s="2">
        <f t="shared" si="24"/>
        <v>0</v>
      </c>
      <c r="G96" s="22"/>
      <c r="H96" s="22"/>
      <c r="I96" s="22"/>
      <c r="J96" s="2">
        <f t="shared" si="25"/>
        <v>0</v>
      </c>
      <c r="K96" s="22"/>
      <c r="L96" s="22"/>
      <c r="M96" s="22"/>
      <c r="O96" s="34"/>
      <c r="P96" s="34"/>
    </row>
    <row r="97" spans="1:16" ht="15.6" customHeight="1" x14ac:dyDescent="0.25">
      <c r="A97" s="20" t="s">
        <v>38</v>
      </c>
      <c r="B97" s="24">
        <f>SUM(B98:B102)</f>
        <v>36942.5</v>
      </c>
      <c r="C97" s="24">
        <f>SUM(C98:C102)</f>
        <v>36942.5</v>
      </c>
      <c r="D97" s="24">
        <f>SUM(D98:D102)</f>
        <v>0</v>
      </c>
      <c r="E97" s="24">
        <f>SUM(E98:E102)</f>
        <v>0</v>
      </c>
      <c r="F97" s="7">
        <f t="shared" si="24"/>
        <v>35667.536656078148</v>
      </c>
      <c r="G97" s="24">
        <f>SUM(G98:G102)</f>
        <v>35667.536656078148</v>
      </c>
      <c r="H97" s="24">
        <f>SUM(H98:H102)</f>
        <v>0</v>
      </c>
      <c r="I97" s="24">
        <f>SUM(I98:I102)</f>
        <v>0</v>
      </c>
      <c r="J97" s="7">
        <f t="shared" si="25"/>
        <v>35465.968607509472</v>
      </c>
      <c r="K97" s="24">
        <f>K98+K99+K100+K101</f>
        <v>35465.968607509472</v>
      </c>
      <c r="L97" s="24">
        <f>SUM(L98:L102)</f>
        <v>0</v>
      </c>
      <c r="M97" s="24">
        <f>SUM(M98:M102)</f>
        <v>0</v>
      </c>
      <c r="O97" s="34"/>
      <c r="P97" s="34"/>
    </row>
    <row r="98" spans="1:16" ht="18.600000000000001" customHeight="1" x14ac:dyDescent="0.25">
      <c r="A98" s="21" t="s">
        <v>52</v>
      </c>
      <c r="B98" s="2">
        <f t="shared" si="31"/>
        <v>27112.7</v>
      </c>
      <c r="C98" s="22">
        <f>C19</f>
        <v>27112.7</v>
      </c>
      <c r="D98" s="22"/>
      <c r="E98" s="22"/>
      <c r="F98" s="2">
        <f t="shared" si="24"/>
        <v>25837.736656078152</v>
      </c>
      <c r="G98" s="23">
        <f>G19</f>
        <v>25837.736656078152</v>
      </c>
      <c r="H98" s="23"/>
      <c r="I98" s="23"/>
      <c r="J98" s="2">
        <f t="shared" si="25"/>
        <v>25636.168607509477</v>
      </c>
      <c r="K98" s="23">
        <f>K19</f>
        <v>25636.168607509477</v>
      </c>
      <c r="L98" s="23"/>
      <c r="M98" s="23"/>
      <c r="O98" s="34"/>
      <c r="P98" s="34"/>
    </row>
    <row r="99" spans="1:16" ht="31.8" customHeight="1" x14ac:dyDescent="0.25">
      <c r="A99" s="10" t="s">
        <v>48</v>
      </c>
      <c r="B99" s="2">
        <f t="shared" si="31"/>
        <v>8881.2000000000007</v>
      </c>
      <c r="C99" s="22">
        <v>8881.2000000000007</v>
      </c>
      <c r="D99" s="22"/>
      <c r="E99" s="22"/>
      <c r="F99" s="2">
        <f t="shared" si="24"/>
        <v>8881.2000000000007</v>
      </c>
      <c r="G99" s="23">
        <f>C99</f>
        <v>8881.2000000000007</v>
      </c>
      <c r="H99" s="23"/>
      <c r="I99" s="23"/>
      <c r="J99" s="2">
        <f t="shared" si="25"/>
        <v>8881.2000000000007</v>
      </c>
      <c r="K99" s="23">
        <f t="shared" ref="K99:K101" si="32">+G99</f>
        <v>8881.2000000000007</v>
      </c>
      <c r="L99" s="23"/>
      <c r="M99" s="23"/>
      <c r="O99" s="34"/>
      <c r="P99" s="34"/>
    </row>
    <row r="100" spans="1:16" ht="28.2" customHeight="1" x14ac:dyDescent="0.25">
      <c r="A100" s="10" t="s">
        <v>0</v>
      </c>
      <c r="B100" s="2">
        <f t="shared" si="31"/>
        <v>10</v>
      </c>
      <c r="C100" s="22">
        <v>10</v>
      </c>
      <c r="D100" s="22"/>
      <c r="E100" s="22"/>
      <c r="F100" s="2">
        <f t="shared" si="24"/>
        <v>10</v>
      </c>
      <c r="G100" s="23">
        <f t="shared" ref="G100:G101" si="33">+C100</f>
        <v>10</v>
      </c>
      <c r="H100" s="23"/>
      <c r="I100" s="23"/>
      <c r="J100" s="2">
        <f t="shared" si="25"/>
        <v>10</v>
      </c>
      <c r="K100" s="23">
        <f t="shared" si="32"/>
        <v>10</v>
      </c>
      <c r="L100" s="23"/>
      <c r="M100" s="23"/>
      <c r="O100" s="34"/>
      <c r="P100" s="34"/>
    </row>
    <row r="101" spans="1:16" ht="70.8" customHeight="1" x14ac:dyDescent="0.25">
      <c r="A101" s="10" t="s">
        <v>92</v>
      </c>
      <c r="B101" s="2">
        <f>SUM(C101:E101)</f>
        <v>938.6</v>
      </c>
      <c r="C101" s="22">
        <v>938.6</v>
      </c>
      <c r="D101" s="22"/>
      <c r="E101" s="22"/>
      <c r="F101" s="2">
        <f t="shared" si="24"/>
        <v>938.6</v>
      </c>
      <c r="G101" s="23">
        <f t="shared" si="33"/>
        <v>938.6</v>
      </c>
      <c r="H101" s="23"/>
      <c r="I101" s="23"/>
      <c r="J101" s="2">
        <f t="shared" si="25"/>
        <v>938.6</v>
      </c>
      <c r="K101" s="23">
        <f t="shared" si="32"/>
        <v>938.6</v>
      </c>
      <c r="L101" s="23"/>
      <c r="M101" s="23"/>
      <c r="O101" s="34"/>
      <c r="P101" s="34"/>
    </row>
    <row r="102" spans="1:16" ht="15.6" customHeight="1" x14ac:dyDescent="0.25">
      <c r="A102" s="10" t="s">
        <v>61</v>
      </c>
      <c r="B102" s="2">
        <f>SUM(C102:E102)</f>
        <v>0</v>
      </c>
      <c r="C102" s="22"/>
      <c r="D102" s="22"/>
      <c r="E102" s="22"/>
      <c r="F102" s="2">
        <f t="shared" si="24"/>
        <v>0</v>
      </c>
      <c r="G102" s="23"/>
      <c r="H102" s="23"/>
      <c r="I102" s="23"/>
      <c r="J102" s="2">
        <f t="shared" si="25"/>
        <v>0</v>
      </c>
      <c r="K102" s="23"/>
      <c r="L102" s="23"/>
      <c r="M102" s="23"/>
      <c r="O102" s="34"/>
      <c r="P102" s="34"/>
    </row>
    <row r="103" spans="1:16" ht="15.6" customHeight="1" x14ac:dyDescent="0.25">
      <c r="A103" s="18" t="s">
        <v>2</v>
      </c>
      <c r="B103" s="2">
        <f t="shared" si="31"/>
        <v>0</v>
      </c>
      <c r="C103" s="22"/>
      <c r="D103" s="22"/>
      <c r="E103" s="22"/>
      <c r="F103" s="2">
        <f t="shared" si="24"/>
        <v>0</v>
      </c>
      <c r="G103" s="22"/>
      <c r="H103" s="22"/>
      <c r="I103" s="22"/>
      <c r="J103" s="2">
        <f t="shared" si="25"/>
        <v>0</v>
      </c>
      <c r="K103" s="22"/>
      <c r="L103" s="22"/>
      <c r="M103" s="22"/>
      <c r="O103" s="34"/>
      <c r="P103" s="34"/>
    </row>
    <row r="104" spans="1:16" s="5" customFormat="1" ht="15.6" customHeight="1" x14ac:dyDescent="0.25">
      <c r="A104" s="20" t="s">
        <v>51</v>
      </c>
      <c r="B104" s="24">
        <f t="shared" ref="B104:G104" si="34">B53+B62+B64+B67+B71+B75+B81+B84+B86+B91+B93+B97</f>
        <v>1971794.9</v>
      </c>
      <c r="C104" s="24">
        <f t="shared" si="34"/>
        <v>1892789.1</v>
      </c>
      <c r="D104" s="24">
        <f t="shared" si="34"/>
        <v>35377</v>
      </c>
      <c r="E104" s="24">
        <f t="shared" si="34"/>
        <v>43628.800000000003</v>
      </c>
      <c r="F104" s="24">
        <f t="shared" si="34"/>
        <v>2023127.110256078</v>
      </c>
      <c r="G104" s="24">
        <f t="shared" si="34"/>
        <v>1943764.1834560779</v>
      </c>
      <c r="H104" s="24">
        <f>H53+H62+H64+H67+H71+H75+H81+H84+H86+H91+H93+H95+H97</f>
        <v>36880</v>
      </c>
      <c r="I104" s="24">
        <f>I53+I62+I64+I67+I71+I75+I81+I84+I86+I91+I93+I95+I97</f>
        <v>42482.926800000001</v>
      </c>
      <c r="J104" s="24">
        <f>J53+J62+J64+J67+J71+J75+J81+J84+J86+J91+J93+J97</f>
        <v>2129070.3629371095</v>
      </c>
      <c r="K104" s="24">
        <f>K53+K62+K64+K67+K71+K75+K81+K84+K86+K91+K93+K97</f>
        <v>2047930.5107723097</v>
      </c>
      <c r="L104" s="24">
        <f>L53+L62+L64+L67+L71+L75+L81+L84+L86+L91+L93+L95+L97</f>
        <v>38732</v>
      </c>
      <c r="M104" s="24">
        <f>M53+M62+M64+M67+M71+M75+M81+M84+M86+M91+M93+M95+M97</f>
        <v>42407.852164799995</v>
      </c>
      <c r="N104" s="31"/>
      <c r="O104" s="34"/>
      <c r="P104" s="34"/>
    </row>
    <row r="105" spans="1:16" s="5" customFormat="1" ht="15.6" customHeight="1" x14ac:dyDescent="0.25">
      <c r="A105" s="6" t="s">
        <v>16</v>
      </c>
      <c r="B105" s="24">
        <f t="shared" ref="B105:M105" si="35">B51-B104</f>
        <v>-8001.9035103281494</v>
      </c>
      <c r="C105" s="24">
        <f t="shared" si="35"/>
        <v>-8001.9535103284288</v>
      </c>
      <c r="D105" s="24">
        <f t="shared" si="35"/>
        <v>0</v>
      </c>
      <c r="E105" s="24">
        <f t="shared" si="35"/>
        <v>0</v>
      </c>
      <c r="F105" s="24">
        <f t="shared" si="35"/>
        <v>-2.7039216365665197E-3</v>
      </c>
      <c r="G105" s="24">
        <f t="shared" si="35"/>
        <v>6.399999838322401E-4</v>
      </c>
      <c r="H105" s="24">
        <f t="shared" si="35"/>
        <v>0</v>
      </c>
      <c r="I105" s="24">
        <f t="shared" si="35"/>
        <v>-3.3439218459534459E-3</v>
      </c>
      <c r="J105" s="24">
        <f t="shared" si="35"/>
        <v>-2.4903565645217896E-6</v>
      </c>
      <c r="K105" s="24">
        <f t="shared" si="35"/>
        <v>1.3899996411055326E-3</v>
      </c>
      <c r="L105" s="24">
        <f t="shared" si="35"/>
        <v>0</v>
      </c>
      <c r="M105" s="24">
        <f t="shared" si="35"/>
        <v>-1.3924905215390027E-3</v>
      </c>
      <c r="N105" s="31"/>
      <c r="O105" s="34"/>
      <c r="P105" s="34"/>
    </row>
    <row r="106" spans="1:16" s="36" customFormat="1" x14ac:dyDescent="0.25"/>
    <row r="107" spans="1:16" s="33" customFormat="1" x14ac:dyDescent="0.25"/>
    <row r="108" spans="1:16" s="33" customFormat="1" x14ac:dyDescent="0.25"/>
    <row r="109" spans="1:16" s="33" customFormat="1" x14ac:dyDescent="0.25"/>
    <row r="110" spans="1:16" s="33" customFormat="1" x14ac:dyDescent="0.25"/>
    <row r="111" spans="1:16" s="33" customFormat="1" hidden="1" x14ac:dyDescent="0.25">
      <c r="B111" s="33" t="e">
        <f>#REF!-B104</f>
        <v>#REF!</v>
      </c>
      <c r="C111" s="33" t="e">
        <f>#REF!-C104</f>
        <v>#REF!</v>
      </c>
      <c r="D111" s="33" t="e">
        <f>#REF!-D104</f>
        <v>#REF!</v>
      </c>
      <c r="E111" s="33" t="e">
        <f>#REF!-E104</f>
        <v>#REF!</v>
      </c>
      <c r="F111" s="33" t="e">
        <f>#REF!-F104</f>
        <v>#REF!</v>
      </c>
      <c r="G111" s="33" t="e">
        <f>#REF!-G104</f>
        <v>#REF!</v>
      </c>
      <c r="H111" s="33" t="e">
        <f>#REF!-H104</f>
        <v>#REF!</v>
      </c>
      <c r="I111" s="33" t="e">
        <f>#REF!-I104</f>
        <v>#REF!</v>
      </c>
      <c r="J111" s="33" t="e">
        <f>#REF!-J104</f>
        <v>#REF!</v>
      </c>
      <c r="K111" s="33" t="e">
        <f>#REF!-K104</f>
        <v>#REF!</v>
      </c>
      <c r="L111" s="33" t="e">
        <f>#REF!-L104</f>
        <v>#REF!</v>
      </c>
      <c r="M111" s="33" t="e">
        <f>#REF!-M104</f>
        <v>#REF!</v>
      </c>
    </row>
    <row r="112" spans="1:16" s="33" customFormat="1" x14ac:dyDescent="0.25"/>
    <row r="113" spans="3:11" x14ac:dyDescent="0.25">
      <c r="C113" s="33"/>
      <c r="D113" s="33"/>
      <c r="E113" s="33"/>
    </row>
    <row r="114" spans="3:11" x14ac:dyDescent="0.25">
      <c r="C114" s="33"/>
      <c r="D114" s="33"/>
      <c r="E114" s="33"/>
      <c r="G114" s="25"/>
      <c r="H114" s="25"/>
      <c r="I114" s="25"/>
      <c r="J114" s="25"/>
      <c r="K114" s="25"/>
    </row>
  </sheetData>
  <mergeCells count="10">
    <mergeCell ref="A4:M4"/>
    <mergeCell ref="A52:M52"/>
    <mergeCell ref="A1:M1"/>
    <mergeCell ref="A2:A3"/>
    <mergeCell ref="B2:B3"/>
    <mergeCell ref="C2:E2"/>
    <mergeCell ref="F2:F3"/>
    <mergeCell ref="G2:I2"/>
    <mergeCell ref="J2:J3"/>
    <mergeCell ref="K2:M2"/>
  </mergeCells>
  <pageMargins left="0.27559055118110237" right="0.19685039370078741" top="0.23622047244094491" bottom="0.19685039370078741" header="0.31496062992125984" footer="0.19685039370078741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2022-2024</vt:lpstr>
      <vt:lpstr>'2022-2024'!Область_печати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BilvaNK</dc:creator>
  <cp:lastModifiedBy>CHOODUFU</cp:lastModifiedBy>
  <cp:lastPrinted>2021-11-13T10:05:48Z</cp:lastPrinted>
  <dcterms:created xsi:type="dcterms:W3CDTF">2009-03-23T03:06:24Z</dcterms:created>
  <dcterms:modified xsi:type="dcterms:W3CDTF">2022-01-11T03:16:55Z</dcterms:modified>
</cp:coreProperties>
</file>