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ЭтаКнига" defaultThemeVersion="124226"/>
  <bookViews>
    <workbookView xWindow="240" yWindow="588" windowWidth="14808" windowHeight="7536" tabRatio="918" activeTab="8"/>
  </bookViews>
  <sheets>
    <sheet name="публ.обяз" sheetId="1" r:id="rId1"/>
    <sheet name="верх.пред" sheetId="2" r:id="rId2"/>
    <sheet name="пр1" sheetId="3" r:id="rId3"/>
    <sheet name="пр2" sheetId="4" r:id="rId4"/>
    <sheet name="3 " sheetId="56" r:id="rId5"/>
    <sheet name="4" sheetId="57" r:id="rId6"/>
    <sheet name="5" sheetId="58" r:id="rId7"/>
    <sheet name="6" sheetId="10" r:id="rId8"/>
    <sheet name="7" sheetId="40" r:id="rId9"/>
    <sheet name="8" sheetId="13" r:id="rId10"/>
    <sheet name="9" sheetId="55" r:id="rId11"/>
    <sheet name="10" sheetId="60" r:id="rId12"/>
    <sheet name="11" sheetId="61" r:id="rId13"/>
    <sheet name="12.1" sheetId="17" r:id="rId14"/>
    <sheet name="12.2" sheetId="18" r:id="rId15"/>
    <sheet name="12.3" sheetId="20" r:id="rId16"/>
    <sheet name="12.4" sheetId="30" r:id="rId17"/>
    <sheet name="13.1" sheetId="25" r:id="rId18"/>
    <sheet name="13.2" sheetId="26" r:id="rId19"/>
    <sheet name="13.3" sheetId="31" r:id="rId20"/>
    <sheet name="13.4" sheetId="27" r:id="rId21"/>
    <sheet name="14" sheetId="23" r:id="rId22"/>
    <sheet name="15" sheetId="59" r:id="rId23"/>
  </sheets>
  <definedNames>
    <definedName name="_xlnm._FilterDatabase" localSheetId="10" hidden="1">'9'!$A$14:$R$292</definedName>
    <definedName name="_xlnm.Print_Titles" localSheetId="12">'11'!$11:$14</definedName>
    <definedName name="_xlnm.Print_Area" localSheetId="11">'10'!$A$1:$D$33</definedName>
    <definedName name="_xlnm.Print_Area" localSheetId="12">'11'!$A$1:$E$33</definedName>
    <definedName name="_xlnm.Print_Area" localSheetId="13">'12.1'!$A$1:$E$22</definedName>
    <definedName name="_xlnm.Print_Area" localSheetId="14">'12.2'!$A$1:$E$23</definedName>
    <definedName name="_xlnm.Print_Area" localSheetId="22">'15'!$A$1:$C$14</definedName>
    <definedName name="_xlnm.Print_Area" localSheetId="5">'4'!$A$1:$C$101</definedName>
    <definedName name="_xlnm.Print_Area" localSheetId="7">'6'!$A$1:$F$304</definedName>
    <definedName name="_xlnm.Print_Area" localSheetId="8">'7'!$A$1:$H$286</definedName>
    <definedName name="_xlnm.Print_Area" localSheetId="9">'8'!$A$1:$H$291</definedName>
    <definedName name="_xlnm.Print_Area" localSheetId="10">'9'!$A$1:$J$292</definedName>
  </definedNames>
  <calcPr calcId="144525"/>
</workbook>
</file>

<file path=xl/calcChain.xml><?xml version="1.0" encoding="utf-8"?>
<calcChain xmlns="http://schemas.openxmlformats.org/spreadsheetml/2006/main">
  <c r="E30" i="61" l="1"/>
  <c r="D30" i="61"/>
  <c r="E24" i="61"/>
  <c r="D24" i="61"/>
  <c r="E18" i="61"/>
  <c r="D18" i="61"/>
  <c r="E15" i="61"/>
  <c r="D15" i="61"/>
  <c r="D30" i="60"/>
  <c r="D18" i="60"/>
  <c r="D15" i="60"/>
  <c r="D96" i="58" l="1"/>
  <c r="C96" i="58"/>
  <c r="D71" i="58"/>
  <c r="C71" i="58"/>
  <c r="D55" i="58"/>
  <c r="C55" i="58"/>
  <c r="D52" i="58"/>
  <c r="C52" i="58"/>
  <c r="D51" i="58"/>
  <c r="D50" i="58" s="1"/>
  <c r="D101" i="58" s="1"/>
  <c r="C51" i="58"/>
  <c r="C50" i="58" s="1"/>
  <c r="C101" i="58" s="1"/>
  <c r="D47" i="58"/>
  <c r="C47" i="58"/>
  <c r="D44" i="58"/>
  <c r="C44" i="58"/>
  <c r="D41" i="58"/>
  <c r="C41" i="58"/>
  <c r="D38" i="58"/>
  <c r="C38" i="58"/>
  <c r="D33" i="58"/>
  <c r="C33" i="58"/>
  <c r="D29" i="58"/>
  <c r="C29" i="58"/>
  <c r="D27" i="58"/>
  <c r="C27" i="58"/>
  <c r="D22" i="58"/>
  <c r="C22" i="58"/>
  <c r="D17" i="58"/>
  <c r="C17" i="58"/>
  <c r="D15" i="58"/>
  <c r="D49" i="58" s="1"/>
  <c r="C15" i="58"/>
  <c r="C49" i="58" s="1"/>
  <c r="C93" i="57"/>
  <c r="C68" i="57"/>
  <c r="C54" i="57"/>
  <c r="C51" i="57"/>
  <c r="C50" i="57"/>
  <c r="C49" i="57" s="1"/>
  <c r="C46" i="57"/>
  <c r="C43" i="57"/>
  <c r="C40" i="57"/>
  <c r="C37" i="57"/>
  <c r="C32" i="57"/>
  <c r="C26" i="57"/>
  <c r="C21" i="57"/>
  <c r="C14" i="57" s="1"/>
  <c r="C16" i="57"/>
  <c r="C98" i="57" l="1"/>
  <c r="E23" i="26" l="1"/>
  <c r="H285" i="40"/>
  <c r="G285" i="40"/>
  <c r="J107" i="55"/>
  <c r="G107" i="55"/>
  <c r="G149" i="40"/>
  <c r="H149" i="40" s="1"/>
  <c r="G187" i="55" l="1"/>
  <c r="H279" i="55"/>
  <c r="I279" i="55"/>
  <c r="H287" i="55"/>
  <c r="I287" i="55"/>
  <c r="H285" i="55"/>
  <c r="I285" i="55"/>
  <c r="K285" i="55"/>
  <c r="K284" i="55" s="1"/>
  <c r="K258" i="55" s="1"/>
  <c r="L285" i="55"/>
  <c r="L284" i="55" s="1"/>
  <c r="L258" i="55" s="1"/>
  <c r="M285" i="55"/>
  <c r="M284" i="55" s="1"/>
  <c r="M258" i="55" s="1"/>
  <c r="J286" i="55"/>
  <c r="J285" i="55" s="1"/>
  <c r="G286" i="55"/>
  <c r="G285" i="55" s="1"/>
  <c r="J283" i="55"/>
  <c r="G283" i="55"/>
  <c r="J281" i="55"/>
  <c r="G281" i="55"/>
  <c r="J280" i="55"/>
  <c r="G280" i="55"/>
  <c r="H277" i="55"/>
  <c r="H276" i="55" s="1"/>
  <c r="I277" i="55"/>
  <c r="I276" i="55" s="1"/>
  <c r="K277" i="55"/>
  <c r="L277" i="55"/>
  <c r="M277" i="55"/>
  <c r="H274" i="55"/>
  <c r="I274" i="55"/>
  <c r="H272" i="55"/>
  <c r="I272" i="55"/>
  <c r="J273" i="55"/>
  <c r="J272" i="55" s="1"/>
  <c r="G273" i="55"/>
  <c r="G272" i="55" s="1"/>
  <c r="H270" i="55"/>
  <c r="I270" i="55"/>
  <c r="J271" i="55"/>
  <c r="J270" i="55" s="1"/>
  <c r="G271" i="55"/>
  <c r="G270" i="55" s="1"/>
  <c r="H268" i="55"/>
  <c r="I268" i="55"/>
  <c r="J269" i="55"/>
  <c r="J268" i="55" s="1"/>
  <c r="G269" i="55"/>
  <c r="H266" i="55"/>
  <c r="I266" i="55"/>
  <c r="J267" i="55"/>
  <c r="J266" i="55" s="1"/>
  <c r="G267" i="55"/>
  <c r="H264" i="55"/>
  <c r="I264" i="55"/>
  <c r="J265" i="55"/>
  <c r="J264" i="55" s="1"/>
  <c r="G265" i="55"/>
  <c r="G264" i="55" s="1"/>
  <c r="H262" i="55"/>
  <c r="I262" i="55"/>
  <c r="J263" i="55"/>
  <c r="J262" i="55" s="1"/>
  <c r="G263" i="55"/>
  <c r="H259" i="55"/>
  <c r="I259" i="55"/>
  <c r="H255" i="55"/>
  <c r="I255" i="55"/>
  <c r="H252" i="55"/>
  <c r="I252" i="55"/>
  <c r="H249" i="55"/>
  <c r="I249" i="55"/>
  <c r="H241" i="55"/>
  <c r="I241" i="55"/>
  <c r="H238" i="55"/>
  <c r="I238" i="55"/>
  <c r="H233" i="55"/>
  <c r="I233" i="55"/>
  <c r="J236" i="55"/>
  <c r="H230" i="55"/>
  <c r="I230" i="55"/>
  <c r="K229" i="55"/>
  <c r="L229" i="55"/>
  <c r="M229" i="55"/>
  <c r="H226" i="55"/>
  <c r="I226" i="55"/>
  <c r="J227" i="55"/>
  <c r="J226" i="55" s="1"/>
  <c r="H223" i="55"/>
  <c r="I223" i="55"/>
  <c r="J224" i="55"/>
  <c r="J223" i="55" s="1"/>
  <c r="G224" i="55"/>
  <c r="G223" i="55" s="1"/>
  <c r="H220" i="55"/>
  <c r="I220" i="55"/>
  <c r="K220" i="55"/>
  <c r="L220" i="55"/>
  <c r="M220" i="55"/>
  <c r="H218" i="55"/>
  <c r="I218" i="55"/>
  <c r="H215" i="55"/>
  <c r="I215" i="55"/>
  <c r="H211" i="55"/>
  <c r="I211" i="55"/>
  <c r="H201" i="55"/>
  <c r="I201" i="55"/>
  <c r="J210" i="55"/>
  <c r="H197" i="55"/>
  <c r="H196" i="55" s="1"/>
  <c r="I197" i="55"/>
  <c r="I196" i="55" s="1"/>
  <c r="G199" i="55"/>
  <c r="J199" i="55" s="1"/>
  <c r="H194" i="55"/>
  <c r="I194" i="55"/>
  <c r="K194" i="55"/>
  <c r="K177" i="55" s="1"/>
  <c r="L194" i="55"/>
  <c r="L177" i="55" s="1"/>
  <c r="M194" i="55"/>
  <c r="M177" i="55" s="1"/>
  <c r="G194" i="55"/>
  <c r="H186" i="55"/>
  <c r="I186" i="55"/>
  <c r="J191" i="55"/>
  <c r="J187" i="55"/>
  <c r="G192" i="55"/>
  <c r="H178" i="55"/>
  <c r="I178" i="55"/>
  <c r="H170" i="55"/>
  <c r="I170" i="55"/>
  <c r="H175" i="55"/>
  <c r="I175" i="55"/>
  <c r="H173" i="55"/>
  <c r="I173" i="55"/>
  <c r="H168" i="55"/>
  <c r="I168" i="55"/>
  <c r="J168" i="55"/>
  <c r="K168" i="55"/>
  <c r="L168" i="55"/>
  <c r="M168" i="55"/>
  <c r="H164" i="55"/>
  <c r="I164" i="55"/>
  <c r="H162" i="55"/>
  <c r="H161" i="55" s="1"/>
  <c r="I162" i="55"/>
  <c r="I161" i="55" s="1"/>
  <c r="J162" i="55"/>
  <c r="J161" i="55" s="1"/>
  <c r="H154" i="55"/>
  <c r="I154" i="55"/>
  <c r="J159" i="55"/>
  <c r="J160" i="55"/>
  <c r="J155" i="55"/>
  <c r="H148" i="55"/>
  <c r="H147" i="55" s="1"/>
  <c r="H146" i="55" s="1"/>
  <c r="I148" i="55"/>
  <c r="I147" i="55" s="1"/>
  <c r="I146" i="55" s="1"/>
  <c r="H144" i="55"/>
  <c r="H141" i="55" s="1"/>
  <c r="I144" i="55"/>
  <c r="J145" i="55"/>
  <c r="J144" i="55" s="1"/>
  <c r="J141" i="55" s="1"/>
  <c r="G145" i="55"/>
  <c r="G144" i="55" s="1"/>
  <c r="G141" i="55" s="1"/>
  <c r="I141" i="55"/>
  <c r="J143" i="55"/>
  <c r="H138" i="55"/>
  <c r="H137" i="55" s="1"/>
  <c r="H136" i="55" s="1"/>
  <c r="I138" i="55"/>
  <c r="I137" i="55" s="1"/>
  <c r="I136" i="55" s="1"/>
  <c r="H133" i="55"/>
  <c r="I133" i="55"/>
  <c r="H129" i="55"/>
  <c r="I129" i="55"/>
  <c r="J131" i="55"/>
  <c r="J130" i="55"/>
  <c r="G131" i="55"/>
  <c r="G130" i="55"/>
  <c r="H126" i="55"/>
  <c r="I126" i="55"/>
  <c r="H124" i="55"/>
  <c r="I124" i="55"/>
  <c r="J125" i="55"/>
  <c r="J124" i="55" s="1"/>
  <c r="H122" i="55"/>
  <c r="I122" i="55"/>
  <c r="J123" i="55"/>
  <c r="J122" i="55" s="1"/>
  <c r="H120" i="55"/>
  <c r="I120" i="55"/>
  <c r="H118" i="55"/>
  <c r="I118" i="55"/>
  <c r="H115" i="55"/>
  <c r="I115" i="55"/>
  <c r="H113" i="55"/>
  <c r="I113" i="55"/>
  <c r="H108" i="55"/>
  <c r="I108" i="55"/>
  <c r="K108" i="55"/>
  <c r="L108" i="55"/>
  <c r="M108" i="55"/>
  <c r="H106" i="55"/>
  <c r="I106" i="55"/>
  <c r="H104" i="55"/>
  <c r="I104" i="55"/>
  <c r="K104" i="55"/>
  <c r="L104" i="55"/>
  <c r="M104" i="55"/>
  <c r="H102" i="55"/>
  <c r="I102" i="55"/>
  <c r="H100" i="55"/>
  <c r="I100" i="55"/>
  <c r="H98" i="55"/>
  <c r="I98" i="55"/>
  <c r="J99" i="55"/>
  <c r="J98" i="55" s="1"/>
  <c r="J101" i="55"/>
  <c r="J100" i="55" s="1"/>
  <c r="J103" i="55"/>
  <c r="J102" i="55" s="1"/>
  <c r="H96" i="55"/>
  <c r="I96" i="55"/>
  <c r="H91" i="55"/>
  <c r="I91" i="55"/>
  <c r="J93" i="55"/>
  <c r="G93" i="55"/>
  <c r="H89" i="55"/>
  <c r="I89" i="55"/>
  <c r="I83" i="55" s="1"/>
  <c r="J90" i="55"/>
  <c r="J89" i="55" s="1"/>
  <c r="G90" i="55"/>
  <c r="G89" i="55" s="1"/>
  <c r="H83" i="55"/>
  <c r="H80" i="55"/>
  <c r="H79" i="55" s="1"/>
  <c r="I80" i="55"/>
  <c r="I79" i="55" s="1"/>
  <c r="H75" i="55"/>
  <c r="I75" i="55"/>
  <c r="H70" i="55"/>
  <c r="I70" i="55"/>
  <c r="J72" i="55"/>
  <c r="G72" i="55"/>
  <c r="G71" i="55"/>
  <c r="H64" i="55"/>
  <c r="I64" i="55"/>
  <c r="H60" i="55"/>
  <c r="I60" i="55"/>
  <c r="H57" i="55"/>
  <c r="I57" i="55"/>
  <c r="H55" i="55"/>
  <c r="I55" i="55"/>
  <c r="J56" i="55"/>
  <c r="J55" i="55" s="1"/>
  <c r="H53" i="55"/>
  <c r="H52" i="55" s="1"/>
  <c r="I53" i="55"/>
  <c r="I52" i="55" s="1"/>
  <c r="K53" i="55"/>
  <c r="L53" i="55"/>
  <c r="M53" i="55"/>
  <c r="J54" i="55"/>
  <c r="J53" i="55" s="1"/>
  <c r="J52" i="55" s="1"/>
  <c r="G54" i="55"/>
  <c r="G53" i="55" s="1"/>
  <c r="G52" i="55" s="1"/>
  <c r="H50" i="55"/>
  <c r="H42" i="55" s="1"/>
  <c r="I50" i="55"/>
  <c r="I42" i="55" s="1"/>
  <c r="J51" i="55"/>
  <c r="J50" i="55" s="1"/>
  <c r="G51" i="55"/>
  <c r="G50" i="55" s="1"/>
  <c r="H39" i="55"/>
  <c r="I39" i="55"/>
  <c r="J26" i="55"/>
  <c r="J28" i="55"/>
  <c r="J25" i="55"/>
  <c r="J22" i="55"/>
  <c r="J21" i="55"/>
  <c r="J18" i="55"/>
  <c r="K32" i="55"/>
  <c r="K15" i="55" s="1"/>
  <c r="L32" i="55"/>
  <c r="L15" i="55" s="1"/>
  <c r="M32" i="55"/>
  <c r="M15" i="55" s="1"/>
  <c r="H24" i="55"/>
  <c r="I24" i="55"/>
  <c r="H20" i="55"/>
  <c r="I20" i="55"/>
  <c r="K20" i="55"/>
  <c r="L20" i="55"/>
  <c r="M20" i="55"/>
  <c r="H17" i="55"/>
  <c r="G292" i="55"/>
  <c r="J292" i="55" s="1"/>
  <c r="G291" i="55"/>
  <c r="J291" i="55" s="1"/>
  <c r="G290" i="55"/>
  <c r="J290" i="55" s="1"/>
  <c r="G289" i="55"/>
  <c r="J289" i="55" s="1"/>
  <c r="G288" i="55"/>
  <c r="J288" i="55" s="1"/>
  <c r="G282" i="55"/>
  <c r="G278" i="55"/>
  <c r="G277" i="55" s="1"/>
  <c r="G276" i="55" s="1"/>
  <c r="G275" i="55"/>
  <c r="G274" i="55" s="1"/>
  <c r="G268" i="55"/>
  <c r="G266" i="55"/>
  <c r="G262" i="55"/>
  <c r="G260" i="55"/>
  <c r="G259" i="55" s="1"/>
  <c r="G257" i="55"/>
  <c r="J257" i="55" s="1"/>
  <c r="G256" i="55"/>
  <c r="J256" i="55" s="1"/>
  <c r="G253" i="55"/>
  <c r="G252" i="55" s="1"/>
  <c r="G251" i="55"/>
  <c r="J251" i="55" s="1"/>
  <c r="G250" i="55"/>
  <c r="J250" i="55" s="1"/>
  <c r="G248" i="55"/>
  <c r="J248" i="55" s="1"/>
  <c r="G247" i="55"/>
  <c r="J247" i="55" s="1"/>
  <c r="G246" i="55"/>
  <c r="J246" i="55" s="1"/>
  <c r="G245" i="55"/>
  <c r="J245" i="55" s="1"/>
  <c r="G244" i="55"/>
  <c r="J244" i="55" s="1"/>
  <c r="G243" i="55"/>
  <c r="J243" i="55" s="1"/>
  <c r="G242" i="55"/>
  <c r="J242" i="55" s="1"/>
  <c r="G240" i="55"/>
  <c r="J240" i="55" s="1"/>
  <c r="G239" i="55"/>
  <c r="J239" i="55" s="1"/>
  <c r="G235" i="55"/>
  <c r="J235" i="55" s="1"/>
  <c r="G234" i="55"/>
  <c r="J234" i="55" s="1"/>
  <c r="G231" i="55"/>
  <c r="J231" i="55" s="1"/>
  <c r="J230" i="55" s="1"/>
  <c r="G226" i="55"/>
  <c r="G222" i="55"/>
  <c r="J222" i="55" s="1"/>
  <c r="G221" i="55"/>
  <c r="J221" i="55" s="1"/>
  <c r="G219" i="55"/>
  <c r="G218" i="55" s="1"/>
  <c r="G217" i="55"/>
  <c r="J217" i="55" s="1"/>
  <c r="G216" i="55"/>
  <c r="J216" i="55" s="1"/>
  <c r="G213" i="55"/>
  <c r="J213" i="55" s="1"/>
  <c r="G212" i="55"/>
  <c r="J212" i="55" s="1"/>
  <c r="G209" i="55"/>
  <c r="J209" i="55" s="1"/>
  <c r="G208" i="55"/>
  <c r="J208" i="55" s="1"/>
  <c r="G207" i="55"/>
  <c r="J207" i="55" s="1"/>
  <c r="G206" i="55"/>
  <c r="J206" i="55" s="1"/>
  <c r="G205" i="55"/>
  <c r="J205" i="55" s="1"/>
  <c r="G204" i="55"/>
  <c r="J204" i="55" s="1"/>
  <c r="G203" i="55"/>
  <c r="J203" i="55" s="1"/>
  <c r="G202" i="55"/>
  <c r="J202" i="55" s="1"/>
  <c r="G176" i="55"/>
  <c r="G175" i="55" s="1"/>
  <c r="G174" i="55"/>
  <c r="G173" i="55" s="1"/>
  <c r="G171" i="55"/>
  <c r="G170" i="55" s="1"/>
  <c r="G168" i="55"/>
  <c r="G166" i="55"/>
  <c r="J166" i="55" s="1"/>
  <c r="G165" i="55"/>
  <c r="J165" i="55" s="1"/>
  <c r="G162" i="55"/>
  <c r="G161" i="55" s="1"/>
  <c r="G159" i="55"/>
  <c r="G158" i="55"/>
  <c r="J158" i="55" s="1"/>
  <c r="G157" i="55"/>
  <c r="J157" i="55" s="1"/>
  <c r="G156" i="55"/>
  <c r="J156" i="55" s="1"/>
  <c r="G155" i="55"/>
  <c r="G152" i="55"/>
  <c r="J152" i="55" s="1"/>
  <c r="J151" i="55" s="1"/>
  <c r="J150" i="55" s="1"/>
  <c r="G149" i="55"/>
  <c r="G148" i="55" s="1"/>
  <c r="G147" i="55" s="1"/>
  <c r="G146" i="55" s="1"/>
  <c r="G139" i="55"/>
  <c r="G138" i="55" s="1"/>
  <c r="G137" i="55" s="1"/>
  <c r="G136" i="55" s="1"/>
  <c r="G135" i="55"/>
  <c r="J135" i="55" s="1"/>
  <c r="G134" i="55"/>
  <c r="J134" i="55" s="1"/>
  <c r="G127" i="55"/>
  <c r="G126" i="55" s="1"/>
  <c r="G124" i="55"/>
  <c r="G122" i="55"/>
  <c r="G121" i="55"/>
  <c r="G120" i="55" s="1"/>
  <c r="G119" i="55"/>
  <c r="G118" i="55" s="1"/>
  <c r="G116" i="55"/>
  <c r="G115" i="55" s="1"/>
  <c r="G114" i="55"/>
  <c r="G113" i="55" s="1"/>
  <c r="G111" i="55"/>
  <c r="J111" i="55" s="1"/>
  <c r="G110" i="55"/>
  <c r="J110" i="55" s="1"/>
  <c r="G109" i="55"/>
  <c r="J109" i="55" s="1"/>
  <c r="J106" i="55"/>
  <c r="G105" i="55"/>
  <c r="G104" i="55" s="1"/>
  <c r="G102" i="55"/>
  <c r="G100" i="55"/>
  <c r="G98" i="55"/>
  <c r="G97" i="55"/>
  <c r="G96" i="55" s="1"/>
  <c r="G94" i="55"/>
  <c r="G88" i="55"/>
  <c r="J88" i="55" s="1"/>
  <c r="G87" i="55"/>
  <c r="J87" i="55" s="1"/>
  <c r="G86" i="55"/>
  <c r="J86" i="55" s="1"/>
  <c r="G85" i="55"/>
  <c r="J85" i="55" s="1"/>
  <c r="G84" i="55"/>
  <c r="J84" i="55" s="1"/>
  <c r="G81" i="55"/>
  <c r="G80" i="55" s="1"/>
  <c r="G79" i="55" s="1"/>
  <c r="G78" i="55"/>
  <c r="J78" i="55" s="1"/>
  <c r="G77" i="55"/>
  <c r="J77" i="55" s="1"/>
  <c r="G76" i="55"/>
  <c r="J76" i="55" s="1"/>
  <c r="G69" i="55"/>
  <c r="J69" i="55" s="1"/>
  <c r="G68" i="55"/>
  <c r="J68" i="55" s="1"/>
  <c r="G67" i="55"/>
  <c r="J67" i="55" s="1"/>
  <c r="G66" i="55"/>
  <c r="J66" i="55" s="1"/>
  <c r="G65" i="55"/>
  <c r="J65" i="55" s="1"/>
  <c r="G62" i="55"/>
  <c r="G61" i="55"/>
  <c r="J61" i="55" s="1"/>
  <c r="J60" i="55" s="1"/>
  <c r="G58" i="55"/>
  <c r="J58" i="55" s="1"/>
  <c r="J57" i="55" s="1"/>
  <c r="G55" i="55"/>
  <c r="G49" i="55"/>
  <c r="J49" i="55" s="1"/>
  <c r="G48" i="55"/>
  <c r="J48" i="55" s="1"/>
  <c r="G47" i="55"/>
  <c r="J47" i="55" s="1"/>
  <c r="G46" i="55"/>
  <c r="J46" i="55" s="1"/>
  <c r="G45" i="55"/>
  <c r="J45" i="55" s="1"/>
  <c r="G44" i="55"/>
  <c r="J44" i="55" s="1"/>
  <c r="G43" i="55"/>
  <c r="J43" i="55" s="1"/>
  <c r="G41" i="55"/>
  <c r="J41" i="55" s="1"/>
  <c r="G40" i="55"/>
  <c r="G36" i="55"/>
  <c r="J36" i="55" s="1"/>
  <c r="G35" i="55"/>
  <c r="J35" i="55" s="1"/>
  <c r="G34" i="55"/>
  <c r="J34" i="55" s="1"/>
  <c r="G33" i="55"/>
  <c r="J33" i="55" s="1"/>
  <c r="G31" i="55"/>
  <c r="J31" i="55" s="1"/>
  <c r="G30" i="55"/>
  <c r="J30" i="55" s="1"/>
  <c r="G29" i="55"/>
  <c r="G27" i="55"/>
  <c r="J27" i="55" s="1"/>
  <c r="G20" i="55"/>
  <c r="G19" i="55"/>
  <c r="I19" i="55" s="1"/>
  <c r="I17" i="55" s="1"/>
  <c r="G13" i="13"/>
  <c r="G256" i="13"/>
  <c r="G255" i="13"/>
  <c r="G288" i="13"/>
  <c r="G289" i="13"/>
  <c r="G290" i="13"/>
  <c r="G291" i="13"/>
  <c r="G287" i="13"/>
  <c r="G285" i="13"/>
  <c r="G282" i="13"/>
  <c r="G278" i="13" s="1"/>
  <c r="G262" i="13"/>
  <c r="G222" i="13"/>
  <c r="G212" i="13"/>
  <c r="G211" i="13"/>
  <c r="G202" i="13"/>
  <c r="G203" i="13"/>
  <c r="G206" i="13"/>
  <c r="G207" i="13"/>
  <c r="G208" i="13"/>
  <c r="G201" i="13"/>
  <c r="G183" i="13"/>
  <c r="G182" i="13"/>
  <c r="G165" i="13"/>
  <c r="G164" i="13"/>
  <c r="G155" i="13"/>
  <c r="G156" i="13"/>
  <c r="G157" i="13"/>
  <c r="G158" i="13"/>
  <c r="G154" i="13"/>
  <c r="G134" i="13"/>
  <c r="G133" i="13"/>
  <c r="G121" i="13"/>
  <c r="G101" i="13"/>
  <c r="G113" i="13"/>
  <c r="G109" i="13"/>
  <c r="G108" i="13"/>
  <c r="G99" i="13"/>
  <c r="G97" i="13"/>
  <c r="G88" i="13"/>
  <c r="G84" i="13"/>
  <c r="G85" i="13"/>
  <c r="G86" i="13"/>
  <c r="G83" i="13"/>
  <c r="G80" i="13"/>
  <c r="G54" i="13"/>
  <c r="G64" i="13"/>
  <c r="G50" i="13"/>
  <c r="G49" i="13" s="1"/>
  <c r="G33" i="13"/>
  <c r="G32" i="13"/>
  <c r="G29" i="13"/>
  <c r="G28" i="13"/>
  <c r="G279" i="55" l="1"/>
  <c r="I172" i="55"/>
  <c r="I167" i="55" s="1"/>
  <c r="I153" i="55" s="1"/>
  <c r="I284" i="55"/>
  <c r="H172" i="55"/>
  <c r="H167" i="55" s="1"/>
  <c r="H153" i="55" s="1"/>
  <c r="I229" i="55"/>
  <c r="H261" i="55"/>
  <c r="I200" i="55"/>
  <c r="I177" i="55" s="1"/>
  <c r="I237" i="55"/>
  <c r="J287" i="55"/>
  <c r="J284" i="55" s="1"/>
  <c r="I74" i="55"/>
  <c r="I140" i="55"/>
  <c r="H284" i="55"/>
  <c r="I117" i="55"/>
  <c r="I112" i="55" s="1"/>
  <c r="J211" i="55"/>
  <c r="I128" i="55"/>
  <c r="J220" i="55"/>
  <c r="J233" i="55"/>
  <c r="J229" i="55" s="1"/>
  <c r="H74" i="55"/>
  <c r="J255" i="55"/>
  <c r="I95" i="55"/>
  <c r="I82" i="55" s="1"/>
  <c r="J201" i="55"/>
  <c r="J249" i="55"/>
  <c r="J279" i="55"/>
  <c r="J91" i="55"/>
  <c r="J241" i="55"/>
  <c r="J154" i="55"/>
  <c r="J164" i="55"/>
  <c r="J215" i="55"/>
  <c r="G106" i="55"/>
  <c r="G151" i="55"/>
  <c r="G150" i="55" s="1"/>
  <c r="G140" i="55" s="1"/>
  <c r="J174" i="55"/>
  <c r="J173" i="55" s="1"/>
  <c r="J176" i="55"/>
  <c r="J175" i="55" s="1"/>
  <c r="J195" i="55"/>
  <c r="J194" i="55" s="1"/>
  <c r="J275" i="55"/>
  <c r="J274" i="55" s="1"/>
  <c r="J278" i="55"/>
  <c r="J277" i="55" s="1"/>
  <c r="J276" i="55" s="1"/>
  <c r="J171" i="55"/>
  <c r="J170" i="55" s="1"/>
  <c r="J219" i="55"/>
  <c r="J218" i="55" s="1"/>
  <c r="J253" i="55"/>
  <c r="J252" i="55" s="1"/>
  <c r="J260" i="55"/>
  <c r="J259" i="55" s="1"/>
  <c r="I59" i="55"/>
  <c r="I38" i="55" s="1"/>
  <c r="I261" i="55"/>
  <c r="H237" i="55"/>
  <c r="J238" i="55"/>
  <c r="H229" i="55"/>
  <c r="H200" i="55"/>
  <c r="H177" i="55" s="1"/>
  <c r="H128" i="55"/>
  <c r="J133" i="55"/>
  <c r="H117" i="55"/>
  <c r="H112" i="55" s="1"/>
  <c r="J108" i="55"/>
  <c r="H95" i="55"/>
  <c r="H82" i="55" s="1"/>
  <c r="J114" i="55"/>
  <c r="J113" i="55" s="1"/>
  <c r="J121" i="55"/>
  <c r="J120" i="55" s="1"/>
  <c r="G220" i="55"/>
  <c r="G238" i="55"/>
  <c r="J19" i="55"/>
  <c r="J17" i="55" s="1"/>
  <c r="J139" i="55"/>
  <c r="J138" i="55" s="1"/>
  <c r="J137" i="55" s="1"/>
  <c r="J136" i="55" s="1"/>
  <c r="J105" i="55"/>
  <c r="J104" i="55" s="1"/>
  <c r="J127" i="55"/>
  <c r="J126" i="55" s="1"/>
  <c r="J81" i="55"/>
  <c r="J80" i="55" s="1"/>
  <c r="J79" i="55" s="1"/>
  <c r="J116" i="55"/>
  <c r="J115" i="55" s="1"/>
  <c r="J119" i="55"/>
  <c r="J118" i="55" s="1"/>
  <c r="J149" i="55"/>
  <c r="J148" i="55" s="1"/>
  <c r="J147" i="55" s="1"/>
  <c r="J146" i="55" s="1"/>
  <c r="H140" i="55"/>
  <c r="I16" i="55"/>
  <c r="G215" i="55"/>
  <c r="J20" i="55"/>
  <c r="G60" i="55"/>
  <c r="G108" i="55"/>
  <c r="G39" i="55"/>
  <c r="J75" i="55"/>
  <c r="J83" i="55"/>
  <c r="J42" i="55"/>
  <c r="J40" i="55"/>
  <c r="J39" i="55" s="1"/>
  <c r="G24" i="55"/>
  <c r="G57" i="55"/>
  <c r="G172" i="55"/>
  <c r="G167" i="55" s="1"/>
  <c r="G201" i="55"/>
  <c r="G233" i="55"/>
  <c r="G241" i="55"/>
  <c r="J29" i="55"/>
  <c r="J24" i="55" s="1"/>
  <c r="G211" i="55"/>
  <c r="G255" i="55"/>
  <c r="G230" i="55"/>
  <c r="G287" i="55"/>
  <c r="H59" i="55"/>
  <c r="H38" i="55" s="1"/>
  <c r="J64" i="55"/>
  <c r="I32" i="55"/>
  <c r="J32" i="55"/>
  <c r="H32" i="55"/>
  <c r="H16" i="55"/>
  <c r="G42" i="55"/>
  <c r="G117" i="55"/>
  <c r="G112" i="55" s="1"/>
  <c r="G133" i="55"/>
  <c r="G154" i="55"/>
  <c r="G83" i="55"/>
  <c r="G32" i="55"/>
  <c r="G17" i="55"/>
  <c r="G64" i="55"/>
  <c r="G75" i="55"/>
  <c r="G74" i="55" s="1"/>
  <c r="G91" i="55"/>
  <c r="G164" i="55"/>
  <c r="G249" i="55"/>
  <c r="G261" i="55"/>
  <c r="G153" i="13"/>
  <c r="H74" i="40"/>
  <c r="J71" i="55" s="1"/>
  <c r="G243" i="40"/>
  <c r="G152" i="40"/>
  <c r="H152" i="40" l="1"/>
  <c r="J190" i="55" s="1"/>
  <c r="G190" i="55"/>
  <c r="I228" i="55"/>
  <c r="I225" i="55" s="1"/>
  <c r="I258" i="55"/>
  <c r="I254" i="55" s="1"/>
  <c r="H228" i="55"/>
  <c r="H225" i="55" s="1"/>
  <c r="I15" i="55"/>
  <c r="H258" i="55"/>
  <c r="H254" i="55" s="1"/>
  <c r="J200" i="55"/>
  <c r="I37" i="55"/>
  <c r="H37" i="55"/>
  <c r="J237" i="55"/>
  <c r="J228" i="55" s="1"/>
  <c r="J172" i="55"/>
  <c r="J167" i="55" s="1"/>
  <c r="J153" i="55" s="1"/>
  <c r="G95" i="55"/>
  <c r="G82" i="55" s="1"/>
  <c r="J261" i="55"/>
  <c r="J258" i="55" s="1"/>
  <c r="J254" i="55" s="1"/>
  <c r="G284" i="55"/>
  <c r="G258" i="55" s="1"/>
  <c r="G254" i="55" s="1"/>
  <c r="J117" i="55"/>
  <c r="J112" i="55" s="1"/>
  <c r="J74" i="55"/>
  <c r="G237" i="55"/>
  <c r="G16" i="55"/>
  <c r="G15" i="55" s="1"/>
  <c r="J140" i="55"/>
  <c r="G200" i="55"/>
  <c r="G229" i="55"/>
  <c r="G153" i="55"/>
  <c r="H15" i="55"/>
  <c r="J16" i="55"/>
  <c r="J15" i="55" s="1"/>
  <c r="G250" i="40"/>
  <c r="H250" i="40" s="1"/>
  <c r="H249" i="40" s="1"/>
  <c r="G183" i="40"/>
  <c r="H183" i="40" s="1"/>
  <c r="G182" i="40"/>
  <c r="H179" i="40"/>
  <c r="G180" i="40"/>
  <c r="G179" i="40"/>
  <c r="J225" i="55" l="1"/>
  <c r="G228" i="55"/>
  <c r="G225" i="55" s="1"/>
  <c r="G178" i="40"/>
  <c r="G249" i="40"/>
  <c r="H180" i="40"/>
  <c r="H182" i="40"/>
  <c r="H178" i="40" l="1"/>
  <c r="H42" i="40" l="1"/>
  <c r="G42" i="40"/>
  <c r="F41" i="10"/>
  <c r="F37" i="10" s="1"/>
  <c r="H98" i="40"/>
  <c r="G98" i="40"/>
  <c r="A99" i="40"/>
  <c r="A98" i="40"/>
  <c r="F93" i="10"/>
  <c r="F98" i="10"/>
  <c r="G87" i="13" s="1"/>
  <c r="G82" i="13" s="1"/>
  <c r="H154" i="40"/>
  <c r="G127" i="40"/>
  <c r="H127" i="40" s="1"/>
  <c r="H60" i="40"/>
  <c r="G60" i="40"/>
  <c r="A61" i="40"/>
  <c r="A60" i="40"/>
  <c r="G282" i="40"/>
  <c r="G279" i="40"/>
  <c r="G265" i="40"/>
  <c r="G266" i="40"/>
  <c r="G267" i="40"/>
  <c r="G268" i="40"/>
  <c r="G264" i="40"/>
  <c r="H258" i="40"/>
  <c r="G258" i="40"/>
  <c r="G256" i="40"/>
  <c r="H256" i="40"/>
  <c r="G246" i="40"/>
  <c r="G208" i="40"/>
  <c r="G199" i="40"/>
  <c r="G198" i="40"/>
  <c r="A199" i="40"/>
  <c r="A198" i="40"/>
  <c r="A197" i="40"/>
  <c r="G193" i="40"/>
  <c r="G132" i="55" s="1"/>
  <c r="G129" i="55" s="1"/>
  <c r="G128" i="55" s="1"/>
  <c r="G169" i="40"/>
  <c r="G170" i="40"/>
  <c r="G171" i="40"/>
  <c r="G174" i="40"/>
  <c r="G175" i="40"/>
  <c r="G176" i="40"/>
  <c r="G177" i="40"/>
  <c r="G162" i="40"/>
  <c r="G198" i="55" s="1"/>
  <c r="A155" i="40"/>
  <c r="A154" i="40"/>
  <c r="A153" i="40"/>
  <c r="G155" i="40"/>
  <c r="G193" i="55" s="1"/>
  <c r="G153" i="40"/>
  <c r="G191" i="55" s="1"/>
  <c r="G147" i="40"/>
  <c r="G185" i="55" s="1"/>
  <c r="A130" i="40"/>
  <c r="G136" i="40"/>
  <c r="H136" i="40" s="1"/>
  <c r="G124" i="40"/>
  <c r="A124" i="40"/>
  <c r="A123" i="40"/>
  <c r="F117" i="10"/>
  <c r="A112" i="40"/>
  <c r="G110" i="40"/>
  <c r="H111" i="40"/>
  <c r="H110" i="40" s="1"/>
  <c r="A111" i="40"/>
  <c r="A110" i="40"/>
  <c r="A108" i="40"/>
  <c r="A106" i="40"/>
  <c r="F106" i="40"/>
  <c r="G101" i="40"/>
  <c r="G100" i="40" s="1"/>
  <c r="F101" i="40"/>
  <c r="G91" i="40"/>
  <c r="G92" i="40"/>
  <c r="G93" i="40"/>
  <c r="G94" i="40"/>
  <c r="G90" i="40"/>
  <c r="G76" i="40"/>
  <c r="G50" i="40"/>
  <c r="H50" i="40" s="1"/>
  <c r="G51" i="40"/>
  <c r="H51" i="40" s="1"/>
  <c r="G52" i="40"/>
  <c r="H52" i="40" s="1"/>
  <c r="G53" i="40"/>
  <c r="H53" i="40" s="1"/>
  <c r="G54" i="40"/>
  <c r="H54" i="40" s="1"/>
  <c r="G49" i="40"/>
  <c r="H49" i="40" s="1"/>
  <c r="G31" i="40"/>
  <c r="H31" i="40" s="1"/>
  <c r="G32" i="40"/>
  <c r="H32" i="40" s="1"/>
  <c r="G30" i="40"/>
  <c r="H30" i="40" s="1"/>
  <c r="G27" i="40"/>
  <c r="G28" i="40"/>
  <c r="G29" i="40"/>
  <c r="G26" i="40"/>
  <c r="G22" i="40"/>
  <c r="G20" i="40"/>
  <c r="H20" i="40" s="1"/>
  <c r="G19" i="40"/>
  <c r="H19" i="40" s="1"/>
  <c r="F122" i="10"/>
  <c r="G110" i="13" s="1"/>
  <c r="F242" i="10"/>
  <c r="F263" i="10"/>
  <c r="F102" i="10"/>
  <c r="F131" i="10"/>
  <c r="F108" i="10"/>
  <c r="G107" i="40" s="1"/>
  <c r="H107" i="40" s="1"/>
  <c r="F126" i="10"/>
  <c r="F113" i="10"/>
  <c r="F111" i="10"/>
  <c r="J192" i="55" l="1"/>
  <c r="H106" i="40"/>
  <c r="J97" i="55"/>
  <c r="J96" i="55" s="1"/>
  <c r="J95" i="55" s="1"/>
  <c r="J82" i="55" s="1"/>
  <c r="J198" i="55"/>
  <c r="J197" i="55" s="1"/>
  <c r="J196" i="55" s="1"/>
  <c r="G197" i="55"/>
  <c r="G196" i="55" s="1"/>
  <c r="H76" i="40"/>
  <c r="J73" i="55" s="1"/>
  <c r="J70" i="55" s="1"/>
  <c r="J59" i="55" s="1"/>
  <c r="J38" i="55" s="1"/>
  <c r="G73" i="55"/>
  <c r="G70" i="55" s="1"/>
  <c r="G59" i="55" s="1"/>
  <c r="G38" i="55" s="1"/>
  <c r="G37" i="55" s="1"/>
  <c r="G38" i="40"/>
  <c r="F32" i="10"/>
  <c r="H251" i="40"/>
  <c r="H101" i="40"/>
  <c r="G197" i="40"/>
  <c r="G251" i="40"/>
  <c r="H169" i="40"/>
  <c r="H176" i="40"/>
  <c r="H175" i="40"/>
  <c r="H171" i="40"/>
  <c r="H177" i="40"/>
  <c r="H174" i="40"/>
  <c r="H170" i="40"/>
  <c r="H282" i="40"/>
  <c r="H124" i="40"/>
  <c r="H193" i="40"/>
  <c r="J132" i="55" s="1"/>
  <c r="J129" i="55" s="1"/>
  <c r="J128" i="55" s="1"/>
  <c r="H246" i="40"/>
  <c r="G89" i="40"/>
  <c r="H199" i="40"/>
  <c r="H147" i="40"/>
  <c r="H155" i="40"/>
  <c r="H162" i="40"/>
  <c r="H279" i="40"/>
  <c r="H198" i="40"/>
  <c r="H197" i="40" s="1"/>
  <c r="G190" i="40"/>
  <c r="G123" i="40"/>
  <c r="G106" i="40"/>
  <c r="G48" i="40"/>
  <c r="H48" i="40"/>
  <c r="J185" i="55" l="1"/>
  <c r="J193" i="55"/>
  <c r="J37" i="55"/>
  <c r="H100" i="40"/>
  <c r="H123" i="40"/>
  <c r="F210" i="10"/>
  <c r="G203" i="40" s="1"/>
  <c r="F71" i="10"/>
  <c r="F230" i="10" l="1"/>
  <c r="F229" i="10"/>
  <c r="F279" i="10"/>
  <c r="F285" i="10"/>
  <c r="F268" i="10"/>
  <c r="F274" i="10"/>
  <c r="F213" i="10"/>
  <c r="F212" i="10" s="1"/>
  <c r="F204" i="10"/>
  <c r="F183" i="10"/>
  <c r="F178" i="10"/>
  <c r="F177" i="10"/>
  <c r="F169" i="10"/>
  <c r="F164" i="10"/>
  <c r="F163" i="10" s="1"/>
  <c r="F157" i="10"/>
  <c r="F149" i="10"/>
  <c r="F148" i="10"/>
  <c r="F151" i="10"/>
  <c r="G181" i="13" s="1"/>
  <c r="F150" i="10"/>
  <c r="G180" i="13" s="1"/>
  <c r="G179" i="13" l="1"/>
  <c r="G142" i="40"/>
  <c r="G180" i="55" s="1"/>
  <c r="G204" i="13"/>
  <c r="G172" i="40"/>
  <c r="G178" i="13"/>
  <c r="G141" i="40"/>
  <c r="G179" i="55" s="1"/>
  <c r="G205" i="13"/>
  <c r="G173" i="40"/>
  <c r="F278" i="10"/>
  <c r="F225" i="10"/>
  <c r="F155" i="10"/>
  <c r="F60" i="10"/>
  <c r="F47" i="10"/>
  <c r="H172" i="40" l="1"/>
  <c r="G168" i="40"/>
  <c r="G200" i="13"/>
  <c r="H173" i="40"/>
  <c r="H141" i="40"/>
  <c r="H142" i="40"/>
  <c r="F24" i="10"/>
  <c r="J180" i="55" l="1"/>
  <c r="J179" i="55"/>
  <c r="H168" i="40"/>
  <c r="C24" i="31"/>
  <c r="G250" i="13" l="1"/>
  <c r="G249" i="13"/>
  <c r="G233" i="13"/>
  <c r="H45" i="40" l="1"/>
  <c r="H44" i="40" s="1"/>
  <c r="G45" i="40"/>
  <c r="G44" i="40" s="1"/>
  <c r="G93" i="13"/>
  <c r="H261" i="40"/>
  <c r="G261" i="40"/>
  <c r="H245" i="40"/>
  <c r="G245" i="40"/>
  <c r="H243" i="40"/>
  <c r="H241" i="40"/>
  <c r="G241" i="40"/>
  <c r="H239" i="40"/>
  <c r="G239" i="40"/>
  <c r="H235" i="40"/>
  <c r="G235" i="40"/>
  <c r="H237" i="40"/>
  <c r="G237" i="40"/>
  <c r="G207" i="40"/>
  <c r="G206" i="40"/>
  <c r="H207" i="40"/>
  <c r="G104" i="40"/>
  <c r="G25" i="40"/>
  <c r="F251" i="10"/>
  <c r="F261" i="10"/>
  <c r="F259" i="10"/>
  <c r="F257" i="10"/>
  <c r="F255" i="10"/>
  <c r="F253" i="10"/>
  <c r="H93" i="40"/>
  <c r="G205" i="40" l="1"/>
  <c r="D24" i="20" l="1"/>
  <c r="F24" i="27" l="1"/>
  <c r="D22" i="17"/>
  <c r="G189" i="13"/>
  <c r="G187" i="13"/>
  <c r="G188" i="13"/>
  <c r="G192" i="13"/>
  <c r="G186" i="13"/>
  <c r="G184" i="13"/>
  <c r="F147" i="10"/>
  <c r="G151" i="40"/>
  <c r="G146" i="40"/>
  <c r="G145" i="40"/>
  <c r="G183" i="55" s="1"/>
  <c r="G184" i="55" l="1"/>
  <c r="G189" i="55"/>
  <c r="G185" i="13"/>
  <c r="G143" i="40"/>
  <c r="G181" i="55" s="1"/>
  <c r="G178" i="55" s="1"/>
  <c r="G177" i="55" s="1"/>
  <c r="H145" i="40"/>
  <c r="J183" i="55" s="1"/>
  <c r="H151" i="40"/>
  <c r="J189" i="55" s="1"/>
  <c r="G150" i="40"/>
  <c r="G188" i="55" s="1"/>
  <c r="G186" i="55" s="1"/>
  <c r="H146" i="40"/>
  <c r="J184" i="55" s="1"/>
  <c r="G144" i="40"/>
  <c r="G182" i="55" s="1"/>
  <c r="G284" i="13"/>
  <c r="G281" i="13"/>
  <c r="G277" i="13"/>
  <c r="G274" i="13"/>
  <c r="G273" i="13" s="1"/>
  <c r="G272" i="13"/>
  <c r="G271" i="13" s="1"/>
  <c r="G270" i="13"/>
  <c r="G269" i="13" s="1"/>
  <c r="G268" i="13"/>
  <c r="G267" i="13" s="1"/>
  <c r="G266" i="13"/>
  <c r="G265" i="13" s="1"/>
  <c r="G264" i="13"/>
  <c r="G263" i="13" s="1"/>
  <c r="G259" i="13"/>
  <c r="G252" i="13"/>
  <c r="G244" i="13"/>
  <c r="G243" i="13"/>
  <c r="G242" i="13"/>
  <c r="G241" i="13"/>
  <c r="G245" i="13"/>
  <c r="G247" i="13"/>
  <c r="G246" i="13"/>
  <c r="G239" i="13"/>
  <c r="G238" i="13"/>
  <c r="G234" i="13"/>
  <c r="G231" i="13"/>
  <c r="G230" i="13"/>
  <c r="G221" i="13"/>
  <c r="G220" i="13"/>
  <c r="G218" i="13"/>
  <c r="G216" i="13"/>
  <c r="G215" i="13"/>
  <c r="G198" i="13"/>
  <c r="G197" i="13"/>
  <c r="G175" i="13"/>
  <c r="G173" i="13"/>
  <c r="G170" i="13"/>
  <c r="G168" i="13"/>
  <c r="G162" i="13"/>
  <c r="G151" i="13"/>
  <c r="G148" i="13"/>
  <c r="G144" i="13"/>
  <c r="G138" i="13"/>
  <c r="G130" i="13"/>
  <c r="G131" i="13"/>
  <c r="G129" i="13"/>
  <c r="G123" i="13"/>
  <c r="G140" i="40" l="1"/>
  <c r="H150" i="40"/>
  <c r="J188" i="55" s="1"/>
  <c r="J186" i="55" s="1"/>
  <c r="H144" i="40"/>
  <c r="J182" i="55" s="1"/>
  <c r="H143" i="40"/>
  <c r="J181" i="55" s="1"/>
  <c r="J178" i="55" s="1"/>
  <c r="J177" i="55" s="1"/>
  <c r="G143" i="13"/>
  <c r="G140" i="13" s="1"/>
  <c r="G177" i="13"/>
  <c r="G286" i="13"/>
  <c r="G240" i="13"/>
  <c r="G232" i="13"/>
  <c r="G126" i="13"/>
  <c r="G120" i="13"/>
  <c r="G118" i="13"/>
  <c r="G115" i="13"/>
  <c r="G106" i="13"/>
  <c r="G104" i="13"/>
  <c r="G96" i="13"/>
  <c r="G92" i="13"/>
  <c r="G91" i="13"/>
  <c r="G76" i="13"/>
  <c r="G77" i="13"/>
  <c r="G75" i="13"/>
  <c r="G72" i="13"/>
  <c r="G71" i="13"/>
  <c r="G70" i="13"/>
  <c r="G67" i="13"/>
  <c r="G68" i="13"/>
  <c r="G66" i="13"/>
  <c r="G65" i="13"/>
  <c r="G60" i="13"/>
  <c r="G57" i="13"/>
  <c r="G53" i="13"/>
  <c r="G112" i="13" l="1"/>
  <c r="G107" i="13"/>
  <c r="G63" i="13"/>
  <c r="G43" i="13"/>
  <c r="G44" i="13"/>
  <c r="G45" i="13"/>
  <c r="G46" i="13"/>
  <c r="G47" i="13"/>
  <c r="G48" i="13"/>
  <c r="G42" i="13"/>
  <c r="G40" i="13"/>
  <c r="G39" i="13"/>
  <c r="G35" i="13"/>
  <c r="G34" i="13"/>
  <c r="G30" i="13"/>
  <c r="G26" i="13"/>
  <c r="G23" i="13" s="1"/>
  <c r="G18" i="13"/>
  <c r="G138" i="40"/>
  <c r="H138" i="40" s="1"/>
  <c r="H137" i="40" s="1"/>
  <c r="H135" i="40"/>
  <c r="F137" i="40"/>
  <c r="F135" i="40"/>
  <c r="G129" i="40"/>
  <c r="H129" i="40" s="1"/>
  <c r="G284" i="40"/>
  <c r="G274" i="40"/>
  <c r="G271" i="40"/>
  <c r="H265" i="40"/>
  <c r="H266" i="40"/>
  <c r="H267" i="40"/>
  <c r="H268" i="40"/>
  <c r="H264" i="40"/>
  <c r="G248" i="40"/>
  <c r="G41" i="13" l="1"/>
  <c r="H274" i="40"/>
  <c r="H271" i="40"/>
  <c r="H284" i="40"/>
  <c r="H248" i="40"/>
  <c r="G247" i="40"/>
  <c r="H18" i="40"/>
  <c r="G18" i="40"/>
  <c r="G38" i="13"/>
  <c r="G276" i="40"/>
  <c r="G137" i="40"/>
  <c r="G135" i="40"/>
  <c r="H263" i="40"/>
  <c r="G263" i="40"/>
  <c r="N287" i="55" s="1"/>
  <c r="G231" i="40"/>
  <c r="G228" i="40"/>
  <c r="G225" i="40"/>
  <c r="G223" i="40"/>
  <c r="G222" i="40"/>
  <c r="G215" i="40"/>
  <c r="G216" i="40"/>
  <c r="G217" i="40"/>
  <c r="G218" i="40"/>
  <c r="G219" i="40"/>
  <c r="G220" i="40"/>
  <c r="G214" i="40"/>
  <c r="G212" i="40"/>
  <c r="G211" i="40"/>
  <c r="H206" i="40"/>
  <c r="H203" i="40"/>
  <c r="G196" i="40"/>
  <c r="G195" i="40"/>
  <c r="G187" i="40"/>
  <c r="G186" i="40"/>
  <c r="H186" i="40" l="1"/>
  <c r="H196" i="40"/>
  <c r="H222" i="40"/>
  <c r="H217" i="40"/>
  <c r="H223" i="40"/>
  <c r="H247" i="40"/>
  <c r="H218" i="40"/>
  <c r="H187" i="40"/>
  <c r="H216" i="40"/>
  <c r="H260" i="40"/>
  <c r="H212" i="40"/>
  <c r="H231" i="40"/>
  <c r="H220" i="40"/>
  <c r="H225" i="40"/>
  <c r="H195" i="40"/>
  <c r="H211" i="40"/>
  <c r="H219" i="40"/>
  <c r="H215" i="40"/>
  <c r="G260" i="40"/>
  <c r="H228" i="40"/>
  <c r="G227" i="40"/>
  <c r="H214" i="40"/>
  <c r="G213" i="40"/>
  <c r="G165" i="40"/>
  <c r="G134" i="40"/>
  <c r="H134" i="40" s="1"/>
  <c r="G132" i="40"/>
  <c r="H132" i="40" s="1"/>
  <c r="G126" i="40"/>
  <c r="F126" i="40"/>
  <c r="G122" i="40"/>
  <c r="G121" i="40"/>
  <c r="G118" i="40"/>
  <c r="G119" i="40"/>
  <c r="G117" i="40"/>
  <c r="G114" i="40"/>
  <c r="F114" i="40"/>
  <c r="G113" i="40"/>
  <c r="H113" i="40" s="1"/>
  <c r="H109" i="40"/>
  <c r="H104" i="40"/>
  <c r="H94" i="40"/>
  <c r="H91" i="40"/>
  <c r="H92" i="40"/>
  <c r="H90" i="40"/>
  <c r="G87" i="40"/>
  <c r="H87" i="40" s="1"/>
  <c r="G83" i="40"/>
  <c r="H83" i="40" s="1"/>
  <c r="G84" i="40"/>
  <c r="H84" i="40" s="1"/>
  <c r="G82" i="40"/>
  <c r="H82" i="40" s="1"/>
  <c r="G71" i="40"/>
  <c r="H71" i="40" s="1"/>
  <c r="G72" i="40"/>
  <c r="H72" i="40" s="1"/>
  <c r="G70" i="40"/>
  <c r="H70" i="40" s="1"/>
  <c r="G69" i="40"/>
  <c r="H69" i="40" s="1"/>
  <c r="G68" i="40"/>
  <c r="G63" i="40"/>
  <c r="H63" i="40" s="1"/>
  <c r="G57" i="40"/>
  <c r="H57" i="40" s="1"/>
  <c r="G58" i="40"/>
  <c r="H58" i="40" s="1"/>
  <c r="G59" i="40"/>
  <c r="H59" i="40" s="1"/>
  <c r="G56" i="40"/>
  <c r="H56" i="40" s="1"/>
  <c r="G35" i="40"/>
  <c r="H35" i="40" s="1"/>
  <c r="G36" i="40"/>
  <c r="H36" i="40" s="1"/>
  <c r="G37" i="40"/>
  <c r="H37" i="40" s="1"/>
  <c r="H38" i="40"/>
  <c r="G39" i="40"/>
  <c r="H39" i="40" s="1"/>
  <c r="G40" i="40"/>
  <c r="H40" i="40" s="1"/>
  <c r="G41" i="40"/>
  <c r="H41" i="40" s="1"/>
  <c r="G34" i="40"/>
  <c r="H27" i="40"/>
  <c r="H28" i="40"/>
  <c r="H29" i="40"/>
  <c r="H24" i="40"/>
  <c r="G24" i="40"/>
  <c r="H22" i="40"/>
  <c r="F21" i="10"/>
  <c r="H15" i="40"/>
  <c r="G16" i="40"/>
  <c r="H16" i="40"/>
  <c r="G15" i="40"/>
  <c r="H34" i="40" l="1"/>
  <c r="H33" i="40" s="1"/>
  <c r="G33" i="40"/>
  <c r="H119" i="40"/>
  <c r="H165" i="40"/>
  <c r="H118" i="40"/>
  <c r="H117" i="40"/>
  <c r="H122" i="40"/>
  <c r="H227" i="40"/>
  <c r="H89" i="40"/>
  <c r="H121" i="40"/>
  <c r="H126" i="40"/>
  <c r="G120" i="40"/>
  <c r="G116" i="40"/>
  <c r="H114" i="40"/>
  <c r="G67" i="40"/>
  <c r="H68" i="40"/>
  <c r="H67" i="40" s="1"/>
  <c r="H26" i="40"/>
  <c r="G14" i="40"/>
  <c r="H14" i="40"/>
  <c r="F18" i="10"/>
  <c r="F14" i="10"/>
  <c r="H120" i="40" l="1"/>
  <c r="H116" i="40"/>
  <c r="F173" i="10"/>
  <c r="G157" i="40"/>
  <c r="F144" i="10"/>
  <c r="F142" i="10"/>
  <c r="F129" i="10"/>
  <c r="F119" i="10"/>
  <c r="F69" i="10"/>
  <c r="H157" i="40" l="1"/>
  <c r="E25" i="18"/>
  <c r="H202" i="40" l="1"/>
  <c r="H156" i="40"/>
  <c r="G156" i="40"/>
  <c r="H140" i="40"/>
  <c r="F142" i="40"/>
  <c r="F141" i="40"/>
  <c r="H283" i="40"/>
  <c r="G283" i="40"/>
  <c r="H281" i="40"/>
  <c r="G281" i="40"/>
  <c r="H278" i="40"/>
  <c r="G278" i="40"/>
  <c r="H276" i="40"/>
  <c r="H273" i="40"/>
  <c r="G273" i="40"/>
  <c r="H270" i="40"/>
  <c r="G270" i="40"/>
  <c r="H233" i="40"/>
  <c r="G233" i="40"/>
  <c r="H230" i="40"/>
  <c r="G230" i="40"/>
  <c r="H224" i="40"/>
  <c r="G224" i="40"/>
  <c r="H221" i="40"/>
  <c r="G221" i="40"/>
  <c r="H213" i="40"/>
  <c r="H210" i="40"/>
  <c r="G210" i="40"/>
  <c r="G202" i="40"/>
  <c r="H194" i="40"/>
  <c r="G194" i="40"/>
  <c r="H190" i="40"/>
  <c r="H188" i="40"/>
  <c r="G188" i="40"/>
  <c r="H185" i="40"/>
  <c r="G185" i="40"/>
  <c r="H181" i="40"/>
  <c r="G181" i="40"/>
  <c r="H164" i="40"/>
  <c r="G164" i="40"/>
  <c r="H161" i="40"/>
  <c r="G161" i="40"/>
  <c r="H148" i="40"/>
  <c r="G148" i="40"/>
  <c r="H133" i="40"/>
  <c r="G133" i="40"/>
  <c r="H131" i="40"/>
  <c r="G131" i="40"/>
  <c r="H128" i="40"/>
  <c r="G128" i="40"/>
  <c r="H112" i="40"/>
  <c r="G112" i="40"/>
  <c r="H108" i="40"/>
  <c r="G108" i="40"/>
  <c r="H96" i="40"/>
  <c r="G96" i="40"/>
  <c r="H86" i="40"/>
  <c r="H85" i="40" s="1"/>
  <c r="G86" i="40"/>
  <c r="G85" i="40" s="1"/>
  <c r="H81" i="40"/>
  <c r="G81" i="40"/>
  <c r="H78" i="40"/>
  <c r="H77" i="40" s="1"/>
  <c r="G78" i="40"/>
  <c r="G77" i="40" s="1"/>
  <c r="H73" i="40"/>
  <c r="G73" i="40"/>
  <c r="H65" i="40"/>
  <c r="G65" i="40"/>
  <c r="H62" i="40"/>
  <c r="G62" i="40"/>
  <c r="H55" i="40"/>
  <c r="G55" i="40"/>
  <c r="H21" i="40"/>
  <c r="G21" i="40"/>
  <c r="G17" i="40" s="1"/>
  <c r="D23" i="25"/>
  <c r="F283" i="40"/>
  <c r="F281" i="40"/>
  <c r="F278" i="40"/>
  <c r="F276" i="40"/>
  <c r="F273" i="40"/>
  <c r="F272" i="40" s="1"/>
  <c r="F270" i="40"/>
  <c r="F269" i="40" s="1"/>
  <c r="F268" i="40"/>
  <c r="F263" i="40" s="1"/>
  <c r="F261" i="40"/>
  <c r="F256" i="40"/>
  <c r="F245" i="40"/>
  <c r="F243" i="40"/>
  <c r="F241" i="40"/>
  <c r="F239" i="40"/>
  <c r="F237" i="40"/>
  <c r="F235" i="40"/>
  <c r="F233" i="40"/>
  <c r="F230" i="40"/>
  <c r="F224" i="40"/>
  <c r="F221" i="40"/>
  <c r="F213" i="40"/>
  <c r="F210" i="40"/>
  <c r="F205" i="40"/>
  <c r="F204" i="40"/>
  <c r="F202" i="40" s="1"/>
  <c r="F194" i="40"/>
  <c r="F190" i="40"/>
  <c r="F188" i="40"/>
  <c r="F185" i="40"/>
  <c r="F181" i="40"/>
  <c r="F168" i="40"/>
  <c r="F164" i="40"/>
  <c r="F161" i="40"/>
  <c r="F157" i="40"/>
  <c r="F156" i="40" s="1"/>
  <c r="F148" i="40"/>
  <c r="F133" i="40"/>
  <c r="F131" i="40"/>
  <c r="F128" i="40"/>
  <c r="F120" i="40"/>
  <c r="F116" i="40"/>
  <c r="F112" i="40"/>
  <c r="F108" i="40"/>
  <c r="F100" i="40"/>
  <c r="F96" i="40"/>
  <c r="F95" i="40" s="1"/>
  <c r="F89" i="40"/>
  <c r="F86" i="40"/>
  <c r="F81" i="40"/>
  <c r="F78" i="40"/>
  <c r="F77" i="40" s="1"/>
  <c r="F73" i="40"/>
  <c r="F67" i="40"/>
  <c r="F65" i="40"/>
  <c r="F62" i="40"/>
  <c r="F55" i="40"/>
  <c r="F48" i="40"/>
  <c r="F45" i="40"/>
  <c r="F44" i="40" s="1"/>
  <c r="F33" i="40"/>
  <c r="F25" i="40"/>
  <c r="F21" i="40"/>
  <c r="F18" i="40"/>
  <c r="F14" i="40"/>
  <c r="G225" i="13"/>
  <c r="G254" i="13"/>
  <c r="G253" i="13" s="1"/>
  <c r="G16" i="13"/>
  <c r="G163" i="13"/>
  <c r="G132" i="13"/>
  <c r="G90" i="13"/>
  <c r="G103" i="13"/>
  <c r="G167" i="40" l="1"/>
  <c r="H232" i="40"/>
  <c r="G232" i="40"/>
  <c r="H167" i="40"/>
  <c r="H95" i="40"/>
  <c r="H272" i="40"/>
  <c r="G272" i="40"/>
  <c r="G201" i="40"/>
  <c r="G269" i="40"/>
  <c r="G95" i="40"/>
  <c r="H269" i="40"/>
  <c r="G130" i="40"/>
  <c r="H130" i="40"/>
  <c r="G105" i="40"/>
  <c r="H105" i="40"/>
  <c r="G209" i="40"/>
  <c r="H209" i="40"/>
  <c r="G280" i="40"/>
  <c r="H280" i="40"/>
  <c r="G64" i="40"/>
  <c r="H64" i="40"/>
  <c r="G80" i="40"/>
  <c r="H80" i="40"/>
  <c r="G125" i="40"/>
  <c r="H125" i="40"/>
  <c r="H226" i="40"/>
  <c r="F47" i="40"/>
  <c r="H47" i="40"/>
  <c r="F227" i="40"/>
  <c r="F226" i="40" s="1"/>
  <c r="F140" i="40"/>
  <c r="G160" i="40"/>
  <c r="G226" i="40"/>
  <c r="F160" i="40"/>
  <c r="F251" i="40"/>
  <c r="F125" i="40"/>
  <c r="F209" i="40"/>
  <c r="F64" i="40"/>
  <c r="F201" i="40"/>
  <c r="F105" i="40"/>
  <c r="F88" i="40" s="1"/>
  <c r="F85" i="40"/>
  <c r="F80" i="40" s="1"/>
  <c r="F260" i="40"/>
  <c r="F280" i="40"/>
  <c r="F275" i="40" s="1"/>
  <c r="F17" i="40"/>
  <c r="F167" i="40"/>
  <c r="F247" i="40"/>
  <c r="F232" i="40" s="1"/>
  <c r="G47" i="40"/>
  <c r="H160" i="40"/>
  <c r="F166" i="10"/>
  <c r="F123" i="10"/>
  <c r="F115" i="10"/>
  <c r="F90" i="10"/>
  <c r="H275" i="40" l="1"/>
  <c r="G229" i="40"/>
  <c r="H229" i="40"/>
  <c r="G13" i="40"/>
  <c r="G275" i="40"/>
  <c r="G88" i="40"/>
  <c r="H88" i="40"/>
  <c r="H139" i="40"/>
  <c r="G139" i="40"/>
  <c r="F13" i="40"/>
  <c r="F139" i="40"/>
  <c r="F200" i="40"/>
  <c r="F229" i="40"/>
  <c r="K140" i="40" l="1"/>
  <c r="F286" i="40"/>
  <c r="G229" i="13"/>
  <c r="G228" i="13" s="1"/>
  <c r="F209" i="10"/>
  <c r="F208" i="10" s="1"/>
  <c r="G105" i="13"/>
  <c r="G24" i="27" l="1"/>
  <c r="E23" i="30"/>
  <c r="G258" i="13"/>
  <c r="G283" i="13"/>
  <c r="G276" i="13"/>
  <c r="G275" i="13" s="1"/>
  <c r="G261" i="13"/>
  <c r="G251" i="13"/>
  <c r="G248" i="13"/>
  <c r="G237" i="13"/>
  <c r="G219" i="13"/>
  <c r="G217" i="13"/>
  <c r="G214" i="13"/>
  <c r="G210" i="13"/>
  <c r="G196" i="13"/>
  <c r="G195" i="13" s="1"/>
  <c r="G193" i="13"/>
  <c r="G167" i="13"/>
  <c r="G169" i="13"/>
  <c r="G172" i="13"/>
  <c r="G174" i="13"/>
  <c r="G161" i="13"/>
  <c r="G160" i="13" s="1"/>
  <c r="G147" i="13"/>
  <c r="G150" i="13"/>
  <c r="G149" i="13" s="1"/>
  <c r="G137" i="13"/>
  <c r="G136" i="13" s="1"/>
  <c r="G128" i="13"/>
  <c r="G127" i="13" s="1"/>
  <c r="G125" i="13"/>
  <c r="G119" i="13"/>
  <c r="G117" i="13"/>
  <c r="G114" i="13"/>
  <c r="G95" i="13"/>
  <c r="G94" i="13" s="1"/>
  <c r="G81" i="13" s="1"/>
  <c r="G171" i="13" l="1"/>
  <c r="G166" i="13" s="1"/>
  <c r="G152" i="13" s="1"/>
  <c r="G146" i="13"/>
  <c r="G145" i="13" s="1"/>
  <c r="G139" i="13"/>
  <c r="G116" i="13"/>
  <c r="G111" i="13" s="1"/>
  <c r="G236" i="13"/>
  <c r="G260" i="13"/>
  <c r="G199" i="13"/>
  <c r="G176" i="13" s="1"/>
  <c r="G135" i="13"/>
  <c r="G79" i="13"/>
  <c r="G78" i="13" s="1"/>
  <c r="G74" i="13"/>
  <c r="G69" i="13"/>
  <c r="G61" i="13"/>
  <c r="G59" i="13"/>
  <c r="G56" i="13"/>
  <c r="G31" i="13"/>
  <c r="G19" i="13"/>
  <c r="G15" i="13" s="1"/>
  <c r="G14" i="13" l="1"/>
  <c r="G73" i="13"/>
  <c r="G227" i="13"/>
  <c r="G224" i="13" s="1"/>
  <c r="G257" i="13"/>
  <c r="G58" i="13"/>
  <c r="F101" i="10"/>
  <c r="F289" i="10"/>
  <c r="F292" i="10"/>
  <c r="F291" i="10" s="1"/>
  <c r="F238" i="10"/>
  <c r="F236" i="10"/>
  <c r="F233" i="10"/>
  <c r="F221" i="10"/>
  <c r="F218" i="10"/>
  <c r="F199" i="10"/>
  <c r="F194" i="10"/>
  <c r="F192" i="10"/>
  <c r="F189" i="10"/>
  <c r="F186" i="10"/>
  <c r="F165" i="10"/>
  <c r="F83" i="10"/>
  <c r="F172" i="10" l="1"/>
  <c r="F220" i="10"/>
  <c r="F207" i="10" s="1"/>
  <c r="H208" i="40"/>
  <c r="F54" i="10"/>
  <c r="F216" i="10"/>
  <c r="F140" i="10"/>
  <c r="F138" i="10"/>
  <c r="F136" i="10"/>
  <c r="F134" i="10"/>
  <c r="F62" i="10"/>
  <c r="H205" i="40" l="1"/>
  <c r="H201" i="40" s="1"/>
  <c r="F133" i="10"/>
  <c r="G200" i="40"/>
  <c r="F128" i="10"/>
  <c r="F241" i="10"/>
  <c r="F146" i="10"/>
  <c r="H200" i="40" l="1"/>
  <c r="H25" i="40"/>
  <c r="H17" i="40" s="1"/>
  <c r="H13" i="40" l="1"/>
  <c r="F24" i="31"/>
  <c r="E24" i="31"/>
  <c r="D24" i="31"/>
  <c r="C24" i="20"/>
  <c r="E24" i="27"/>
  <c r="D24" i="27"/>
  <c r="E23" i="25"/>
  <c r="D4" i="1" l="1"/>
  <c r="E4" i="1"/>
  <c r="C4" i="1"/>
  <c r="E19" i="23"/>
  <c r="D19" i="23"/>
  <c r="C19" i="23"/>
  <c r="E16" i="23"/>
  <c r="D16" i="23"/>
  <c r="C16" i="23"/>
  <c r="E13" i="23"/>
  <c r="E12" i="23" s="1"/>
  <c r="D13" i="23"/>
  <c r="D12" i="23" s="1"/>
  <c r="C13" i="23"/>
  <c r="C12" i="23" s="1"/>
  <c r="G52" i="13"/>
  <c r="G51" i="13" s="1"/>
  <c r="I18" i="13"/>
  <c r="F302" i="10"/>
  <c r="F300" i="10"/>
  <c r="F297" i="10"/>
  <c r="F295" i="10"/>
  <c r="F288" i="10"/>
  <c r="F287" i="10" s="1"/>
  <c r="F249" i="10"/>
  <c r="F276" i="10"/>
  <c r="F246" i="10"/>
  <c r="F109" i="10"/>
  <c r="F107" i="10"/>
  <c r="F106" i="10" s="1"/>
  <c r="F88" i="10"/>
  <c r="F87" i="10" s="1"/>
  <c r="F80" i="10"/>
  <c r="F79" i="10" s="1"/>
  <c r="F75" i="10"/>
  <c r="F67" i="10"/>
  <c r="F65" i="10"/>
  <c r="F44" i="10"/>
  <c r="D32" i="4"/>
  <c r="C32" i="4"/>
  <c r="D29" i="4"/>
  <c r="D36" i="4" s="1"/>
  <c r="C29" i="4"/>
  <c r="C36" i="4" s="1"/>
  <c r="C15" i="3"/>
  <c r="C12" i="3"/>
  <c r="B24" i="2"/>
  <c r="B16" i="2"/>
  <c r="F248" i="10"/>
  <c r="F267" i="10"/>
  <c r="G37" i="13"/>
  <c r="G36" i="13" s="1"/>
  <c r="F299" i="10"/>
  <c r="F245" i="10"/>
  <c r="F64" i="10"/>
  <c r="F92" i="10"/>
  <c r="F43" i="10"/>
  <c r="F82" i="10"/>
  <c r="F17" i="10"/>
  <c r="F46" i="10"/>
  <c r="C19" i="3"/>
  <c r="F294" i="10"/>
  <c r="F13" i="10"/>
  <c r="F304" i="10"/>
</calcChain>
</file>

<file path=xl/sharedStrings.xml><?xml version="1.0" encoding="utf-8"?>
<sst xmlns="http://schemas.openxmlformats.org/spreadsheetml/2006/main" count="3294" uniqueCount="716">
  <si>
    <t>№ п/п</t>
  </si>
  <si>
    <t>Наименование доходов</t>
  </si>
  <si>
    <t>2021 год</t>
  </si>
  <si>
    <t>Всего</t>
  </si>
  <si>
    <t>Субвенции на реализацию Закона Республики Тыва "О мерах социальной поддержки ветеранов труда и труженников тыла"</t>
  </si>
  <si>
    <t>Субвенции на реализацию Закона Республики Тыва "О  порядке назначения и выплаты ежемесячного пособия на ребенка"</t>
  </si>
  <si>
    <t>Субвенции на реализацию Закона Республики Тыва "О мерах социальной поддержки реабилитированных лиц и лиц, признанных пострадавшими от политических репрессий"</t>
  </si>
  <si>
    <t>Субвенции на компенсацию расходов на оплату жилых помещений , отопления и освещения педагогическим работникам, проживающим и работающим в сельской местности</t>
  </si>
  <si>
    <t>Субвенции на реализацию закона РТ "О погребении и похоронном деле в РТ"</t>
  </si>
  <si>
    <t>в том числе</t>
  </si>
  <si>
    <t>основной долг</t>
  </si>
  <si>
    <t>проценты</t>
  </si>
  <si>
    <t>Задолженность по финансовым обязательствам Кызылского района</t>
  </si>
  <si>
    <t>Кредиты полученные в валюте Российской Федерации</t>
  </si>
  <si>
    <t xml:space="preserve">Бюджетные кредиты,от других бюджетов бюджетной системы Российской Федерации </t>
  </si>
  <si>
    <t xml:space="preserve">Приложение 1  </t>
  </si>
  <si>
    <t xml:space="preserve">к решению Хурала представителей </t>
  </si>
  <si>
    <t>"О кожуунном бюджете муниципального района</t>
  </si>
  <si>
    <t>Проект</t>
  </si>
  <si>
    <t>(тыс.рублей)</t>
  </si>
  <si>
    <t>Код</t>
  </si>
  <si>
    <t>Наименование</t>
  </si>
  <si>
    <t>Сумма</t>
  </si>
  <si>
    <t>003 01 03 00 00 00 0000 000</t>
  </si>
  <si>
    <t>Получение кредитов от других бюджетов бюджетной системы</t>
  </si>
  <si>
    <t>003 01 03 01 00 05 0000 710</t>
  </si>
  <si>
    <t>Получение кредитов от других бюджетов бюджетной системы бюджет муниципального района в валюте Российской Федерации</t>
  </si>
  <si>
    <t>003 01 03 01 00 05 0000 810</t>
  </si>
  <si>
    <t>Погашение бюджетом муниципального района кредитов от других бюджетов бюджетной системы Российской Федерации в валюте Российской Федерации</t>
  </si>
  <si>
    <t>003 01 06 06 00 00 0000 000</t>
  </si>
  <si>
    <t>Прочие источники внутреннего финансирования дефицитов бюджетов</t>
  </si>
  <si>
    <t>003 01 06 05 02 05 0000 640</t>
  </si>
  <si>
    <t>Возврат бюджетных кредитов, предоставленных другим бюджетам бюджетной системы Российской Федерации из бюджета субъекта Российской Федерациив валюте Российской Федерации</t>
  </si>
  <si>
    <t>003 01 06 05 02 05 0000 540</t>
  </si>
  <si>
    <t>Предоставление бюджетных кредитов другим бюджетам бюджетной системы Российской Федерации из бюджета муниципального района Росссийской Федерации в валюте Российской Федерации</t>
  </si>
  <si>
    <t xml:space="preserve">Приложение 2  </t>
  </si>
  <si>
    <t>к решению Хурала представителей</t>
  </si>
  <si>
    <t xml:space="preserve">                                                                                                                 "О кожуунном бюджете муниципального района</t>
  </si>
  <si>
    <t>003 01 03 00 00 05 0000 710</t>
  </si>
  <si>
    <t>003 01 03 00 00 05 0000 810</t>
  </si>
  <si>
    <t>муниципального района "Кызылский кожуун" Республики Тыва</t>
  </si>
  <si>
    <t>(в процентах)</t>
  </si>
  <si>
    <t>Прочие местные налоги и сборы, мобилизуемые на территориях муниципальных районов</t>
  </si>
  <si>
    <t>Прочие доходы от оказания платных услуг (работ) получателями средств бюджетов муниципальных районов</t>
  </si>
  <si>
    <t>Невыясненные поступления, зачисляемые в бюджеты муниципальных районов</t>
  </si>
  <si>
    <t>Прочие неналоговые доходы бюджетов муниципальных районов</t>
  </si>
  <si>
    <t>Невыясненные поступления, зачисляемые в бюджеты сельских поселений</t>
  </si>
  <si>
    <t>Невыясненные поступления, зачисляемые в бюджеты городских поселений</t>
  </si>
  <si>
    <t>Прочие неналоговые доходы бюджетов сельских поселений</t>
  </si>
  <si>
    <t>Прочие неналоговые доходы бюджетов городских поселений</t>
  </si>
  <si>
    <t>Средства самообложения граждан, зачисляемые в бюджеты сельских поселений</t>
  </si>
  <si>
    <t>1 00 00000 00 0000 000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</si>
  <si>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</si>
  <si>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</si>
  <si>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1 11 05035 05 0000 120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</si>
  <si>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</si>
  <si>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1 14 00000 00 0000 000</t>
  </si>
  <si>
    <t>Доходы от продажи земельных участков, находящихся в государственной и муниципальной собственности</t>
  </si>
  <si>
    <t>ШТРАФЫ, САНКЦИИ, ВОЗМЕЩЕНИЕ УЩЕРБА</t>
  </si>
  <si>
    <t>1 17 00000 00 0000 000</t>
  </si>
  <si>
    <t>ПРОЧИЕ НЕНАЛОГОВЫЕ ДОХОДЫ</t>
  </si>
  <si>
    <t>2 00 00000 00 0000 000</t>
  </si>
  <si>
    <t>БЕЗВОЗМЕЗДНЫЕ ПОСТУПЛЕНИЯ</t>
  </si>
  <si>
    <t>2 02 00000 00 0000 000</t>
  </si>
  <si>
    <t xml:space="preserve">"О кожуунном бюджете муниципального района </t>
  </si>
  <si>
    <t>Прочие доходы от компенсации затрат бюджетов муниципальных районов</t>
  </si>
  <si>
    <t>1 17 05050 05 0000 180</t>
  </si>
  <si>
    <t xml:space="preserve"> "О кожуунном бюджете муниципального района</t>
  </si>
  <si>
    <t>"О кожуунном  бюджете  муниципального района</t>
  </si>
  <si>
    <t>РЗ</t>
  </si>
  <si>
    <t>ПР</t>
  </si>
  <si>
    <t>ЦСР</t>
  </si>
  <si>
    <t>ВР</t>
  </si>
  <si>
    <t>Сумма на год</t>
  </si>
  <si>
    <t>Общегосударственные вопросы</t>
  </si>
  <si>
    <t xml:space="preserve">Функционирование высшего должностного лица субъекта Российской Федерации и муниципального образования </t>
  </si>
  <si>
    <t>Фонд оплаты труда государственных (муниципальных) органов</t>
  </si>
  <si>
    <t>77 0 10 10000</t>
  </si>
  <si>
    <t>Иные выплаты персоналу государственных (муниципальных) органов, за исключением фонда оплаты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</si>
  <si>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</si>
  <si>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Функционирование законодательных (представительных) органов государственной власти и представительных органов муниципальных образований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</si>
  <si>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(Глава)</t>
  </si>
  <si>
    <t>77 0 10 20000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</si>
  <si>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(Секретарь)</t>
  </si>
  <si>
    <t>77 0 10 30000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</si>
  <si>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 (Центральный аппарат)</t>
  </si>
  <si>
    <t>770 10 50000</t>
  </si>
  <si>
    <t>Иные выплаты персоналу учреждений, за исключением фонда оплаты труда</t>
  </si>
  <si>
    <t>77 0 10 50000</t>
  </si>
  <si>
    <t>Закупка товаров, работ, услуг в сфере информационно-коммуникационных технологий</t>
  </si>
  <si>
    <t>Прочая закупка товаров, работ и услуг для обеспечения государственных (муниципальных) нужд</t>
  </si>
  <si>
    <t>244</t>
  </si>
  <si>
    <t>Уплата налога на имущество орагнизаций и земельного налога</t>
  </si>
  <si>
    <t>Уплата прочих налогов, сборов</t>
  </si>
  <si>
    <t>852</t>
  </si>
  <si>
    <t>Уплата иных платежей</t>
  </si>
  <si>
    <t>77 0 10 50290</t>
  </si>
  <si>
    <t xml:space="preserve">Функционирование Правительства РФ, высших исполнительных органов государственной власти субъектов Российской Федерации, местных администраций </t>
  </si>
  <si>
    <t>77 0 10 40000</t>
  </si>
  <si>
    <t>Судебная система</t>
  </si>
  <si>
    <t>Присяжные заседатели</t>
  </si>
  <si>
    <t>92 0 20 51200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</si>
  <si>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</si>
  <si>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Руководство и управление в сфере установленных функций органов местного самоуправления </t>
  </si>
  <si>
    <t>77 0 10 60000</t>
  </si>
  <si>
    <t>Уплата налога на имущество организаций и земельного налога</t>
  </si>
  <si>
    <t>Обеспечение деятельности финансовых, налоговых и таможенных органов и органов финансового надзора (КСО)</t>
  </si>
  <si>
    <t>77 0 10 70000</t>
  </si>
  <si>
    <t>Резервный фонд</t>
  </si>
  <si>
    <t>01</t>
  </si>
  <si>
    <t>Пособия, компенсации и иные соц.выплаты гражданам , кроме публичных нормативных обязательств</t>
  </si>
  <si>
    <t>Другие общегосударственные вопросы</t>
  </si>
  <si>
    <t>ПП "Подпрограмма «Организация обучения и повышения квалификации кадров для органов местного самоуправления»</t>
  </si>
  <si>
    <t>01 1 00 00000</t>
  </si>
  <si>
    <t>ПП "Подпрограмма «Совершенствование механизма эффективного взаимодействия органов местного самоуправления с органами государственной власти Республики Тыва, учебными заведениями высшего образования»</t>
  </si>
  <si>
    <t>01 2 00 00000</t>
  </si>
  <si>
    <t>Другие общегосударственные вопросы (Адм.комиссия)</t>
  </si>
  <si>
    <t>77 0 10 76130</t>
  </si>
  <si>
    <t>Национальная оборона</t>
  </si>
  <si>
    <t xml:space="preserve">Мобилизационная и вневойсковая подготовка </t>
  </si>
  <si>
    <t>Субвенции</t>
  </si>
  <si>
    <t>99 9 00 51180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</si>
  <si>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</si>
  <si>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</si>
  <si>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Фонд оплаты труда учреждений</t>
  </si>
  <si>
    <t>77 0 20 1Е000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</si>
  <si>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</si>
  <si>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Другие вопросы в области национальной безопасности и правоохранительной деятельности</t>
  </si>
  <si>
    <t>03 3 00 40000</t>
  </si>
  <si>
    <t>Национальная экономика</t>
  </si>
  <si>
    <t>Сельское хозяйство и рыболовство</t>
  </si>
  <si>
    <t>77 0 10 1С000</t>
  </si>
  <si>
    <t>77 0 10 1С340</t>
  </si>
  <si>
    <t>Дорожное хозяйство (дорожные фонды)</t>
  </si>
  <si>
    <t xml:space="preserve">Другие вопросы в области национальной экономики </t>
  </si>
  <si>
    <t>04 1 00 40000</t>
  </si>
  <si>
    <t>Субсидии гражданам на приобретение жилья</t>
  </si>
  <si>
    <t>04 2 00 40000</t>
  </si>
  <si>
    <t>04 3 00 40000</t>
  </si>
  <si>
    <t>Субсидии на возмещение недополученных доходов и возмещение фактически понесенных затрат в связи с прозиводством товаров, выполнением работ, оказанием услуг</t>
  </si>
  <si>
    <t>04 4 00 40000</t>
  </si>
  <si>
    <t>Жилищно-коммунальное хозяйство</t>
  </si>
  <si>
    <t>ПП "Коммунальное хозяйство"</t>
  </si>
  <si>
    <t>Образование</t>
  </si>
  <si>
    <t>Дошкольное образование</t>
  </si>
  <si>
    <t>Субсидии бюджетным учреждениям на финансовое обеспечение государственного (муниципального) задания на оказание государственных (выполнение работ)(муниципальных) услуг</t>
  </si>
  <si>
    <t>07 1 0 000590</t>
  </si>
  <si>
    <t>Субсидии автономным учреждениям на финансовое обеспечение государственного (муниципального) задания на оказание государственных (выполнение работ)(муниципальных) услуг</t>
  </si>
  <si>
    <t>07 1 00 00590</t>
  </si>
  <si>
    <t>07 1 00 76020</t>
  </si>
  <si>
    <t>Общее образование</t>
  </si>
  <si>
    <t>07 2 00 00590</t>
  </si>
  <si>
    <t>07 2 00 76020</t>
  </si>
  <si>
    <t>Дополнительное образование детей</t>
  </si>
  <si>
    <t>07 3 00 00590</t>
  </si>
  <si>
    <t>Молодежная политика</t>
  </si>
  <si>
    <t>Молодежная политика (оздоровление детей)</t>
  </si>
  <si>
    <t>07 4 00 00000</t>
  </si>
  <si>
    <t>07 4 00 00590</t>
  </si>
  <si>
    <t>07 4 00 75040</t>
  </si>
  <si>
    <t>Пособия, компенсации, меры соц.поддержки по публичным нормативным обязательствам</t>
  </si>
  <si>
    <t xml:space="preserve">Другие вопросы в области образования </t>
  </si>
  <si>
    <t>Другие вопросы в области образования (центр.бухгалтерия)</t>
  </si>
  <si>
    <t>07 5 00 00000</t>
  </si>
  <si>
    <t>07 5 00 00211</t>
  </si>
  <si>
    <t>07 5 00 00213</t>
  </si>
  <si>
    <t>07 5 00 00212</t>
  </si>
  <si>
    <t>Другие вопросы в области образования (КДН)</t>
  </si>
  <si>
    <t>77 0 10 76100</t>
  </si>
  <si>
    <t>Другие вопросы в области образования (аппарат)</t>
  </si>
  <si>
    <t>77 0 10 2У211</t>
  </si>
  <si>
    <t>77 0 10 2У213</t>
  </si>
  <si>
    <t>Культура, кинематография</t>
  </si>
  <si>
    <t>Культура</t>
  </si>
  <si>
    <t>Культура (библиотеки)</t>
  </si>
  <si>
    <t>09 1 00 00000</t>
  </si>
  <si>
    <t>09 1 00 00590</t>
  </si>
  <si>
    <t>Культура (ДК)</t>
  </si>
  <si>
    <t>09 2 00 00000</t>
  </si>
  <si>
    <t>09 2 00 00590</t>
  </si>
  <si>
    <t>Другие вопросы в области культуры, кинематографии</t>
  </si>
  <si>
    <t>Другие вопросы в области культуры, кинематографии (аппарат)</t>
  </si>
  <si>
    <t>77 0 10 3Б000</t>
  </si>
  <si>
    <t>77 0 10 3Б212</t>
  </si>
  <si>
    <t>08</t>
  </si>
  <si>
    <t>04</t>
  </si>
  <si>
    <t>09 3 00 00000</t>
  </si>
  <si>
    <t>111</t>
  </si>
  <si>
    <t>119</t>
  </si>
  <si>
    <t>09 3 00 00 000</t>
  </si>
  <si>
    <t>09 3 00 00 290</t>
  </si>
  <si>
    <t>Здравоохранение</t>
  </si>
  <si>
    <t>10 1 00 40226</t>
  </si>
  <si>
    <t>Социальная политика</t>
  </si>
  <si>
    <t>Пенсионное обеспечение</t>
  </si>
  <si>
    <t>Иные пенсии, соц.доплаты к пенсии</t>
  </si>
  <si>
    <t>77 0 30 01010</t>
  </si>
  <si>
    <t>Социальное обеспечение населения</t>
  </si>
  <si>
    <t>ПП «Обеспечение жильем молодых семей  Кызылского кожууна на 2018-2020 гг.»</t>
  </si>
  <si>
    <t>77 0 30 76120</t>
  </si>
  <si>
    <t>77 0 30 76110</t>
  </si>
  <si>
    <t>77 0 30 76070</t>
  </si>
  <si>
    <t>77 0 30 76060</t>
  </si>
  <si>
    <t>77 0 30 76080</t>
  </si>
  <si>
    <t>77 0 30 76030</t>
  </si>
  <si>
    <t xml:space="preserve">Охрана семьи и детства </t>
  </si>
  <si>
    <t>10 3 36 53800</t>
  </si>
  <si>
    <t>Охрана семьи и детства (компенсация род.платы)</t>
  </si>
  <si>
    <t>77 0 30 76090</t>
  </si>
  <si>
    <t>Другие вопросы в области социальной политики</t>
  </si>
  <si>
    <t>77 0 20 76040</t>
  </si>
  <si>
    <t>77 0 10 4Т000</t>
  </si>
  <si>
    <t>Физическая культура и спорт</t>
  </si>
  <si>
    <t>Другие вопросы в области физической культуры и спорта</t>
  </si>
  <si>
    <t>14 1 00 40000</t>
  </si>
  <si>
    <t>Средства массовой информации</t>
  </si>
  <si>
    <t>Периодическая печать и издательства</t>
  </si>
  <si>
    <t>Межбюджетные трансферты общего характера бюджетам бюджетной системы РФ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</si>
  <si>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</si>
  <si>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</t>
  </si>
  <si>
    <t>13 1 02 70010</t>
  </si>
  <si>
    <t>Иные дотации</t>
  </si>
  <si>
    <t>13 1 00 70020</t>
  </si>
  <si>
    <t>Прочие межбюджетные трансферты общего характера</t>
  </si>
  <si>
    <t>Прочие межбюджетные трансферты общего характера (субсидии на оплату комм.услуг)</t>
  </si>
  <si>
    <t>97 0 00 75020</t>
  </si>
  <si>
    <t>Прочие межбюджетные трансферты общего характера (на продажу алкогольной продукции)</t>
  </si>
  <si>
    <t>97 0 00 76050</t>
  </si>
  <si>
    <t>ВСЕГО</t>
  </si>
  <si>
    <t>(тыс. рублей)</t>
  </si>
  <si>
    <t xml:space="preserve">Наименование </t>
  </si>
  <si>
    <t>Гл</t>
  </si>
  <si>
    <t>Всего:</t>
  </si>
  <si>
    <t>Хурал представителей муниципального района "Кызылский кожуун" РТ</t>
  </si>
  <si>
    <t>31.12.2017</t>
  </si>
  <si>
    <t>Администрация муниципального района "Кызылский кожуун" РТ</t>
  </si>
  <si>
    <t>Функционирование высшего должностного лица субъекта Российской Федерации и муниципального образования (Председатель)</t>
  </si>
  <si>
    <t>Функционирование Правительства РФ, высших исполнительных органов государственной власти субъектов Российской Федерации, местных администраций (Аппарат)</t>
  </si>
  <si>
    <t>002</t>
  </si>
  <si>
    <t>Финансовое управление</t>
  </si>
  <si>
    <t>Управление образования</t>
  </si>
  <si>
    <t>Управление культуры</t>
  </si>
  <si>
    <t>Управление социальной защиты и трудовых отношений</t>
  </si>
  <si>
    <t>РАСПРЕДЕЛЕНИЕ</t>
  </si>
  <si>
    <t xml:space="preserve">                                                                                        (тыс. рублей)</t>
  </si>
  <si>
    <t>Наименование программ</t>
  </si>
  <si>
    <t>2</t>
  </si>
  <si>
    <t>3</t>
  </si>
  <si>
    <t>4</t>
  </si>
  <si>
    <t>0110000000               0120000000</t>
  </si>
  <si>
    <t>1010040000          1020040000          1030040000</t>
  </si>
  <si>
    <t xml:space="preserve">1110040000         1120040000         1130040000      </t>
  </si>
  <si>
    <t>1410040000</t>
  </si>
  <si>
    <t>к Решению Хурала представителей</t>
  </si>
  <si>
    <t xml:space="preserve">"О кожуунном бюджете муниципального района "Кызылский кожуун" Республики Тыва </t>
  </si>
  <si>
    <t>Наименование поселения</t>
  </si>
  <si>
    <t>1.</t>
  </si>
  <si>
    <t>Администрация сельского поселения сумон Баян-Кольский Кызылского кожууна Республики Тыва</t>
  </si>
  <si>
    <t>2.</t>
  </si>
  <si>
    <t>Администрация сельского поселения сумон Кара-Хаакский Кызылского кожууна Республики Тыва</t>
  </si>
  <si>
    <t>Администрация сельского поселения сумона Сукпакский Кызылского кожууна Республики Тыва</t>
  </si>
  <si>
    <t>Администрация сельского поселения сумона Терлиг-Хаинский Кызылского кожууна Республики Тыва</t>
  </si>
  <si>
    <t>Администрация сельского поселения сумона Усть-Элегестинский Кызылского кожууна Республики Тыва</t>
  </si>
  <si>
    <t>Администрация сельского поселения сумон Целинный Кызылского кожууна Республики Тыва</t>
  </si>
  <si>
    <t>Администрация сельского поселения сумона Чербинский Кызылского кожууна Республики Тыва</t>
  </si>
  <si>
    <t>Администрация сельского поселения сумон Шамбалыгский Кызылского кожууна Республики Тыва</t>
  </si>
  <si>
    <t>Администрация сельского поселения сумона Ээрбекский Кызылского кожууна Республики Тыва</t>
  </si>
  <si>
    <t xml:space="preserve">ИТОГО </t>
  </si>
  <si>
    <t>Администрация поселка городского типа Каа-Хем Кызылского кожууна Республики Тыва</t>
  </si>
  <si>
    <t>Внутренние заимствования</t>
  </si>
  <si>
    <t>Кредитные соглашения и договоры, заключенные от имени муниципального района</t>
  </si>
  <si>
    <t>1.1</t>
  </si>
  <si>
    <t>Привлечение средств</t>
  </si>
  <si>
    <t xml:space="preserve">    - бюджетные кредиты от других бюджетов</t>
  </si>
  <si>
    <t xml:space="preserve">    -  кредиты кредитных организаций</t>
  </si>
  <si>
    <t>1.2</t>
  </si>
  <si>
    <t xml:space="preserve">Погашение </t>
  </si>
  <si>
    <t xml:space="preserve">    - основной долг по кредитам</t>
  </si>
  <si>
    <t xml:space="preserve">    - проценты по кредитам</t>
  </si>
  <si>
    <t>Общий объем заимствований, направляемых на покрытие дефицита кожуунного бюджета</t>
  </si>
  <si>
    <t>привлечение средств</t>
  </si>
  <si>
    <t>погашение основной суммы долга</t>
  </si>
  <si>
    <t>Субвенции на обеспечение равной доступности услуги общественного транспорта для отдельных категорий граждан</t>
  </si>
  <si>
    <t>Субвенции на выплату ежемесячных пособий на первого ребенка, рожденного с 1 января 2018 г., в соответствии с Федеральным законом от 28.12.2017 № 418-ФЗ "О ежемесячных выплатах семьям, имеющим детей"</t>
  </si>
  <si>
    <t>плановый период</t>
  </si>
  <si>
    <t>5</t>
  </si>
  <si>
    <t>7</t>
  </si>
  <si>
    <t>Таблица 3</t>
  </si>
  <si>
    <t>Таблица 1</t>
  </si>
  <si>
    <t>6</t>
  </si>
  <si>
    <t>8</t>
  </si>
  <si>
    <t>Таблица 2</t>
  </si>
  <si>
    <t>10</t>
  </si>
  <si>
    <t>Субвенции на осуществление полномочий по первичному воинскому учету на территориях, где отсутствуют военные комиссариаты</t>
  </si>
  <si>
    <t xml:space="preserve">Субвенции на осуществление государственных полномочий по установлению запрета на розничную продажу алкогольной продукции в РТ </t>
  </si>
  <si>
    <t>Налог на рекламу, мобилизуемый на территориях муниципальных районов</t>
  </si>
  <si>
    <t>Прочие доходы от оказания платных услуг (работ) получателями средств бюджетов городских поселений</t>
  </si>
  <si>
    <t>Прочие доходы от оказания платных услуг (работ) получателями средств бюджетов сельских поселений</t>
  </si>
  <si>
    <t>Прочие доходы от компенсации затрат бюджетов городских поселений</t>
  </si>
  <si>
    <t>Прочие доходы от компенсации затрат бюджетов сельских поселений</t>
  </si>
  <si>
    <t>Платежи, взимаемые органами местного самоуправления (организациями) муниципальных районов за выполнение определенных функций</t>
  </si>
  <si>
    <t>Платежи, взимаемые органами местного самоуправления (организациями) городских поселений за выполнение определенных функций</t>
  </si>
  <si>
    <t>Платежи, взимаемые органами местного самоуправления (организациями) сельских поселений за выполнение определенных функций</t>
  </si>
  <si>
    <t>Средства самообложения граждан, зачисляемые в бюджеты муниципальных районов</t>
  </si>
  <si>
    <t>Средства самообложения граждан, зачисляемые в бюджеты городских поселений</t>
  </si>
  <si>
    <t xml:space="preserve">Коды бюджетной классификации  </t>
  </si>
  <si>
    <t xml:space="preserve">      Наименование доходов </t>
  </si>
  <si>
    <t xml:space="preserve">Сумма </t>
  </si>
  <si>
    <t>НАЛОГОВЫЕ И НЕНАЛОГОВЫЕ ДОХОДЫ</t>
  </si>
  <si>
    <t>1 03 00000 00 0000 000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</si>
  <si>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</si>
  <si>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</si>
  <si>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</si>
  <si>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</si>
  <si>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1 05 00000 00 0000 000</t>
  </si>
  <si>
    <t>НАЛОГИ НА СОВОКУПНЫЙ ДОХОД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</si>
  <si>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</si>
  <si>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</si>
  <si>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</si>
  <si>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Налог на имущество организаций</t>
  </si>
  <si>
    <t>1 07 00000 00 0000 000</t>
  </si>
  <si>
    <t>НАЛОГИ, СБОРЫ И РЕГУЛЯРНЫЕ ПЛАТЕЖИ ЗА ПОЛЬЗОВАНИЕ ПРИРОДНЫМИ РЕСУРСАМИ</t>
  </si>
  <si>
    <t>1 07 01000 01 0000 110</t>
  </si>
  <si>
    <t>Налог на добычу полезных ископаемых</t>
  </si>
  <si>
    <t xml:space="preserve"> 1 07 04000 01 0000 110</t>
  </si>
  <si>
    <t xml:space="preserve">Сборы за пользование объектами животного мира и за пользование объектами водных биологических ресурсов 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</si>
  <si>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</si>
  <si>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</si>
  <si>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1 11 09030 00 0000 120</t>
  </si>
  <si>
    <t>Доходы от эксплуатации и использования имущества автомобильных дорог, находящихся в государственной и муниципальной собственности</t>
  </si>
  <si>
    <t>1 12 01010 01 0000 120</t>
  </si>
  <si>
    <t>Плата за выбросы загрязняющих веществ в атмосферный воздух стационарными объектами</t>
  </si>
  <si>
    <t>1 12 01041 01 0000 120</t>
  </si>
  <si>
    <t>Плата за размещение отходов производства</t>
  </si>
  <si>
    <t xml:space="preserve"> 1 13 00000 00 0000 000</t>
  </si>
  <si>
    <t>1 13 01995 10 0000 130</t>
  </si>
  <si>
    <t>1 13 02995 05 0000 130</t>
  </si>
  <si>
    <t>ДОХОДЫ ОТ ПРОДАЖИ МАТЕРИАЛЬНЫХ И НЕМАТЕРИАЛЬНЫХ АКТИВОВ</t>
  </si>
  <si>
    <t xml:space="preserve"> 1 16 00000 00 0000 000</t>
  </si>
  <si>
    <t>2 02 15001 05 0000 150</t>
  </si>
  <si>
    <t>2 02 15002 05 0000 150</t>
  </si>
  <si>
    <t>2 02 20041 05 0000 150</t>
  </si>
  <si>
    <t>2 02 25097 05 0000 150</t>
  </si>
  <si>
    <t>2 02 25497 05 0000 150</t>
  </si>
  <si>
    <t>2 02 25555 05 0000 150</t>
  </si>
  <si>
    <t>2 02 29999 05 0000 150</t>
  </si>
  <si>
    <t>2 02 30013 05 0000 150</t>
  </si>
  <si>
    <t>2 02 35118 05 0000 150</t>
  </si>
  <si>
    <t>2 02 35120 05 0000 150</t>
  </si>
  <si>
    <t>2 02 35250 05 0000 150</t>
  </si>
  <si>
    <t>2 02 35380 05 0000 150</t>
  </si>
  <si>
    <t>2 02 35573 05 0000 150</t>
  </si>
  <si>
    <t xml:space="preserve">ИТОГО ДОХОДОВ </t>
  </si>
  <si>
    <t>Приложение 6</t>
  </si>
  <si>
    <t>9</t>
  </si>
  <si>
    <t>2022 год</t>
  </si>
  <si>
    <t>Иные выплаты персоналу учреждений, за исключением фонда оплаты труд а(компенсация депутатм)</t>
  </si>
  <si>
    <t>77 0 20 8М000</t>
  </si>
  <si>
    <t>Другие общегосударственные вопросы ( прочие расходы адм.кожууна)</t>
  </si>
  <si>
    <t>77 0 20 40000</t>
  </si>
  <si>
    <t>02 1 00 40000</t>
  </si>
  <si>
    <t>78 0 10 1С000</t>
  </si>
  <si>
    <t>Водное хозяйство</t>
  </si>
  <si>
    <t>77 0 20 1А000</t>
  </si>
  <si>
    <t>МП "Содействие занятости населения  занятости населения Кызылского кожууна на 2018-2020 гг."</t>
  </si>
  <si>
    <t>16 1 00 40000</t>
  </si>
  <si>
    <t>ПП "Водоснабжение"</t>
  </si>
  <si>
    <t xml:space="preserve"> </t>
  </si>
  <si>
    <t>МП «Формирование комфортной городской (сельской) среды на территории Кызылского кожууна в 2018-2022 годы»</t>
  </si>
  <si>
    <t>33 0 F2 55550</t>
  </si>
  <si>
    <t>ПП Энергосбережение и повышение энегетической эффективности</t>
  </si>
  <si>
    <t>ПП Обеспечение пожарной безопасности , развитие и совершенствование системы оповещения населения МР "Кызылский кожуун"</t>
  </si>
  <si>
    <t>04 5 00 40000</t>
  </si>
  <si>
    <t>07 1 00 7602У</t>
  </si>
  <si>
    <t>87 0 00 76040</t>
  </si>
  <si>
    <t>07 2 00 7602У</t>
  </si>
  <si>
    <t>07 2   E2 50970</t>
  </si>
  <si>
    <t>07 3 00 00700</t>
  </si>
  <si>
    <t>МП "Развитие молодежной политики в Кызылском кожууне на 2018-2020 гг"</t>
  </si>
  <si>
    <t>Иные выплаты текущего характера физическим лицам (премии, гранды)</t>
  </si>
  <si>
    <t>Другие вопросы в области образования (МК)</t>
  </si>
  <si>
    <t>07 6 00 00211</t>
  </si>
  <si>
    <t>07 6 00 00213</t>
  </si>
  <si>
    <t>07 6 00 00000</t>
  </si>
  <si>
    <t>07 6 00 00212</t>
  </si>
  <si>
    <t>Другие вопросы в области образования (ХЭК)</t>
  </si>
  <si>
    <t>07 7 00 00211</t>
  </si>
  <si>
    <t>07 7 00 00213</t>
  </si>
  <si>
    <t>07 7 00 00000</t>
  </si>
  <si>
    <t>Другие вопросы в области образования (Мероприятия)</t>
  </si>
  <si>
    <t>07 8 00 0000</t>
  </si>
  <si>
    <t>07 8 00 00000</t>
  </si>
  <si>
    <t>77 0 10 2У000</t>
  </si>
  <si>
    <t>77 0 10 3Б211</t>
  </si>
  <si>
    <t>77 0 10 3Б213</t>
  </si>
  <si>
    <t>Другие вопросы в области культуры, кинематографии (ЦБ)</t>
  </si>
  <si>
    <t>Другие вопросы в области культуры, кинематографии (МТО культуры, МТО адм-ции, ФУ)</t>
  </si>
  <si>
    <t>09 4 00 00000</t>
  </si>
  <si>
    <t>Другие вопросы в области культуры, кинематографии (мероприятия)</t>
  </si>
  <si>
    <t>09 5 00 00000</t>
  </si>
  <si>
    <t>Культура (Приоритетные объекты, нуждающиеся капитальном ремонте)</t>
  </si>
  <si>
    <t>09 6 00 00600</t>
  </si>
  <si>
    <t>Другие вопросы в области культуры, кинематографии (Развитие туризма)</t>
  </si>
  <si>
    <t>09 7 00 0800</t>
  </si>
  <si>
    <t>09 7 00 00000</t>
  </si>
  <si>
    <t>Культура (Укрепление МТБ учреждений культуры)</t>
  </si>
  <si>
    <t>09 8 00 00900</t>
  </si>
  <si>
    <t>МП "Поддержка системы здравоохранения Кызылского кожууна Республики Тыва на 2018-2020 годы"</t>
  </si>
  <si>
    <t>ПП Профилактика туберкулеза</t>
  </si>
  <si>
    <t>10 1 00 40000</t>
  </si>
  <si>
    <t>16 4 F154970</t>
  </si>
  <si>
    <t>77 0 30 52500</t>
  </si>
  <si>
    <t>МП "Социальная поддержка отдельных категорий граждан на территории Кызылского кожууна  на 2018-2020 гг."</t>
  </si>
  <si>
    <t>11 1 00 40000</t>
  </si>
  <si>
    <t>ПП "Старшее поколение"</t>
  </si>
  <si>
    <t>77 0 PL 55730</t>
  </si>
  <si>
    <t>13 1 00 40000</t>
  </si>
  <si>
    <t>МП "Развитие физической культуры и спорта в Кызылском кожууне на 2018-2020 гг"</t>
  </si>
  <si>
    <t>77 0 00 21000</t>
  </si>
  <si>
    <t>Иные межбюджетные трансферты из дорожного фонда местного бюджета</t>
  </si>
  <si>
    <t>Иные выплаты персоналу учреждений, за исключением фонда оплаты труда (компенсация депутатм)</t>
  </si>
  <si>
    <t>Другие вопросы в области образования (ВК)</t>
  </si>
  <si>
    <t>07 3 00 00900</t>
  </si>
  <si>
    <t>Другие вопросы в области культуры, кинематографии (МТО культуры)</t>
  </si>
  <si>
    <t>Другие вопросы в области образования (Инсп .труд)</t>
  </si>
  <si>
    <t xml:space="preserve">0210040000            0220040000           0230040000 0240040000     0250040000        </t>
  </si>
  <si>
    <t>0310040000       0320040000        0330040000     0340040000</t>
  </si>
  <si>
    <t>0410040000   0420040000                     0430040000   0440040000    0450040000</t>
  </si>
  <si>
    <t xml:space="preserve">0710000000                  0720000000               0730000000                       0740000000            0750000000   0760000000 0770000000   0780000000   8700000000                                   </t>
  </si>
  <si>
    <t>1210040000       164F100000</t>
  </si>
  <si>
    <t>1310040000</t>
  </si>
  <si>
    <t>330F200000</t>
  </si>
  <si>
    <t>Лимит на 2022 год</t>
  </si>
  <si>
    <t>Иные межбюджетные трансферты на оплату коммунальных услуг</t>
  </si>
  <si>
    <t>Субсидии бюджетным учреждениям на иные цели</t>
  </si>
  <si>
    <t>Непр.расходы (Оказание услуг по транспортировке тел умерших)</t>
  </si>
  <si>
    <t>Закупка товаров, работ, услуг в целях капитального ремонта государственного (муниципального) имущества</t>
  </si>
  <si>
    <t>171R153930</t>
  </si>
  <si>
    <t>Другие вопросы в области национальной экономики (МТО администрации кожууна)</t>
  </si>
  <si>
    <t>Другие вопросы в области национальной экономики (Вод.финуправления)</t>
  </si>
  <si>
    <t>12</t>
  </si>
  <si>
    <t>НП расходы "Коммунальное хозяйство" (строит-во жилых помещений по дог.найма)</t>
  </si>
  <si>
    <t>77 0 P1 55730</t>
  </si>
  <si>
    <t xml:space="preserve">Таблица 3 </t>
  </si>
  <si>
    <t>Таблица 4</t>
  </si>
  <si>
    <t>Условно утвержденные расходы</t>
  </si>
  <si>
    <t>77 0 22 40000</t>
  </si>
  <si>
    <t>08 5 00 00000</t>
  </si>
  <si>
    <t>Социальное обеспечение населения (пособия на погребение)</t>
  </si>
  <si>
    <t>Социальное обеспечение населения (расходы на обществ.транспорт)</t>
  </si>
  <si>
    <t>Социальное обеспечение населения (ежемесячн.пособия на ребенка)</t>
  </si>
  <si>
    <t>Социальное обеспечение населения (соц.поддержка ветеранов труда и тружеников тыла)</t>
  </si>
  <si>
    <t>Социальное обеспечение населения (соц.поддержка реабилитированным лицам)</t>
  </si>
  <si>
    <t>Социальное обеспечение населения (жилищные субсидии гражданам)</t>
  </si>
  <si>
    <t>Социальное обеспечение населения (выплаты инвалидам)</t>
  </si>
  <si>
    <t>Социальное обеспечение населения (единовремен.выплаты при рождении ребенка, выплаты по уходу за ребенком)</t>
  </si>
  <si>
    <t>Пособия, компенсации, меры соц.поддержки по публичным нормативным обязательствам (первый ребенок)</t>
  </si>
  <si>
    <t>Другие вопросы в области социальной политики (содержание отдела жилищных субсидий)</t>
  </si>
  <si>
    <t>Другие вопросы в области социальной политики (аппарат)</t>
  </si>
  <si>
    <t>Приложение 9</t>
  </si>
  <si>
    <t xml:space="preserve">                                                                                        </t>
  </si>
  <si>
    <t>Приложение 3</t>
  </si>
  <si>
    <t>Бюджет муниципальных районов</t>
  </si>
  <si>
    <t>Бюджет сельских поселений</t>
  </si>
  <si>
    <t>Бюджет городских поселений</t>
  </si>
  <si>
    <t>В ЧАСТИ ПОГАШЕНИЯ ЗАДОЛЖЕННОСТИ И ПЕРЕРАСЧЕТОВ ПО ОТМЕНЕННЫМ НАЛОГАМ, СБОРАМ И ИНЫМ ОБЯЗАТЕЛЬНЫМ ПЛАТЕЖАМ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</si>
  <si>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</si>
  <si>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В ЧАСТИ ДОХОДОВ ОТ ОКАЗАНИЯ ПЛАТНЫХ УСЛУГ И КОМПЕНСАЦИИ ЗАТРАТ ГОСУДАРСТВА</t>
  </si>
  <si>
    <t>В ЧАСТИ АДМИНИСТРАТИВНЫХ ПЛАТЕЖЕЙ И СБОРОВ</t>
  </si>
  <si>
    <t>В ЧАСТИ ПРОЧИХ НЕНАЛОГОВЫХ ДОХОДОВ</t>
  </si>
  <si>
    <t>В ЧАСТИ СРЕДСТВ САМООБЛОЖЕНИЯ ГРАЖДАН</t>
  </si>
  <si>
    <t>Приложение 4</t>
  </si>
  <si>
    <t>1 01 02000 01 0000 110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</si>
  <si>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</si>
  <si>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</si>
  <si>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1 03 02230 01 0000 110</t>
  </si>
  <si>
    <t>1 03 02240 01 0000 110</t>
  </si>
  <si>
    <t>1 03 02250 01 0000 110</t>
  </si>
  <si>
    <t>1 03 02260 01 0000 110</t>
  </si>
  <si>
    <t>1 05 03000 01 0000 110</t>
  </si>
  <si>
    <t>1 05 04000 02 0000 110</t>
  </si>
  <si>
    <t>1 06 00000 00 0000 000</t>
  </si>
  <si>
    <t>1 06 02000 02 0000 110</t>
  </si>
  <si>
    <t>1 08 00000 00 0000 000</t>
  </si>
  <si>
    <t>1 11 00000 00 0000 000</t>
  </si>
  <si>
    <t>1 11 05013 05 0000 120</t>
  </si>
  <si>
    <t>1 11 05020 05 0000 120</t>
  </si>
  <si>
    <t>1 11 09030 05 0000 120</t>
  </si>
  <si>
    <t>1 12 00000 00 0000 000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</si>
  <si>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</si>
  <si>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</si>
  <si>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1 14 06013 05 0000 430</t>
  </si>
  <si>
    <t>ИТОГО СОБСТВЕННЫХ ДОХОДОВ</t>
  </si>
  <si>
    <t>БЕЗВОЗМЕЗДНЫЕ ПОСТУПЛЕНИЯ ОТ ДРУГИХ БЮДЖЕТОВ БЮДЖЕТНОЙ СИСТЕМЫ РОССИЙСКОЙ ФЕДЕРАЦИИ</t>
  </si>
  <si>
    <t>2 02 25576 05 0000 150</t>
  </si>
  <si>
    <t>2 02 30022 05 0000 150</t>
  </si>
  <si>
    <t>Приложение 5</t>
  </si>
  <si>
    <t>1 11 05010 00 0000 120</t>
  </si>
  <si>
    <t>1 11 05020 00 0000 120</t>
  </si>
  <si>
    <t>1 14 06000 00 0000 430</t>
  </si>
  <si>
    <t>Нормативы отчислений</t>
  </si>
  <si>
    <t xml:space="preserve">Кызылский кожуун </t>
  </si>
  <si>
    <t>городское поселение Каа-Хем</t>
  </si>
  <si>
    <t>2023 год</t>
  </si>
  <si>
    <t>Лимит на 2023 год</t>
  </si>
  <si>
    <t>Сумма на 2023 год</t>
  </si>
  <si>
    <t>Непр. расходы  - организации мероприятий при осуществлении
деятельности по обращению с животными без
владельцев</t>
  </si>
  <si>
    <t xml:space="preserve"> 77 0 20 40000</t>
  </si>
  <si>
    <t>77 0 40 L0000</t>
  </si>
  <si>
    <t>77 0 20 L0000</t>
  </si>
  <si>
    <t>НП расходы. Уличное освещение</t>
  </si>
  <si>
    <t>09 2 00 00560</t>
  </si>
  <si>
    <t>Приложение 14</t>
  </si>
  <si>
    <t>2 02 25466 05 0000 150</t>
  </si>
  <si>
    <t>2 02 35302 05 0000 150</t>
  </si>
  <si>
    <t>3 02 30024 05 0000 150</t>
  </si>
  <si>
    <t>Субвенции на реализацию Закона Республики Тыва «О предоставлении субвенций местным бюджетам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обеспечение дополнительного образования детей в муниципальных общеобразовательных организациях»</t>
  </si>
  <si>
    <t xml:space="preserve">Субвенции на осуществление государственных полномочий по установлению запрета на розничную продажу алкогольной продукции в Республике Тыва </t>
  </si>
  <si>
    <t xml:space="preserve">Субвенции на реализацию Закона Республики Тыва «О мерах социальной поддержки ветеранов труда и труженников тыла» </t>
  </si>
  <si>
    <t xml:space="preserve">Субвенции на реализацию полномочий по назначению и выплате ежемесячного пособия на ребенка </t>
  </si>
  <si>
    <t>Субвенции для предоставления льготы сельским специалистам по жилищно-коммунальным услугам</t>
  </si>
  <si>
    <t xml:space="preserve">Субвенции на реализацию Закона Республики Тыва «О наделении органов местного самоуправления муниципальных районов отдельными государственными полномочиями по расчету и предоставлению дотаций поселениям Республики Тыва за счет средств республиканского бюджета Республики Тыва» </t>
  </si>
  <si>
    <t xml:space="preserve">Субвенции на реализацию полномочий по назначению и выплате компенсации части  родительской платы за содержание ребенка в государственных, муниципальных образовательных организациях, реализующих основную общеобразовательную программу дошкольного образования </t>
  </si>
  <si>
    <t xml:space="preserve">Субвенции на обеспечение равной доступности услуг общественного транспорта  для отдельных категорий граждан </t>
  </si>
  <si>
    <t xml:space="preserve">Субвенции на осуществление переданных полномочий по образованию и организации деятельности комиссий по делам несовершеннолетних </t>
  </si>
  <si>
    <t xml:space="preserve">Субвенции на осуществление государственных полномочий по созданию, организации и обеспечению деятельности административных комиссий </t>
  </si>
  <si>
    <t xml:space="preserve">Субвенции на реализацию Закона Республики Тыва «О погребении и похоронном деле в Республике Тыва» </t>
  </si>
  <si>
    <t>Субвенции на организацию отдыха и оздоровления детей</t>
  </si>
  <si>
    <t>Субвенции на осуществление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</si>
  <si>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Субвенции на осуществление ежемесячных выплат на детей в возрасте от трех до семи лет включительно</t>
  </si>
  <si>
    <t xml:space="preserve">Субвенции 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 </t>
  </si>
  <si>
    <t xml:space="preserve">Субвенции на выплату ежемесячных пособий на первого ребенка, рожденного с 1 января 2018 г., в соответствии с Федеральным законом о 28.12.2017 №418-ФЗ "О ежемесячных выплатах семьям, имеющим детей" </t>
  </si>
  <si>
    <t>Субсидии на долевое финансирование расходов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 и услуг поставщика)</t>
  </si>
  <si>
    <t>Субсидии на приобретение котельно-печного топлива для казенных, бюджетных и автономных учреждений, расположенных в труднодоступных местностях с ограниченными сроками завоза грузов</t>
  </si>
  <si>
    <t>Субсидии на капитальный ремонт и ремонт автомобильных дорог общего пользования населенных пунктов  за счет средств Дорожного фонда Республики Тыва</t>
  </si>
  <si>
    <t>Субсидии наподдержку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</si>
  <si>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Субсидии на реализацию программ формирования современной городской среды</t>
  </si>
  <si>
    <t>Величина внутреннего государственного долга на 01.01.2023 года</t>
  </si>
  <si>
    <t>Величина внутреннего государственного долга на 01.01.2024 года</t>
  </si>
  <si>
    <t>Перечень                                                                                                                                                            бюджетных ассигнований, направляемых на исполнение публичных нормативных обязательств на 2022 и на плановый период 2023 и 2024 годов</t>
  </si>
  <si>
    <t>2024 год</t>
  </si>
  <si>
    <t>Верхний                                                                                                                                                                                                  предел муниципального долга муниципального района "Кызылский кожуун" Республики Тыва на 01.01.2023 года</t>
  </si>
  <si>
    <t>Верхний                                                                                                                                                                                                      предел муниципального долга муниципального района "Кызылский кожуун"  Республики Тыва на 01.01.2024 года</t>
  </si>
  <si>
    <t>Верхний                                                                                                                                                                                                      предел муниципального долга муниципального района "Кызылский кожуун" Республики Тыва на 01.01.2025 года</t>
  </si>
  <si>
    <t>Величина внутреннего государственного долга на 01.01.2025 года</t>
  </si>
  <si>
    <t>"Кызылский кожуун "  Республики Тыва на 2022 год</t>
  </si>
  <si>
    <t xml:space="preserve">                                                       и плановый период 2023 и 2024 годов"</t>
  </si>
  <si>
    <t>Источники внутреннего финансирования дефицита кожуунного  бюджета муниципального района "Кызылский кожуун" Республики Тыва на 2022 год</t>
  </si>
  <si>
    <t>"Кызылский кожуун" Республики Тыва на 2022 год</t>
  </si>
  <si>
    <t>и плановый период 2023 и 2024 годов"</t>
  </si>
  <si>
    <t xml:space="preserve"> Источники внутреннего финансирования дефицита кожуунного  бюджета муниципального района "Кызылский кожуун" Республики Тыва на плановый период 2023 и 2024 годы</t>
  </si>
  <si>
    <t xml:space="preserve"> "Кызылский кожуун" Республики Тыва на 2022 год</t>
  </si>
  <si>
    <t>и на  плановый период 2023 и 2024 годов"</t>
  </si>
  <si>
    <t>и на плановый период 2023 и 2024 годов"</t>
  </si>
  <si>
    <t xml:space="preserve">                                                                                                                                "Кызылский кожуун" Республики Тыва на 2022 год</t>
  </si>
  <si>
    <t xml:space="preserve">Распределение                                                                                                                                                                                      бюджетных ассигнований из бюджета муниципального района "Кызылский кожуун" Республики Тыва на 2022 год по разделам и подразделам, целевым статьям и видам расходов                                 </t>
  </si>
  <si>
    <t xml:space="preserve">Распределение                                                                                                                                                                                      бюджетных ассигнований из бюджета муниципального района "Кызылский кожуун" Республики Тыва на 2023-2024 годы по разделам и подразделам, целевым статьям и видам расходов    </t>
  </si>
  <si>
    <t>Ведомственная структура                                                                                                                                                                                                                 расходов кожуунного бюджета муниципального района "Кызылский кожуун" Республики Тыва на 2022 год</t>
  </si>
  <si>
    <t xml:space="preserve">РАСПРЕДЕЛЕНИЕ                                                                                                                                                    бюджетных ассигнований на реализацию муниципальных программ                                                                               на 2023 и 2024 годы </t>
  </si>
  <si>
    <t>Лимит на 2024 год</t>
  </si>
  <si>
    <t>на 2022 год и на плановый период 2023 и 2024 годов"</t>
  </si>
  <si>
    <t xml:space="preserve">РАСПРЕДЕЛЕНИЕ                                                                                                                                 дотации на выравнивание бюджетной обеспеченности бюджетам                                                      поселений на 2022 год </t>
  </si>
  <si>
    <t>дотации  на поддежку мер по обеспечению сбалансированности бюджетов бюджетам поселений на 2022 год</t>
  </si>
  <si>
    <t>РАСПРЕДЕЛЕНИЕ                                                                                                                                                          иных межбюджетных трансфертов бюджетам поселений на 2022 год</t>
  </si>
  <si>
    <t>дотации  на поддежку мер по обеспечению сбалансированности бюджетов бюджетам поселений на плановый период 2023 и 2024 годов</t>
  </si>
  <si>
    <t>РАСПРЕДЕЛЕНИЕ                                                                                                                                                                                        на плановый период 2023 и 2024 годы субвенций на осуществление полномочий по первичному воинскому учету на территориях, где отсутствуют военные комиссариаты и на осуществление государственных полномочий по установлению запрета на розничную продажу алкогольной продукции в РТ</t>
  </si>
  <si>
    <t>Сумма на 2024 год</t>
  </si>
  <si>
    <t>иных межбюджетных трансфертов бюджетам поселений на плановый период 2023 и 2024 годов</t>
  </si>
  <si>
    <t>"Кызылский кожуун"  Республики Тыва на 2022 год</t>
  </si>
  <si>
    <t xml:space="preserve"> и на плановый период 2023 и 2024 годов"</t>
  </si>
  <si>
    <t>Программа муниципальных  внутренних заимствований муниципального района "Кызылский кожуун" Республики Тыва на 2022 год и на плановый период 2023 и 2024 годов</t>
  </si>
  <si>
    <t>дотации на выравнивание бюджетной обеспеченности бюджетам поселений на плановый период 2023 и 2024 годов</t>
  </si>
  <si>
    <t>77 0 20 80000</t>
  </si>
  <si>
    <t>77 0 20 00000</t>
  </si>
  <si>
    <t>Обеспечение проведения выборов и референдумов</t>
  </si>
  <si>
    <t>77 0 20 75050</t>
  </si>
  <si>
    <t>17 1 R1 53930</t>
  </si>
  <si>
    <t>07 2 08 L3030</t>
  </si>
  <si>
    <t>07 2 08 L3040</t>
  </si>
  <si>
    <t>09 1 00 50590</t>
  </si>
  <si>
    <t>77 0 30 L3020</t>
  </si>
  <si>
    <t>77 0 P1 50840</t>
  </si>
  <si>
    <t>Охрана семьи иматеринства (компенсация род.платы)</t>
  </si>
  <si>
    <t>Содержание отдела субсидии</t>
  </si>
  <si>
    <t>Резервные фонды</t>
  </si>
  <si>
    <t xml:space="preserve"> Благоустройство</t>
  </si>
  <si>
    <t>МП  "Комплексное развитие сельских территорий"</t>
  </si>
  <si>
    <r>
      <t>МП</t>
    </r>
    <r>
      <rPr>
        <b/>
        <sz val="10"/>
        <color indexed="8"/>
        <rFont val="Times New Roman"/>
        <family val="1"/>
        <charset val="204"/>
      </rPr>
      <t xml:space="preserve"> «Некоммерческие организации » </t>
    </r>
  </si>
  <si>
    <t>03 4 00 40000</t>
  </si>
  <si>
    <r>
      <t>МП</t>
    </r>
    <r>
      <rPr>
        <b/>
        <sz val="10"/>
        <color indexed="8"/>
        <rFont val="Times New Roman"/>
        <family val="1"/>
        <charset val="204"/>
      </rPr>
      <t xml:space="preserve"> «Территориальное планирование и комплексное развитие территорий на 2021-2025 годы » </t>
    </r>
  </si>
  <si>
    <t>03 5 00 40000</t>
  </si>
  <si>
    <r>
      <t>МП</t>
    </r>
    <r>
      <rPr>
        <b/>
        <sz val="10"/>
        <color indexed="8"/>
        <rFont val="Times New Roman"/>
        <family val="1"/>
        <charset val="204"/>
      </rPr>
      <t xml:space="preserve"> «Развитие земельно-имущественных отношений на территории Кызылского кожууна Республики Тыва на 2022-2025» </t>
    </r>
  </si>
  <si>
    <t>03 6 00 40000</t>
  </si>
  <si>
    <t>МП "Обучение, переподготовка, повышение квалификации для выборных должностных лиц местного самоуправления и муниципальных служащих МР "Кызылский кожуун" на 2021-2023 гг."</t>
  </si>
  <si>
    <t>МП "Обеспечение общественного порядка и противодействие преступности в Кызылском кожууне на 2021-2023 гг."</t>
  </si>
  <si>
    <t>МП "Создание условий для устойчивого экономического развития на территории Кызылского кожууна  на 2021-2023 гг.»</t>
  </si>
  <si>
    <t>03 3 00 00000</t>
  </si>
  <si>
    <t>03 0 00 00000</t>
  </si>
  <si>
    <t>04 0 00 00000</t>
  </si>
  <si>
    <t>МП "Комплексное развитие сельских территорий" ПП "Создание условий для обеспечения доступным и комфортным жильем сельского населения"</t>
  </si>
  <si>
    <t>МП "Жилищно-коммунальное хозяйство на 2021 – 2023 гг." ПП "Коммунальное хозяйство"</t>
  </si>
  <si>
    <t>МП "Жилищно-коммунальное хозяйство на 2021 – 2023 гг." ПП "Благоустройство"</t>
  </si>
  <si>
    <t>МП "Развитие транспортной системы на территории Кызылского кожууна"</t>
  </si>
  <si>
    <t>МП "Социальная поддержка отдельных категорий граждан на территории Кызылского кожууна  на 2021-2023 гг."</t>
  </si>
  <si>
    <t>МП "Социальная поддержка семей с детьми Кызылского кожууна на 2022-2024 годы"</t>
  </si>
  <si>
    <t>11 0 00 00000</t>
  </si>
  <si>
    <t>МП "Поддержка системы здравоохранения Кызылского кожууна Республики Тыва на 2021-2023 годы"</t>
  </si>
  <si>
    <t>МП "Комплексное развитие сельских территорий" ПП "Создание и развитие инфраструктруры на сельских территориях"</t>
  </si>
  <si>
    <t>МП "Развитие физической культуры и спорта в Кызылском кожууне на 2021-2023 гг"</t>
  </si>
  <si>
    <t>МП "Развитие молодежной политики в Кызылском кожууне на 2021-2023 гг"</t>
  </si>
  <si>
    <t>МП «Формирование комфортной городской (сельской) среды на территории Кызылского кожууна в 2021-2024 годы»</t>
  </si>
  <si>
    <t>Другие вопросы в области образования (спец по охр.тр.)</t>
  </si>
  <si>
    <t>Непр. расходы  - на реализацию губернаторского проекта "Сорунза"</t>
  </si>
  <si>
    <t>78 0 10 00000</t>
  </si>
  <si>
    <t xml:space="preserve">Непр. - на обеспечение спец.техникой </t>
  </si>
  <si>
    <t>Приложение 7</t>
  </si>
  <si>
    <t>Приложение 8</t>
  </si>
  <si>
    <t>Ведомственная структура                                                                                                                                                                                                               расходов кожуунного бюджета муниципального района "Кызылский кожуун" Республики Тыва на 2023-2024 годы</t>
  </si>
  <si>
    <t>Приложение 12</t>
  </si>
  <si>
    <t>РАСПРЕДЕЛЕНИЕ                                                                                                                                                                                        на 2022 год субвенции на реализацию Закона Республики Тыва «О наделении органов местного самоуправления муниципальных районов отдельными государственными полномочиями по расчету и предоставлению дотаций поселениям Республики Тыва за счет средств республиканского бюджета Республики Тыва»  и на осуществление государственных полномочий по установлению запрета на розничную продажу алкогольной продукции в РТ</t>
  </si>
  <si>
    <t>Приложение 13</t>
  </si>
  <si>
    <t>НОРМАТИВЫ</t>
  </si>
  <si>
    <t>распределения доходов между кожуунным  бюджетом муниципального района</t>
  </si>
  <si>
    <t xml:space="preserve">  "Кызылский кожуун" Республики Тыва и бюджетами поселений Кызылского кожууна Республики Тыва на 2022 год и  на плановый период 2023 и 2024 годов</t>
  </si>
  <si>
    <t>Наименование доходов, подлежащих распределению между бюджетами бюджетной системы Российской Федерации</t>
  </si>
  <si>
    <t>ПОСТУПЛЕНИЯ ДОХОДОВ В КОЖУУННЫЙ  БЮДЖЕТ МУНИЦИПАЛЬНОГО РАЙОНА</t>
  </si>
  <si>
    <t>"КЫЗЫЛСКИЙ КОЖУУН" РЕСПУБЛИКИ ТЫВА НА 2022 ГОД</t>
  </si>
  <si>
    <t>1 05 01000 02 0000 110</t>
  </si>
  <si>
    <t xml:space="preserve">Налог, взимаемый в связи с применением упращенной системы  налогообложения </t>
  </si>
  <si>
    <t>1 05 02000 02 0000 110</t>
  </si>
  <si>
    <t>Единый налог на вмененный доход для отдельных видов деятельности</t>
  </si>
  <si>
    <t>2 02 10000 00 0000 150</t>
  </si>
  <si>
    <t>Дотации бюджетам бюджетной системы Российской Федерации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</si>
  <si>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</si>
  <si>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Дотации бюджетам муниципальных районов на поддержку мер по обеспечению сбалансированности бюджетов из бюджета субъекта Российской Федерации</t>
  </si>
  <si>
    <t>2 02 20000 00 0000 150</t>
  </si>
  <si>
    <t>Субсидии бюджетам бюджетной системы Российской Федерации (межбюджетные субсидии)</t>
  </si>
  <si>
    <t>2 02 2999 05 0000 150</t>
  </si>
  <si>
    <t>2 02 25304 05 0000 150</t>
  </si>
  <si>
    <t>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</si>
  <si>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2 02 20299 05 0000 150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</si>
  <si>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</si>
  <si>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Субсидии бюджетам муниципальных районов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</si>
  <si>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Субсидии бюджетам муниципальных районов на поддержку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</si>
  <si>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</si>
  <si>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Субсидии бюджетам муниципальных районов на реализацию мероприятий по обеспечению жильем молодых семей</t>
  </si>
  <si>
    <t>Субсидии из республиканского бюджета Республики Тыва бюджетам муниципальных образований Республики Тыва на реализацию губернаторского проекта "Сорунза"</t>
  </si>
  <si>
    <t>Субсидии бюджетам муниципальных районов на реализацию программ формирования современной городской среды</t>
  </si>
  <si>
    <t>2 02 25519 05 0000 150</t>
  </si>
  <si>
    <t>Субсидия бюджетам муниципальных районов на поддержку отрасли культуры</t>
  </si>
  <si>
    <t>Субсидии бюджетам муниципальных районов на обеспечение комплексного развития сельских территорий</t>
  </si>
  <si>
    <t>Прочие субсидии бюджетам муниципальных районов</t>
  </si>
  <si>
    <t>2 02 30000 00 0000 150</t>
  </si>
  <si>
    <t>Субвенции бюджетам бюджетной системы Российской Федерации</t>
  </si>
  <si>
    <t>2 02 30024 05 0000 150</t>
  </si>
  <si>
    <t>Субвенции бюджетам муниципальных районов на обеспечение мер социальной поддержки реабилитированных лиц и лиц, признанных пострадавшими от политических репрессий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</si>
  <si>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</si>
  <si>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Субвенции бюджетам муниципальных районов на выполнение передаваемых полномочий субъектов Российской Федерации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</si>
  <si>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</si>
  <si>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</si>
  <si>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районов на оплату жилищно-коммунальных услуг отдельным категориям граждан</t>
  </si>
  <si>
    <t>2 02 35084 05 0000 150</t>
  </si>
  <si>
    <t>Субвенции бюджетам муниципальных районов на осуществление ежемесячной выплаты в связи с рождением (усыновлением) первого ребенка</t>
  </si>
  <si>
    <t>Субвенции бюджетам муниципальных районов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</si>
  <si>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2 02 40000 00 0000 150</t>
  </si>
  <si>
    <t>Иные межбюджетные трансферты</t>
  </si>
  <si>
    <t>2 02 49999 05 0000 150</t>
  </si>
  <si>
    <t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</si>
  <si>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иных межбюджетных трансфертов на организацию бесплатного питания отдельным категориям учащихся государственных и муниципальных образовательных учреждений </t>
  </si>
  <si>
    <t>2 02 45393 05 0000 150</t>
  </si>
  <si>
    <t>Межбюджетные трансферты, передаваемые бюджетам муниципальных районов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</si>
  <si>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2 02 45454 05 0000 150</t>
  </si>
  <si>
    <t>Межбюджетные трансферты, предоставляемые в 2019 году из федерального бюджета бюджетам субъектов Российской Федерации на создание модельных муниципальных библиотек в целях реализации национального проекта "Культура"</t>
  </si>
  <si>
    <t>* 05 - бюджет муниципального района</t>
  </si>
  <si>
    <t>* 04 - бюджет городского округа</t>
  </si>
  <si>
    <t>ПОСТУПЛЕНИЯ ДОХОДОВ В КОЖУУННЫЙ БЮДЖЕТ МУНИЦИПАЛЬНОГО РАЙОНА</t>
  </si>
  <si>
    <t>"КЫЗЫЛСКИЙ КОЖУУН" РЕСПУБЛИКИ ТЫВА НА ПЛАНОВЫЙ ПЕРИОД 2023 И 2024 ГОДОВ</t>
  </si>
  <si>
    <t>2 02 25027 05 0000 150</t>
  </si>
  <si>
    <t>Субсидии бюджетам муниципальных районов на реализацию мероприятий государственной программы Российской Федерации "Доступная среда" на 2011 - 2020 годы</t>
  </si>
  <si>
    <t>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</si>
  <si>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Приложение 15</t>
  </si>
  <si>
    <t>Нормативы отчислений от акцизов на автомобильный и прямогонный бензин, дизельное топливо, моторные масла для дизельных и (или) карбюраторных (инжекторных) двигателей, производимые на территории Российской Федерации, в местные бюджеты Республики Тыва на 2022 год и на плановый период 2023 и 2024 годов</t>
  </si>
  <si>
    <t>Приложение 10</t>
  </si>
  <si>
    <t>"Кызылский кожуун"  Республики Тыва на 2023 год</t>
  </si>
  <si>
    <t>и на плановый период 2024 и 2025 годов"</t>
  </si>
  <si>
    <t>от   "____" декабря  2021 года №______</t>
  </si>
  <si>
    <t xml:space="preserve">РАСПРЕДЕЛЕНИЕ
бюджетных ассигнований на реализацию муниципальных  программ на 2022 год </t>
  </si>
  <si>
    <t>Наименование муниципальной программы</t>
  </si>
  <si>
    <t>Обучение, переподготовка, повышение квалификации для выборных должностных лиц местного самоуправления и муниципальных служащих МР "Кызылский кожуун" на 2021-2023 гг.</t>
  </si>
  <si>
    <t>Обеспечение общественного порядка и противодействие преступности в Кызылском кожууне на 2021-2023 гг.</t>
  </si>
  <si>
    <t>Создание условий для устойчивого экономического развития на территории Кызылского кожууна  на 2021-2023 гг</t>
  </si>
  <si>
    <t>Жилищно-коммунальное хозяйство на 2021 – 2023 гг.</t>
  </si>
  <si>
    <t>Развитие системы образования на территории Кызылского кожууна на 2021-2023 гг.</t>
  </si>
  <si>
    <t>Развитие культуры и туризма Кызылского кожууна на 2021-2023 гг.</t>
  </si>
  <si>
    <t xml:space="preserve"> 0910000000                                    0920000000                                          0930000000  0940000000                        0950000000           0960000000  0970000000  0980000000                   08500L5190</t>
  </si>
  <si>
    <t>Поддержка системы здравоохранения  Кызылского кожууна на 2021-2023 гг.</t>
  </si>
  <si>
    <t>Социальная поддержка отдельных категорий граждан Кызылского кожууна на 2021-2023 гг.</t>
  </si>
  <si>
    <t>Обеспечение жителей Кызылского кожууна доступным и комфортным жильем на 2021-2023 годы</t>
  </si>
  <si>
    <t>Развитие физической  культуры и спорта в Кызылском кожууне на 2021-2023 гг.</t>
  </si>
  <si>
    <t>Развитие молодежной политики в Кызылском кожууне на 2021-2023 гг.</t>
  </si>
  <si>
    <t>Территориальное планирование и комплексное развитие территорий на 2021-2025 годы</t>
  </si>
  <si>
    <t>7700070310</t>
  </si>
  <si>
    <t>Формирование комфортной городской (сельской) среды на территории Кызылского кожууна в 2018-2024 годы</t>
  </si>
  <si>
    <t>Развитие земельно-имущественных отношений на территории Кызылского кожууна Республики Тыва на 2022-2025 годы</t>
  </si>
  <si>
    <t>77001L5110</t>
  </si>
  <si>
    <t>Комплексное развитие сельских территорий</t>
  </si>
  <si>
    <t xml:space="preserve">	  77040L5760</t>
  </si>
  <si>
    <t xml:space="preserve">Некоммерческие организации </t>
  </si>
  <si>
    <t>1510000000</t>
  </si>
  <si>
    <t xml:space="preserve">Развитие транспортной системы на территории Кызылского кожууна </t>
  </si>
  <si>
    <t xml:space="preserve">	770201А000</t>
  </si>
  <si>
    <t>Социальная поддержка семей с детьми Кызылского кожууна на 2022-2024 годы</t>
  </si>
  <si>
    <t>Приложение 11</t>
  </si>
  <si>
    <t xml:space="preserve">0410040000   0420040000             </t>
  </si>
  <si>
    <t>77020L4970</t>
  </si>
  <si>
    <t>от 10 декабря 2021 года №28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</si>
</sst>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р_._-;\-* #,##0.00_р_._-;_-* &quot;-&quot;??_р_._-;_-@_-"/>
    <numFmt numFmtId="164" formatCode="0.0"/>
    <numFmt numFmtId="165" formatCode="#,##0.0"/>
    <numFmt numFmtId="166" formatCode="000"/>
    <numFmt numFmtId="167" formatCode="00"/>
    <numFmt numFmtId="168" formatCode="0000000"/>
    <numFmt numFmtId="169" formatCode="#,##0.0_ ;[Red]\-#,##0.0\ "/>
    <numFmt numFmtId="170" formatCode="[$-F800]dddd\,\ mmmm\ dd\,\ yyyy"/>
    <numFmt numFmtId="171" formatCode="_(* #,##0.00_);_(* \(#,##0.00\);_(* &quot;-&quot;??_);_(@_)"/>
    <numFmt numFmtId="172" formatCode="0.0000"/>
    <numFmt numFmtId="173" formatCode="0000000000"/>
    <numFmt numFmtId="174" formatCode="_-* #,##0.00\ _₽_-;\-* #,##0.00\ _₽_-;_-* &quot;-&quot;??\ _₽_-;_-@_-"/>
    <numFmt numFmtId="175" formatCode="&quot;Да&quot;;&quot;Да&quot;;&quot;Нет&quot;"/>
    <numFmt numFmtId="176" formatCode="_(* #,##0_);_(* \(#,##0\);_(* &quot;-&quot;??_);_(@_)"/>
    <numFmt numFmtId="177" formatCode="#,##0.00_ ;[Red]\-#,##0.00\ "/>
    <numFmt numFmtId="178" formatCode="#,##0.000_ ;[Red]\-#,##0.000\ "/>
    <numFmt numFmtId="179" formatCode="_-* #,##0.0_р_._-;\-* #,##0.0_р_._-;_-* &quot;-&quot;??_р_._-;_-@_-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 Cyr"/>
      <family val="1"/>
      <charset val="204"/>
    </font>
    <font>
      <b/>
      <sz val="10"/>
      <name val="Times New Roman CYR"/>
      <family val="1"/>
      <charset val="204"/>
    </font>
    <font>
      <sz val="11"/>
      <name val="Arial Cyr"/>
      <charset val="204"/>
    </font>
    <font>
      <b/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name val="Arial"/>
      <family val="2"/>
      <charset val="204"/>
    </font>
    <font>
      <b/>
      <sz val="14"/>
      <name val="Times New Roman"/>
      <family val="1"/>
      <charset val="204"/>
    </font>
    <font>
      <b/>
      <sz val="14"/>
      <name val="Arial"/>
      <family val="2"/>
      <charset val="204"/>
    </font>
    <font>
      <sz val="12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9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i/>
      <sz val="8"/>
      <color indexed="23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62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name val="Arial Cyr"/>
      <charset val="20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darkDown">
        <fgColor indexed="10"/>
      </patternFill>
    </fill>
    <fill>
      <patternFill patternType="solid">
        <fgColor indexed="51"/>
      </patternFill>
    </fill>
    <fill>
      <patternFill patternType="solid">
        <fgColor indexed="31"/>
      </patternFill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41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DBEEF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88">
    <xf numFmtId="0" fontId="0" fillId="0" borderId="0"/>
    <xf numFmtId="43" fontId="2" fillId="0" borderId="0" applyFont="0" applyFill="0" applyBorder="0" applyAlignment="0" applyProtection="0"/>
    <xf numFmtId="0" fontId="6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6" fillId="0" borderId="0"/>
    <xf numFmtId="171" fontId="7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9" fillId="10" borderId="20" applyNumberFormat="0" applyAlignment="0" applyProtection="0"/>
    <xf numFmtId="0" fontId="40" fillId="11" borderId="21" applyNumberFormat="0" applyAlignment="0" applyProtection="0"/>
    <xf numFmtId="0" fontId="41" fillId="11" borderId="20" applyNumberFormat="0" applyAlignment="0" applyProtection="0"/>
    <xf numFmtId="0" fontId="7" fillId="0" borderId="22" applyNumberFormat="0">
      <alignment horizontal="right" vertical="top"/>
      <protection locked="0"/>
    </xf>
    <xf numFmtId="0" fontId="7" fillId="0" borderId="22" applyNumberFormat="0">
      <alignment horizontal="right" vertical="top"/>
    </xf>
    <xf numFmtId="0" fontId="7" fillId="12" borderId="22" applyNumberFormat="0">
      <alignment horizontal="right" vertical="top"/>
      <protection locked="0"/>
    </xf>
    <xf numFmtId="49" fontId="7" fillId="11" borderId="22">
      <alignment horizontal="left" vertical="top"/>
    </xf>
    <xf numFmtId="49" fontId="42" fillId="0" borderId="22">
      <alignment horizontal="left" vertical="top"/>
    </xf>
    <xf numFmtId="0" fontId="43" fillId="0" borderId="23" applyNumberFormat="0" applyFill="0" applyAlignment="0" applyProtection="0"/>
    <xf numFmtId="0" fontId="44" fillId="0" borderId="24" applyNumberFormat="0" applyFill="0" applyAlignment="0" applyProtection="0"/>
    <xf numFmtId="0" fontId="45" fillId="0" borderId="25" applyNumberFormat="0" applyFill="0" applyAlignment="0" applyProtection="0"/>
    <xf numFmtId="0" fontId="45" fillId="0" borderId="0" applyNumberFormat="0" applyFill="0" applyBorder="0" applyAlignment="0" applyProtection="0"/>
    <xf numFmtId="0" fontId="7" fillId="13" borderId="22">
      <alignment horizontal="left" vertical="top" wrapText="1"/>
    </xf>
    <xf numFmtId="0" fontId="42" fillId="0" borderId="22">
      <alignment horizontal="left" vertical="top" wrapText="1"/>
    </xf>
    <xf numFmtId="0" fontId="7" fillId="14" borderId="22">
      <alignment horizontal="left" vertical="top" wrapText="1"/>
    </xf>
    <xf numFmtId="0" fontId="7" fillId="15" borderId="22">
      <alignment horizontal="left" vertical="top" wrapText="1"/>
    </xf>
    <xf numFmtId="0" fontId="7" fillId="16" borderId="22">
      <alignment horizontal="left" vertical="top" wrapText="1"/>
    </xf>
    <xf numFmtId="0" fontId="7" fillId="17" borderId="22">
      <alignment horizontal="left" vertical="top" wrapText="1"/>
    </xf>
    <xf numFmtId="0" fontId="7" fillId="0" borderId="22">
      <alignment horizontal="left" vertical="top" wrapText="1"/>
    </xf>
    <xf numFmtId="0" fontId="46" fillId="0" borderId="0">
      <alignment horizontal="left" vertical="top"/>
    </xf>
    <xf numFmtId="0" fontId="47" fillId="0" borderId="26" applyNumberFormat="0" applyFill="0" applyAlignment="0" applyProtection="0"/>
    <xf numFmtId="0" fontId="48" fillId="18" borderId="27" applyNumberFormat="0" applyAlignment="0" applyProtection="0"/>
    <xf numFmtId="0" fontId="49" fillId="0" borderId="0" applyNumberFormat="0" applyFill="0" applyBorder="0" applyAlignment="0" applyProtection="0"/>
    <xf numFmtId="0" fontId="50" fillId="19" borderId="0" applyNumberFormat="0" applyBorder="0" applyAlignment="0" applyProtection="0"/>
    <xf numFmtId="0" fontId="7" fillId="0" borderId="0"/>
    <xf numFmtId="0" fontId="1" fillId="0" borderId="0"/>
    <xf numFmtId="0" fontId="1" fillId="0" borderId="0"/>
    <xf numFmtId="0" fontId="7" fillId="0" borderId="0"/>
    <xf numFmtId="0" fontId="5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51" fillId="0" borderId="0"/>
    <xf numFmtId="0" fontId="52" fillId="0" borderId="0"/>
    <xf numFmtId="0" fontId="52" fillId="0" borderId="0"/>
    <xf numFmtId="0" fontId="6" fillId="0" borderId="0"/>
    <xf numFmtId="0" fontId="52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53" fillId="0" borderId="0"/>
    <xf numFmtId="0" fontId="6" fillId="0" borderId="0"/>
    <xf numFmtId="0" fontId="6" fillId="0" borderId="0"/>
    <xf numFmtId="0" fontId="7" fillId="13" borderId="28" applyNumberFormat="0">
      <alignment horizontal="right" vertical="top"/>
    </xf>
    <xf numFmtId="0" fontId="7" fillId="14" borderId="28" applyNumberFormat="0">
      <alignment horizontal="right" vertical="top"/>
    </xf>
    <xf numFmtId="0" fontId="7" fillId="0" borderId="22" applyNumberFormat="0">
      <alignment horizontal="right" vertical="top"/>
    </xf>
    <xf numFmtId="0" fontId="7" fillId="0" borderId="22" applyNumberFormat="0">
      <alignment horizontal="right" vertical="top"/>
    </xf>
    <xf numFmtId="0" fontId="7" fillId="15" borderId="28" applyNumberFormat="0">
      <alignment horizontal="right" vertical="top"/>
      <protection locked="0"/>
    </xf>
    <xf numFmtId="0" fontId="7" fillId="0" borderId="22" applyNumberFormat="0">
      <alignment horizontal="right" vertical="top"/>
      <protection locked="0"/>
    </xf>
    <xf numFmtId="0" fontId="54" fillId="20" borderId="0" applyNumberFormat="0" applyBorder="0" applyAlignment="0" applyProtection="0"/>
    <xf numFmtId="0" fontId="55" fillId="0" borderId="0" applyNumberFormat="0" applyFill="0" applyBorder="0" applyAlignment="0" applyProtection="0"/>
    <xf numFmtId="0" fontId="7" fillId="21" borderId="29" applyNumberFormat="0" applyFont="0" applyAlignment="0" applyProtection="0"/>
    <xf numFmtId="49" fontId="56" fillId="19" borderId="22">
      <alignment horizontal="left" vertical="top" wrapText="1"/>
    </xf>
    <xf numFmtId="49" fontId="7" fillId="0" borderId="22">
      <alignment horizontal="left" vertical="top" wrapText="1"/>
    </xf>
    <xf numFmtId="0" fontId="57" fillId="0" borderId="30" applyNumberFormat="0" applyFill="0" applyAlignment="0" applyProtection="0"/>
    <xf numFmtId="0" fontId="58" fillId="0" borderId="0" applyNumberFormat="0" applyFill="0" applyBorder="0" applyAlignment="0" applyProtection="0"/>
    <xf numFmtId="43" fontId="6" fillId="0" borderId="0" applyFont="0" applyFill="0" applyBorder="0" applyAlignment="0" applyProtection="0"/>
    <xf numFmtId="175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7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59" fillId="22" borderId="0" applyNumberFormat="0" applyBorder="0" applyAlignment="0" applyProtection="0"/>
    <xf numFmtId="0" fontId="7" fillId="17" borderId="22">
      <alignment horizontal="left" vertical="top" wrapText="1"/>
    </xf>
    <xf numFmtId="0" fontId="7" fillId="0" borderId="22">
      <alignment horizontal="left" vertical="top" wrapText="1"/>
    </xf>
  </cellStyleXfs>
  <cellXfs count="572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3" applyNumberFormat="1" applyFont="1" applyFill="1" applyBorder="1" applyAlignment="1" applyProtection="1">
      <alignment horizontal="left" vertical="center" wrapText="1"/>
      <protection hidden="1"/>
    </xf>
    <xf numFmtId="0" fontId="4" fillId="0" borderId="1" xfId="2" applyFont="1" applyFill="1" applyBorder="1" applyAlignment="1">
      <alignment horizontal="justify" vertical="center" wrapText="1"/>
    </xf>
    <xf numFmtId="0" fontId="4" fillId="0" borderId="1" xfId="3" applyNumberFormat="1" applyFont="1" applyFill="1" applyBorder="1" applyAlignment="1" applyProtection="1">
      <alignment horizontal="justify" vertical="center" wrapText="1"/>
      <protection hidden="1"/>
    </xf>
    <xf numFmtId="164" fontId="8" fillId="0" borderId="0" xfId="0" applyNumberFormat="1" applyFont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3" xfId="2" applyFont="1" applyBorder="1" applyAlignment="1">
      <alignment horizontal="center" vertical="center"/>
    </xf>
    <xf numFmtId="0" fontId="9" fillId="0" borderId="4" xfId="2" applyFont="1" applyBorder="1" applyAlignment="1">
      <alignment horizontal="left" vertical="center" wrapText="1"/>
    </xf>
    <xf numFmtId="0" fontId="10" fillId="0" borderId="5" xfId="2" applyFont="1" applyFill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3" applyNumberFormat="1" applyFont="1" applyFill="1" applyBorder="1" applyAlignment="1" applyProtection="1">
      <alignment horizontal="left" vertical="center" wrapText="1"/>
      <protection hidden="1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right"/>
    </xf>
    <xf numFmtId="0" fontId="9" fillId="0" borderId="1" xfId="2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166" fontId="9" fillId="2" borderId="1" xfId="3" applyNumberFormat="1" applyFont="1" applyFill="1" applyBorder="1" applyAlignment="1" applyProtection="1">
      <alignment horizontal="left" vertical="center" wrapText="1"/>
      <protection hidden="1"/>
    </xf>
    <xf numFmtId="0" fontId="8" fillId="0" borderId="0" xfId="2" applyFont="1"/>
    <xf numFmtId="0" fontId="3" fillId="0" borderId="0" xfId="2" applyFont="1" applyAlignment="1">
      <alignment vertical="center" wrapText="1"/>
    </xf>
    <xf numFmtId="0" fontId="8" fillId="0" borderId="0" xfId="2" applyFont="1" applyAlignment="1">
      <alignment horizontal="right"/>
    </xf>
    <xf numFmtId="0" fontId="8" fillId="0" borderId="0" xfId="2" applyFont="1" applyAlignment="1">
      <alignment horizontal="right" vertical="center"/>
    </xf>
    <xf numFmtId="0" fontId="3" fillId="0" borderId="7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/>
    </xf>
    <xf numFmtId="165" fontId="8" fillId="0" borderId="1" xfId="2" applyNumberFormat="1" applyFont="1" applyBorder="1" applyAlignment="1">
      <alignment horizontal="center" vertical="center"/>
    </xf>
    <xf numFmtId="49" fontId="8" fillId="0" borderId="1" xfId="2" applyNumberFormat="1" applyFont="1" applyBorder="1" applyAlignment="1">
      <alignment horizontal="center" vertical="center"/>
    </xf>
    <xf numFmtId="0" fontId="8" fillId="0" borderId="0" xfId="2" applyFont="1" applyBorder="1"/>
    <xf numFmtId="0" fontId="8" fillId="0" borderId="9" xfId="2" applyFont="1" applyBorder="1" applyAlignment="1">
      <alignment vertical="center"/>
    </xf>
    <xf numFmtId="165" fontId="3" fillId="0" borderId="9" xfId="2" applyNumberFormat="1" applyFont="1" applyBorder="1" applyAlignment="1">
      <alignment horizontal="center" vertical="center"/>
    </xf>
    <xf numFmtId="164" fontId="8" fillId="0" borderId="0" xfId="2" applyNumberFormat="1" applyFont="1"/>
    <xf numFmtId="0" fontId="8" fillId="0" borderId="1" xfId="2" applyFont="1" applyBorder="1" applyAlignment="1">
      <alignment vertical="center"/>
    </xf>
    <xf numFmtId="49" fontId="3" fillId="0" borderId="1" xfId="2" applyNumberFormat="1" applyFont="1" applyBorder="1" applyAlignment="1">
      <alignment horizontal="center" vertical="center"/>
    </xf>
    <xf numFmtId="0" fontId="9" fillId="0" borderId="0" xfId="2" applyFont="1" applyAlignment="1">
      <alignment horizontal="right"/>
    </xf>
    <xf numFmtId="0" fontId="5" fillId="0" borderId="7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/>
    </xf>
    <xf numFmtId="0" fontId="20" fillId="0" borderId="7" xfId="2" applyFont="1" applyFill="1" applyBorder="1" applyAlignment="1">
      <alignment horizontal="left" vertical="center" wrapText="1"/>
    </xf>
    <xf numFmtId="164" fontId="4" fillId="0" borderId="7" xfId="2" applyNumberFormat="1" applyFont="1" applyBorder="1" applyAlignment="1">
      <alignment horizontal="center" vertical="center"/>
    </xf>
    <xf numFmtId="49" fontId="4" fillId="0" borderId="4" xfId="2" applyNumberFormat="1" applyFont="1" applyBorder="1" applyAlignment="1">
      <alignment horizontal="center" vertical="center"/>
    </xf>
    <xf numFmtId="0" fontId="4" fillId="0" borderId="4" xfId="2" applyFont="1" applyBorder="1" applyAlignment="1">
      <alignment horizontal="justify" vertical="center"/>
    </xf>
    <xf numFmtId="164" fontId="4" fillId="0" borderId="4" xfId="2" applyNumberFormat="1" applyFont="1" applyBorder="1" applyAlignment="1">
      <alignment horizontal="center" vertical="center"/>
    </xf>
    <xf numFmtId="0" fontId="20" fillId="0" borderId="4" xfId="2" applyFont="1" applyBorder="1" applyAlignment="1">
      <alignment horizontal="justify" vertical="center" wrapText="1"/>
    </xf>
    <xf numFmtId="49" fontId="4" fillId="0" borderId="4" xfId="2" applyNumberFormat="1" applyFont="1" applyBorder="1" applyAlignment="1">
      <alignment vertical="center"/>
    </xf>
    <xf numFmtId="0" fontId="4" fillId="0" borderId="4" xfId="2" applyFont="1" applyBorder="1" applyAlignment="1">
      <alignment horizontal="center" vertical="center"/>
    </xf>
    <xf numFmtId="0" fontId="4" fillId="0" borderId="4" xfId="2" applyFont="1" applyBorder="1" applyAlignment="1">
      <alignment vertical="center"/>
    </xf>
    <xf numFmtId="0" fontId="4" fillId="0" borderId="4" xfId="2" applyFont="1" applyFill="1" applyBorder="1" applyAlignment="1">
      <alignment horizontal="center" vertical="center"/>
    </xf>
    <xf numFmtId="0" fontId="4" fillId="0" borderId="9" xfId="2" applyFont="1" applyBorder="1" applyAlignment="1">
      <alignment vertical="center"/>
    </xf>
    <xf numFmtId="164" fontId="4" fillId="0" borderId="9" xfId="2" applyNumberFormat="1" applyFont="1" applyBorder="1" applyAlignment="1">
      <alignment horizontal="center" vertical="center"/>
    </xf>
    <xf numFmtId="0" fontId="4" fillId="0" borderId="0" xfId="2" applyFont="1"/>
    <xf numFmtId="0" fontId="3" fillId="2" borderId="1" xfId="5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0" xfId="2" applyFont="1" applyAlignment="1">
      <alignment horizontal="right" vertical="center"/>
    </xf>
    <xf numFmtId="0" fontId="15" fillId="0" borderId="1" xfId="0" applyFont="1" applyBorder="1" applyAlignment="1">
      <alignment horizontal="center" vertical="center" wrapText="1"/>
    </xf>
    <xf numFmtId="165" fontId="23" fillId="0" borderId="1" xfId="4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2" borderId="1" xfId="7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/>
    </xf>
    <xf numFmtId="49" fontId="10" fillId="2" borderId="1" xfId="7" applyNumberFormat="1" applyFont="1" applyFill="1" applyBorder="1" applyAlignment="1">
      <alignment horizontal="center" vertical="center" wrapText="1"/>
    </xf>
    <xf numFmtId="43" fontId="10" fillId="2" borderId="0" xfId="0" applyNumberFormat="1" applyFont="1" applyFill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43" fontId="9" fillId="2" borderId="0" xfId="1" applyFont="1" applyFill="1" applyAlignment="1">
      <alignment vertical="center"/>
    </xf>
    <xf numFmtId="165" fontId="8" fillId="0" borderId="1" xfId="2" applyNumberFormat="1" applyFont="1" applyFill="1" applyBorder="1" applyAlignment="1">
      <alignment horizontal="center" vertical="center"/>
    </xf>
    <xf numFmtId="0" fontId="9" fillId="0" borderId="0" xfId="2" applyFont="1" applyAlignment="1">
      <alignment horizontal="right"/>
    </xf>
    <xf numFmtId="0" fontId="9" fillId="0" borderId="0" xfId="0" applyFont="1" applyFill="1" applyAlignment="1">
      <alignment horizontal="left" vertical="center"/>
    </xf>
    <xf numFmtId="167" fontId="10" fillId="0" borderId="1" xfId="3" applyNumberFormat="1" applyFont="1" applyFill="1" applyBorder="1" applyAlignment="1" applyProtection="1">
      <alignment horizontal="center" vertical="center" wrapText="1"/>
      <protection hidden="1"/>
    </xf>
    <xf numFmtId="168" fontId="10" fillId="0" borderId="1" xfId="3" applyNumberFormat="1" applyFont="1" applyFill="1" applyBorder="1" applyAlignment="1" applyProtection="1">
      <alignment horizontal="center" vertical="center" wrapText="1"/>
      <protection hidden="1"/>
    </xf>
    <xf numFmtId="166" fontId="10" fillId="0" borderId="1" xfId="3" applyNumberFormat="1" applyFont="1" applyFill="1" applyBorder="1" applyAlignment="1" applyProtection="1">
      <alignment horizontal="center" vertical="center" wrapText="1"/>
      <protection hidden="1"/>
    </xf>
    <xf numFmtId="164" fontId="10" fillId="0" borderId="1" xfId="3" applyNumberFormat="1" applyFont="1" applyFill="1" applyBorder="1" applyAlignment="1" applyProtection="1">
      <alignment horizontal="center" vertical="center" wrapText="1"/>
      <protection hidden="1"/>
    </xf>
    <xf numFmtId="167" fontId="9" fillId="0" borderId="1" xfId="3" applyNumberFormat="1" applyFont="1" applyFill="1" applyBorder="1" applyAlignment="1" applyProtection="1">
      <alignment horizontal="center" vertical="center" wrapText="1"/>
      <protection hidden="1"/>
    </xf>
    <xf numFmtId="168" fontId="9" fillId="0" borderId="1" xfId="3" applyNumberFormat="1" applyFont="1" applyFill="1" applyBorder="1" applyAlignment="1" applyProtection="1">
      <alignment horizontal="center" vertical="center" wrapText="1"/>
      <protection hidden="1"/>
    </xf>
    <xf numFmtId="166" fontId="9" fillId="0" borderId="1" xfId="3" applyNumberFormat="1" applyFont="1" applyFill="1" applyBorder="1" applyAlignment="1" applyProtection="1">
      <alignment horizontal="center" vertical="center" wrapText="1"/>
      <protection hidden="1"/>
    </xf>
    <xf numFmtId="164" fontId="9" fillId="0" borderId="1" xfId="3" applyNumberFormat="1" applyFont="1" applyFill="1" applyBorder="1" applyAlignment="1" applyProtection="1">
      <alignment horizontal="center" vertical="center" wrapText="1"/>
      <protection hidden="1"/>
    </xf>
    <xf numFmtId="0" fontId="9" fillId="0" borderId="1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3" applyNumberFormat="1" applyFont="1" applyFill="1" applyBorder="1" applyAlignment="1">
      <alignment horizontal="center" vertical="center" wrapText="1"/>
    </xf>
    <xf numFmtId="49" fontId="9" fillId="0" borderId="1" xfId="3" applyNumberFormat="1" applyFont="1" applyFill="1" applyBorder="1" applyAlignment="1">
      <alignment horizontal="center" vertical="center" wrapText="1"/>
    </xf>
    <xf numFmtId="49" fontId="9" fillId="0" borderId="1" xfId="3" applyNumberFormat="1" applyFont="1" applyFill="1" applyBorder="1" applyAlignment="1" applyProtection="1">
      <alignment horizontal="center" vertical="center" wrapText="1"/>
      <protection hidden="1"/>
    </xf>
    <xf numFmtId="49" fontId="10" fillId="0" borderId="1" xfId="3" applyNumberFormat="1" applyFont="1" applyFill="1" applyBorder="1" applyAlignment="1" applyProtection="1">
      <alignment horizontal="center" vertical="center" wrapText="1"/>
      <protection hidden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 wrapText="1"/>
    </xf>
    <xf numFmtId="164" fontId="10" fillId="0" borderId="1" xfId="3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22" fillId="0" borderId="1" xfId="3" applyNumberFormat="1" applyFont="1" applyFill="1" applyBorder="1" applyAlignment="1" applyProtection="1">
      <alignment horizontal="center" vertical="center" wrapText="1"/>
      <protection hidden="1"/>
    </xf>
    <xf numFmtId="49" fontId="10" fillId="0" borderId="1" xfId="3" applyNumberFormat="1" applyFont="1" applyFill="1" applyBorder="1" applyAlignment="1" applyProtection="1">
      <alignment horizontal="right" vertical="center" wrapText="1"/>
      <protection hidden="1"/>
    </xf>
    <xf numFmtId="164" fontId="9" fillId="0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165" fontId="8" fillId="0" borderId="9" xfId="2" applyNumberFormat="1" applyFont="1" applyBorder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9" fillId="2" borderId="1" xfId="4" applyFont="1" applyFill="1" applyBorder="1" applyAlignment="1">
      <alignment horizontal="center" vertical="center" wrapText="1"/>
    </xf>
    <xf numFmtId="0" fontId="10" fillId="2" borderId="1" xfId="4" applyFont="1" applyFill="1" applyBorder="1" applyAlignment="1">
      <alignment horizontal="center" vertical="center" wrapText="1"/>
    </xf>
    <xf numFmtId="0" fontId="9" fillId="2" borderId="1" xfId="4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27" fillId="0" borderId="0" xfId="5" applyFont="1" applyAlignment="1">
      <alignment vertical="center"/>
    </xf>
    <xf numFmtId="0" fontId="8" fillId="2" borderId="1" xfId="2" applyFont="1" applyFill="1" applyBorder="1" applyAlignment="1">
      <alignment horizontal="center" vertical="center"/>
    </xf>
    <xf numFmtId="49" fontId="8" fillId="2" borderId="1" xfId="2" applyNumberFormat="1" applyFont="1" applyFill="1" applyBorder="1" applyAlignment="1">
      <alignment horizontal="center" vertical="center"/>
    </xf>
    <xf numFmtId="0" fontId="8" fillId="2" borderId="1" xfId="2" applyFont="1" applyFill="1" applyBorder="1" applyAlignment="1">
      <alignment vertical="center"/>
    </xf>
    <xf numFmtId="0" fontId="31" fillId="0" borderId="0" xfId="0" applyFont="1" applyFill="1" applyAlignment="1">
      <alignment vertical="center"/>
    </xf>
    <xf numFmtId="2" fontId="31" fillId="0" borderId="0" xfId="0" applyNumberFormat="1" applyFont="1" applyFill="1" applyAlignment="1">
      <alignment vertical="center"/>
    </xf>
    <xf numFmtId="0" fontId="33" fillId="0" borderId="0" xfId="0" applyFont="1" applyFill="1" applyAlignment="1">
      <alignment vertical="center"/>
    </xf>
    <xf numFmtId="165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165" fontId="10" fillId="0" borderId="1" xfId="0" applyNumberFormat="1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center" vertical="center" wrapText="1"/>
    </xf>
    <xf numFmtId="165" fontId="10" fillId="0" borderId="1" xfId="3" applyNumberFormat="1" applyFont="1" applyFill="1" applyBorder="1" applyAlignment="1" applyProtection="1">
      <alignment horizontal="center" vertical="center" wrapText="1"/>
      <protection hidden="1"/>
    </xf>
    <xf numFmtId="165" fontId="9" fillId="0" borderId="1" xfId="3" applyNumberFormat="1" applyFont="1" applyFill="1" applyBorder="1" applyAlignment="1" applyProtection="1">
      <alignment horizontal="center" vertical="center" wrapText="1"/>
      <protection hidden="1"/>
    </xf>
    <xf numFmtId="165" fontId="26" fillId="0" borderId="1" xfId="3" applyNumberFormat="1" applyFont="1" applyFill="1" applyBorder="1" applyAlignment="1" applyProtection="1">
      <alignment horizontal="center" vertical="center" wrapText="1"/>
      <protection hidden="1"/>
    </xf>
    <xf numFmtId="165" fontId="10" fillId="0" borderId="1" xfId="3" applyNumberFormat="1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center" vertical="center"/>
    </xf>
    <xf numFmtId="165" fontId="31" fillId="0" borderId="0" xfId="0" applyNumberFormat="1" applyFont="1" applyFill="1" applyAlignment="1">
      <alignment horizontal="center" vertical="center"/>
    </xf>
    <xf numFmtId="165" fontId="9" fillId="0" borderId="0" xfId="0" applyNumberFormat="1" applyFont="1" applyFill="1" applyAlignment="1">
      <alignment horizontal="center" vertical="center"/>
    </xf>
    <xf numFmtId="165" fontId="3" fillId="0" borderId="1" xfId="2" applyNumberFormat="1" applyFont="1" applyBorder="1" applyAlignment="1">
      <alignment horizontal="center" vertical="center"/>
    </xf>
    <xf numFmtId="164" fontId="8" fillId="0" borderId="1" xfId="2" applyNumberFormat="1" applyFont="1" applyBorder="1" applyAlignment="1">
      <alignment horizontal="center" vertical="center"/>
    </xf>
    <xf numFmtId="165" fontId="10" fillId="2" borderId="1" xfId="7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2" fontId="9" fillId="0" borderId="0" xfId="0" applyNumberFormat="1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165" fontId="32" fillId="0" borderId="0" xfId="0" applyNumberFormat="1" applyFont="1" applyFill="1" applyBorder="1" applyAlignment="1">
      <alignment horizontal="center" vertical="center"/>
    </xf>
    <xf numFmtId="2" fontId="31" fillId="0" borderId="0" xfId="0" applyNumberFormat="1" applyFont="1" applyFill="1" applyBorder="1" applyAlignment="1">
      <alignment vertical="center"/>
    </xf>
    <xf numFmtId="2" fontId="8" fillId="2" borderId="1" xfId="0" applyNumberFormat="1" applyFont="1" applyFill="1" applyBorder="1" applyAlignment="1">
      <alignment horizontal="center" vertical="center"/>
    </xf>
    <xf numFmtId="165" fontId="9" fillId="0" borderId="0" xfId="0" applyNumberFormat="1" applyFont="1" applyFill="1" applyBorder="1" applyAlignment="1">
      <alignment horizontal="center" vertical="center"/>
    </xf>
    <xf numFmtId="165" fontId="10" fillId="0" borderId="0" xfId="3" applyNumberFormat="1" applyFont="1" applyFill="1" applyBorder="1" applyAlignment="1" applyProtection="1">
      <alignment horizontal="center" vertical="center" wrapText="1"/>
      <protection hidden="1"/>
    </xf>
    <xf numFmtId="0" fontId="5" fillId="2" borderId="1" xfId="4" applyFont="1" applyFill="1" applyBorder="1" applyAlignment="1">
      <alignment horizontal="left" vertical="center" wrapText="1"/>
    </xf>
    <xf numFmtId="0" fontId="4" fillId="2" borderId="1" xfId="4" applyFont="1" applyFill="1" applyBorder="1" applyAlignment="1">
      <alignment horizontal="left" vertical="center" wrapText="1"/>
    </xf>
    <xf numFmtId="1" fontId="9" fillId="2" borderId="1" xfId="4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1" xfId="4" applyFont="1" applyFill="1" applyBorder="1" applyAlignment="1">
      <alignment horizontal="left" vertical="center"/>
    </xf>
    <xf numFmtId="0" fontId="4" fillId="2" borderId="1" xfId="4" applyFont="1" applyFill="1" applyBorder="1" applyAlignment="1">
      <alignment horizontal="left" vertical="center"/>
    </xf>
    <xf numFmtId="0" fontId="5" fillId="2" borderId="1" xfId="5" applyFont="1" applyFill="1" applyBorder="1" applyAlignment="1">
      <alignment horizontal="left" vertical="center" wrapText="1"/>
    </xf>
    <xf numFmtId="0" fontId="4" fillId="2" borderId="1" xfId="5" applyFont="1" applyFill="1" applyBorder="1" applyAlignment="1">
      <alignment horizontal="left" vertical="center" wrapText="1"/>
    </xf>
    <xf numFmtId="0" fontId="9" fillId="2" borderId="1" xfId="0" applyNumberFormat="1" applyFont="1" applyFill="1" applyBorder="1" applyAlignment="1">
      <alignment horizontal="justify" vertical="center" wrapText="1"/>
    </xf>
    <xf numFmtId="0" fontId="9" fillId="0" borderId="0" xfId="0" applyFont="1" applyFill="1" applyAlignment="1">
      <alignment horizontal="right" vertical="center"/>
    </xf>
    <xf numFmtId="0" fontId="3" fillId="0" borderId="1" xfId="2" applyFont="1" applyBorder="1" applyAlignment="1">
      <alignment horizontal="center" vertical="center" wrapText="1"/>
    </xf>
    <xf numFmtId="0" fontId="23" fillId="0" borderId="1" xfId="4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right" vertical="center"/>
    </xf>
    <xf numFmtId="0" fontId="3" fillId="2" borderId="1" xfId="2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10" fillId="0" borderId="1" xfId="2" applyFont="1" applyFill="1" applyBorder="1" applyAlignment="1">
      <alignment horizontal="left" vertical="center" wrapText="1"/>
    </xf>
    <xf numFmtId="0" fontId="10" fillId="0" borderId="1" xfId="2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11" fillId="0" borderId="4" xfId="2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49" fontId="9" fillId="0" borderId="1" xfId="2" applyNumberFormat="1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4" fontId="10" fillId="0" borderId="1" xfId="2" applyNumberFormat="1" applyFont="1" applyBorder="1" applyAlignment="1">
      <alignment horizontal="center" vertical="center"/>
    </xf>
    <xf numFmtId="4" fontId="9" fillId="0" borderId="1" xfId="2" applyNumberFormat="1" applyFont="1" applyFill="1" applyBorder="1" applyAlignment="1">
      <alignment horizontal="center" vertical="center"/>
    </xf>
    <xf numFmtId="4" fontId="10" fillId="0" borderId="1" xfId="2" applyNumberFormat="1" applyFont="1" applyFill="1" applyBorder="1" applyAlignment="1">
      <alignment horizontal="center" vertical="center"/>
    </xf>
    <xf numFmtId="4" fontId="9" fillId="0" borderId="1" xfId="2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1" xfId="2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5" xfId="2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49" fontId="12" fillId="0" borderId="1" xfId="2" applyNumberFormat="1" applyFont="1" applyBorder="1" applyAlignment="1">
      <alignment horizontal="center" vertical="center"/>
    </xf>
    <xf numFmtId="0" fontId="13" fillId="0" borderId="1" xfId="2" applyFont="1" applyBorder="1" applyAlignment="1">
      <alignment horizontal="center" vertical="center" wrapText="1"/>
    </xf>
    <xf numFmtId="164" fontId="13" fillId="0" borderId="1" xfId="2" applyNumberFormat="1" applyFont="1" applyBorder="1" applyAlignment="1">
      <alignment horizontal="center" vertical="center"/>
    </xf>
    <xf numFmtId="164" fontId="8" fillId="0" borderId="0" xfId="0" applyNumberFormat="1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164" fontId="8" fillId="0" borderId="1" xfId="0" applyNumberFormat="1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9" fillId="2" borderId="0" xfId="2" applyFont="1" applyFill="1" applyAlignment="1">
      <alignment vertical="center"/>
    </xf>
    <xf numFmtId="0" fontId="8" fillId="2" borderId="0" xfId="2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0" xfId="2" applyFont="1" applyFill="1" applyBorder="1" applyAlignment="1">
      <alignment vertical="center"/>
    </xf>
    <xf numFmtId="164" fontId="8" fillId="2" borderId="0" xfId="2" applyNumberFormat="1" applyFont="1" applyFill="1" applyAlignment="1">
      <alignment vertical="center"/>
    </xf>
    <xf numFmtId="0" fontId="8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8" fillId="0" borderId="0" xfId="2" applyFont="1" applyBorder="1" applyAlignment="1">
      <alignment vertical="center"/>
    </xf>
    <xf numFmtId="164" fontId="8" fillId="0" borderId="0" xfId="2" applyNumberFormat="1" applyFont="1" applyAlignment="1">
      <alignment vertical="center"/>
    </xf>
    <xf numFmtId="0" fontId="9" fillId="0" borderId="0" xfId="2" applyFont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3" fillId="0" borderId="0" xfId="2" applyFont="1" applyAlignment="1">
      <alignment vertical="center"/>
    </xf>
    <xf numFmtId="0" fontId="8" fillId="0" borderId="0" xfId="2" applyFont="1" applyAlignment="1">
      <alignment horizontal="right" vertical="center"/>
    </xf>
    <xf numFmtId="0" fontId="30" fillId="0" borderId="0" xfId="2" applyFont="1" applyAlignment="1">
      <alignment horizontal="center" vertical="center"/>
    </xf>
    <xf numFmtId="4" fontId="30" fillId="0" borderId="0" xfId="2" applyNumberFormat="1" applyFont="1" applyAlignment="1">
      <alignment vertical="center"/>
    </xf>
    <xf numFmtId="0" fontId="9" fillId="0" borderId="1" xfId="2" applyFont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2" borderId="0" xfId="2" applyFont="1" applyFill="1" applyAlignment="1">
      <alignment horizontal="right" vertical="center"/>
    </xf>
    <xf numFmtId="0" fontId="9" fillId="2" borderId="1" xfId="2" applyFont="1" applyFill="1" applyBorder="1" applyAlignment="1">
      <alignment horizontal="center" vertical="center" wrapText="1"/>
    </xf>
    <xf numFmtId="165" fontId="9" fillId="0" borderId="1" xfId="1" applyNumberFormat="1" applyFont="1" applyFill="1" applyBorder="1" applyAlignment="1">
      <alignment horizontal="center" vertical="center" shrinkToFit="1"/>
    </xf>
    <xf numFmtId="165" fontId="9" fillId="0" borderId="1" xfId="1" applyNumberFormat="1" applyFont="1" applyFill="1" applyBorder="1" applyAlignment="1">
      <alignment horizontal="center" vertical="center"/>
    </xf>
    <xf numFmtId="173" fontId="9" fillId="0" borderId="1" xfId="0" applyNumberFormat="1" applyFont="1" applyFill="1" applyBorder="1" applyAlignment="1" applyProtection="1">
      <alignment horizontal="center" vertical="center"/>
      <protection hidden="1"/>
    </xf>
    <xf numFmtId="165" fontId="16" fillId="0" borderId="1" xfId="0" applyNumberFormat="1" applyFont="1" applyFill="1" applyBorder="1" applyAlignment="1">
      <alignment horizontal="center" vertical="center" wrapText="1"/>
    </xf>
    <xf numFmtId="173" fontId="17" fillId="0" borderId="1" xfId="0" applyNumberFormat="1" applyFont="1" applyFill="1" applyBorder="1" applyAlignment="1" applyProtection="1">
      <alignment horizontal="center" vertical="center"/>
      <protection hidden="1"/>
    </xf>
    <xf numFmtId="0" fontId="9" fillId="0" borderId="1" xfId="0" applyFont="1" applyFill="1" applyBorder="1" applyAlignment="1">
      <alignment horizontal="center" vertical="center" wrapText="1"/>
    </xf>
    <xf numFmtId="165" fontId="16" fillId="0" borderId="1" xfId="3" applyNumberFormat="1" applyFont="1" applyFill="1" applyBorder="1" applyAlignment="1" applyProtection="1">
      <alignment horizontal="center" vertical="center" wrapText="1"/>
      <protection hidden="1"/>
    </xf>
    <xf numFmtId="165" fontId="26" fillId="0" borderId="1" xfId="0" applyNumberFormat="1" applyFont="1" applyFill="1" applyBorder="1" applyAlignment="1">
      <alignment horizontal="center" vertical="center" wrapText="1"/>
    </xf>
    <xf numFmtId="2" fontId="9" fillId="0" borderId="0" xfId="0" applyNumberFormat="1" applyFont="1" applyFill="1" applyAlignment="1">
      <alignment vertical="center"/>
    </xf>
    <xf numFmtId="167" fontId="16" fillId="0" borderId="1" xfId="3" applyNumberFormat="1" applyFont="1" applyFill="1" applyBorder="1" applyAlignment="1" applyProtection="1">
      <alignment horizontal="center" vertical="center" wrapText="1"/>
      <protection hidden="1"/>
    </xf>
    <xf numFmtId="49" fontId="16" fillId="0" borderId="1" xfId="0" applyNumberFormat="1" applyFont="1" applyFill="1" applyBorder="1" applyAlignment="1">
      <alignment horizontal="center" vertical="center" wrapText="1"/>
    </xf>
    <xf numFmtId="166" fontId="16" fillId="0" borderId="1" xfId="3" applyNumberFormat="1" applyFont="1" applyFill="1" applyBorder="1" applyAlignment="1" applyProtection="1">
      <alignment horizontal="center" vertical="center" wrapText="1"/>
      <protection hidden="1"/>
    </xf>
    <xf numFmtId="2" fontId="10" fillId="0" borderId="0" xfId="0" applyNumberFormat="1" applyFont="1" applyFill="1" applyAlignment="1">
      <alignment vertical="center"/>
    </xf>
    <xf numFmtId="164" fontId="9" fillId="0" borderId="0" xfId="0" applyNumberFormat="1" applyFont="1" applyFill="1" applyAlignment="1">
      <alignment vertical="center"/>
    </xf>
    <xf numFmtId="164" fontId="10" fillId="0" borderId="0" xfId="0" applyNumberFormat="1" applyFont="1" applyFill="1" applyAlignment="1">
      <alignment vertical="center"/>
    </xf>
    <xf numFmtId="49" fontId="9" fillId="0" borderId="0" xfId="0" applyNumberFormat="1" applyFont="1" applyFill="1" applyAlignment="1">
      <alignment vertical="center"/>
    </xf>
    <xf numFmtId="165" fontId="31" fillId="0" borderId="0" xfId="0" applyNumberFormat="1" applyFont="1" applyFill="1" applyAlignment="1">
      <alignment vertical="center"/>
    </xf>
    <xf numFmtId="165" fontId="33" fillId="0" borderId="0" xfId="0" applyNumberFormat="1" applyFont="1" applyFill="1" applyAlignment="1">
      <alignment vertical="center"/>
    </xf>
    <xf numFmtId="164" fontId="8" fillId="0" borderId="1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9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horizontal="center" vertical="center" wrapText="1"/>
    </xf>
    <xf numFmtId="165" fontId="10" fillId="0" borderId="5" xfId="0" applyNumberFormat="1" applyFont="1" applyFill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165" fontId="22" fillId="0" borderId="0" xfId="0" applyNumberFormat="1" applyFont="1" applyFill="1" applyAlignment="1">
      <alignment vertical="center"/>
    </xf>
    <xf numFmtId="165" fontId="9" fillId="0" borderId="0" xfId="3" applyNumberFormat="1" applyFont="1" applyFill="1" applyBorder="1" applyAlignment="1" applyProtection="1">
      <alignment horizontal="center" vertical="center" wrapText="1"/>
      <protection hidden="1"/>
    </xf>
    <xf numFmtId="165" fontId="31" fillId="0" borderId="0" xfId="0" applyNumberFormat="1" applyFont="1" applyFill="1" applyBorder="1" applyAlignment="1">
      <alignment vertical="center"/>
    </xf>
    <xf numFmtId="49" fontId="9" fillId="0" borderId="1" xfId="3" applyNumberFormat="1" applyFont="1" applyFill="1" applyBorder="1" applyAlignment="1" applyProtection="1">
      <alignment horizontal="right" vertical="center" wrapText="1"/>
      <protection hidden="1"/>
    </xf>
    <xf numFmtId="2" fontId="9" fillId="0" borderId="0" xfId="3" applyNumberFormat="1" applyFont="1" applyFill="1" applyBorder="1" applyAlignment="1" applyProtection="1">
      <alignment horizontal="center" vertical="center" wrapText="1"/>
      <protection hidden="1"/>
    </xf>
    <xf numFmtId="2" fontId="10" fillId="0" borderId="1" xfId="3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0" applyFont="1" applyFill="1" applyAlignment="1">
      <alignment vertical="center"/>
    </xf>
    <xf numFmtId="167" fontId="9" fillId="0" borderId="0" xfId="3" applyNumberFormat="1" applyFont="1" applyFill="1" applyBorder="1" applyAlignment="1" applyProtection="1">
      <alignment vertical="center" wrapText="1"/>
      <protection hidden="1"/>
    </xf>
    <xf numFmtId="168" fontId="9" fillId="0" borderId="0" xfId="3" applyNumberFormat="1" applyFont="1" applyFill="1" applyBorder="1" applyAlignment="1" applyProtection="1">
      <alignment horizontal="center" vertical="center" wrapText="1"/>
      <protection hidden="1"/>
    </xf>
    <xf numFmtId="166" fontId="9" fillId="0" borderId="0" xfId="3" applyNumberFormat="1" applyFont="1" applyFill="1" applyBorder="1" applyAlignment="1" applyProtection="1">
      <alignment horizontal="right" vertical="center" wrapText="1"/>
      <protection hidden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165" fontId="9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Alignment="1">
      <alignment horizontal="center" vertical="center" wrapText="1"/>
    </xf>
    <xf numFmtId="165" fontId="9" fillId="0" borderId="0" xfId="0" applyNumberFormat="1" applyFont="1" applyFill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164" fontId="10" fillId="0" borderId="1" xfId="0" applyNumberFormat="1" applyFont="1" applyFill="1" applyBorder="1" applyAlignment="1">
      <alignment vertical="center"/>
    </xf>
    <xf numFmtId="2" fontId="9" fillId="0" borderId="1" xfId="0" applyNumberFormat="1" applyFont="1" applyFill="1" applyBorder="1" applyAlignment="1">
      <alignment vertical="center"/>
    </xf>
    <xf numFmtId="2" fontId="10" fillId="0" borderId="1" xfId="0" applyNumberFormat="1" applyFont="1" applyFill="1" applyBorder="1" applyAlignment="1">
      <alignment vertical="center"/>
    </xf>
    <xf numFmtId="165" fontId="10" fillId="0" borderId="5" xfId="0" applyNumberFormat="1" applyFont="1" applyFill="1" applyBorder="1" applyAlignment="1">
      <alignment horizontal="center" vertical="center" wrapText="1"/>
    </xf>
    <xf numFmtId="165" fontId="9" fillId="0" borderId="0" xfId="0" applyNumberFormat="1" applyFont="1" applyFill="1" applyAlignment="1">
      <alignment vertical="center"/>
    </xf>
    <xf numFmtId="165" fontId="9" fillId="0" borderId="0" xfId="0" applyNumberFormat="1" applyFont="1" applyFill="1" applyAlignment="1">
      <alignment horizontal="right" vertical="center"/>
    </xf>
    <xf numFmtId="165" fontId="10" fillId="0" borderId="0" xfId="0" applyNumberFormat="1" applyFont="1" applyFill="1" applyAlignment="1">
      <alignment vertical="center"/>
    </xf>
    <xf numFmtId="165" fontId="17" fillId="0" borderId="0" xfId="0" applyNumberFormat="1" applyFont="1" applyFill="1" applyAlignment="1">
      <alignment vertical="center"/>
    </xf>
    <xf numFmtId="165" fontId="10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165" fontId="10" fillId="0" borderId="14" xfId="0" applyNumberFormat="1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3" fontId="9" fillId="0" borderId="16" xfId="0" applyNumberFormat="1" applyFont="1" applyFill="1" applyBorder="1" applyAlignment="1">
      <alignment horizontal="center" vertical="center" wrapText="1"/>
    </xf>
    <xf numFmtId="166" fontId="10" fillId="0" borderId="15" xfId="3" applyNumberFormat="1" applyFont="1" applyFill="1" applyBorder="1" applyAlignment="1" applyProtection="1">
      <alignment vertical="center" wrapText="1"/>
      <protection hidden="1"/>
    </xf>
    <xf numFmtId="165" fontId="26" fillId="0" borderId="16" xfId="3" applyNumberFormat="1" applyFont="1" applyFill="1" applyBorder="1" applyAlignment="1" applyProtection="1">
      <alignment horizontal="center" vertical="center" wrapText="1"/>
      <protection hidden="1"/>
    </xf>
    <xf numFmtId="0" fontId="10" fillId="0" borderId="15" xfId="0" applyFont="1" applyFill="1" applyBorder="1" applyAlignment="1">
      <alignment vertical="center" wrapText="1"/>
    </xf>
    <xf numFmtId="166" fontId="9" fillId="0" borderId="15" xfId="3" applyNumberFormat="1" applyFont="1" applyFill="1" applyBorder="1" applyAlignment="1" applyProtection="1">
      <alignment vertical="center" wrapText="1"/>
      <protection hidden="1"/>
    </xf>
    <xf numFmtId="165" fontId="16" fillId="0" borderId="16" xfId="3" applyNumberFormat="1" applyFont="1" applyFill="1" applyBorder="1" applyAlignment="1" applyProtection="1">
      <alignment horizontal="center" vertical="center" wrapText="1"/>
      <protection hidden="1"/>
    </xf>
    <xf numFmtId="0" fontId="9" fillId="0" borderId="15" xfId="0" applyFont="1" applyFill="1" applyBorder="1" applyAlignment="1">
      <alignment horizontal="left" vertical="center" wrapText="1"/>
    </xf>
    <xf numFmtId="0" fontId="10" fillId="0" borderId="15" xfId="0" applyNumberFormat="1" applyFont="1" applyFill="1" applyBorder="1" applyAlignment="1">
      <alignment horizontal="left" vertical="center" wrapText="1"/>
    </xf>
    <xf numFmtId="0" fontId="9" fillId="0" borderId="15" xfId="0" applyFont="1" applyFill="1" applyBorder="1" applyAlignment="1">
      <alignment vertical="center" wrapText="1"/>
    </xf>
    <xf numFmtId="0" fontId="25" fillId="0" borderId="15" xfId="0" applyFont="1" applyFill="1" applyBorder="1" applyAlignment="1">
      <alignment vertical="center"/>
    </xf>
    <xf numFmtId="0" fontId="18" fillId="0" borderId="15" xfId="0" applyFont="1" applyFill="1" applyBorder="1" applyAlignment="1">
      <alignment vertical="center"/>
    </xf>
    <xf numFmtId="0" fontId="18" fillId="0" borderId="15" xfId="0" applyFont="1" applyFill="1" applyBorder="1" applyAlignment="1">
      <alignment horizontal="left" vertical="center" wrapText="1"/>
    </xf>
    <xf numFmtId="165" fontId="26" fillId="0" borderId="16" xfId="3" applyNumberFormat="1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left" vertical="center" wrapText="1"/>
    </xf>
    <xf numFmtId="0" fontId="18" fillId="0" borderId="15" xfId="0" applyFont="1" applyFill="1" applyBorder="1" applyAlignment="1">
      <alignment horizontal="justify" vertical="center"/>
    </xf>
    <xf numFmtId="0" fontId="10" fillId="0" borderId="15" xfId="0" applyFont="1" applyFill="1" applyBorder="1" applyAlignment="1">
      <alignment horizontal="justify" vertical="center"/>
    </xf>
    <xf numFmtId="0" fontId="10" fillId="0" borderId="15" xfId="3" applyNumberFormat="1" applyFont="1" applyFill="1" applyBorder="1" applyAlignment="1" applyProtection="1">
      <alignment horizontal="left" vertical="center" wrapText="1"/>
      <protection hidden="1"/>
    </xf>
    <xf numFmtId="165" fontId="16" fillId="0" borderId="16" xfId="0" applyNumberFormat="1" applyFont="1" applyFill="1" applyBorder="1" applyAlignment="1">
      <alignment horizontal="center" vertical="center" wrapText="1"/>
    </xf>
    <xf numFmtId="165" fontId="26" fillId="0" borderId="16" xfId="0" applyNumberFormat="1" applyFont="1" applyFill="1" applyBorder="1" applyAlignment="1">
      <alignment horizontal="center" vertical="center" wrapText="1"/>
    </xf>
    <xf numFmtId="0" fontId="9" fillId="0" borderId="15" xfId="3" applyNumberFormat="1" applyFont="1" applyFill="1" applyBorder="1" applyAlignment="1" applyProtection="1">
      <alignment horizontal="left" vertical="center" wrapText="1"/>
      <protection hidden="1"/>
    </xf>
    <xf numFmtId="0" fontId="18" fillId="0" borderId="15" xfId="0" applyFont="1" applyFill="1" applyBorder="1" applyAlignment="1">
      <alignment vertical="center" wrapText="1"/>
    </xf>
    <xf numFmtId="0" fontId="10" fillId="0" borderId="17" xfId="0" applyFont="1" applyFill="1" applyBorder="1" applyAlignment="1">
      <alignment vertical="center"/>
    </xf>
    <xf numFmtId="0" fontId="10" fillId="0" borderId="18" xfId="0" applyFont="1" applyFill="1" applyBorder="1" applyAlignment="1">
      <alignment horizontal="center" vertical="center"/>
    </xf>
    <xf numFmtId="165" fontId="10" fillId="0" borderId="19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165" fontId="9" fillId="0" borderId="0" xfId="0" applyNumberFormat="1" applyFont="1" applyFill="1" applyBorder="1" applyAlignment="1">
      <alignment horizontal="right" vertical="center"/>
    </xf>
    <xf numFmtId="165" fontId="10" fillId="0" borderId="16" xfId="0" applyNumberFormat="1" applyFont="1" applyFill="1" applyBorder="1" applyAlignment="1">
      <alignment horizontal="center" vertical="center" wrapText="1"/>
    </xf>
    <xf numFmtId="165" fontId="9" fillId="0" borderId="16" xfId="0" applyNumberFormat="1" applyFont="1" applyFill="1" applyBorder="1" applyAlignment="1">
      <alignment horizontal="center" vertical="center" wrapText="1"/>
    </xf>
    <xf numFmtId="165" fontId="10" fillId="0" borderId="16" xfId="3" applyNumberFormat="1" applyFont="1" applyFill="1" applyBorder="1" applyAlignment="1" applyProtection="1">
      <alignment horizontal="center" vertical="center" wrapText="1"/>
      <protection hidden="1"/>
    </xf>
    <xf numFmtId="165" fontId="9" fillId="0" borderId="16" xfId="3" applyNumberFormat="1" applyFont="1" applyFill="1" applyBorder="1" applyAlignment="1" applyProtection="1">
      <alignment horizontal="center" vertical="center" wrapText="1"/>
      <protection hidden="1"/>
    </xf>
    <xf numFmtId="165" fontId="10" fillId="0" borderId="16" xfId="3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9" fillId="0" borderId="5" xfId="3" applyNumberFormat="1" applyFont="1" applyFill="1" applyBorder="1" applyAlignment="1" applyProtection="1">
      <alignment horizontal="right" vertical="center" wrapText="1"/>
      <protection hidden="1"/>
    </xf>
    <xf numFmtId="49" fontId="10" fillId="0" borderId="5" xfId="3" applyNumberFormat="1" applyFont="1" applyFill="1" applyBorder="1" applyAlignment="1" applyProtection="1">
      <alignment horizontal="right" vertical="center" wrapText="1"/>
      <protection hidden="1"/>
    </xf>
    <xf numFmtId="2" fontId="9" fillId="0" borderId="5" xfId="3" applyNumberFormat="1" applyFont="1" applyFill="1" applyBorder="1" applyAlignment="1" applyProtection="1">
      <alignment horizontal="center" vertical="center" wrapText="1"/>
      <protection hidden="1"/>
    </xf>
    <xf numFmtId="2" fontId="10" fillId="0" borderId="5" xfId="3" applyNumberFormat="1" applyFont="1" applyFill="1" applyBorder="1" applyAlignment="1" applyProtection="1">
      <alignment horizontal="center" vertical="center" wrapText="1"/>
      <protection hidden="1"/>
    </xf>
    <xf numFmtId="0" fontId="9" fillId="0" borderId="15" xfId="0" applyFont="1" applyFill="1" applyBorder="1" applyAlignment="1">
      <alignment horizontal="center" vertical="center"/>
    </xf>
    <xf numFmtId="49" fontId="9" fillId="0" borderId="16" xfId="0" applyNumberFormat="1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left" vertical="center"/>
    </xf>
    <xf numFmtId="0" fontId="9" fillId="0" borderId="17" xfId="0" applyFont="1" applyFill="1" applyBorder="1" applyAlignment="1">
      <alignment vertical="center" wrapText="1"/>
    </xf>
    <xf numFmtId="166" fontId="9" fillId="0" borderId="18" xfId="3" applyNumberFormat="1" applyFont="1" applyFill="1" applyBorder="1" applyAlignment="1" applyProtection="1">
      <alignment horizontal="center" vertical="center" wrapText="1"/>
      <protection hidden="1"/>
    </xf>
    <xf numFmtId="167" fontId="9" fillId="0" borderId="18" xfId="3" applyNumberFormat="1" applyFont="1" applyFill="1" applyBorder="1" applyAlignment="1" applyProtection="1">
      <alignment horizontal="center" vertical="center" wrapText="1"/>
      <protection hidden="1"/>
    </xf>
    <xf numFmtId="49" fontId="9" fillId="0" borderId="18" xfId="0" applyNumberFormat="1" applyFont="1" applyFill="1" applyBorder="1" applyAlignment="1">
      <alignment horizontal="center" vertical="center" wrapText="1"/>
    </xf>
    <xf numFmtId="165" fontId="9" fillId="0" borderId="19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/>
    </xf>
    <xf numFmtId="165" fontId="9" fillId="0" borderId="0" xfId="0" applyNumberFormat="1" applyFont="1" applyFill="1" applyBorder="1" applyAlignment="1">
      <alignment horizontal="right" vertical="center"/>
    </xf>
    <xf numFmtId="165" fontId="10" fillId="0" borderId="5" xfId="3" applyNumberFormat="1" applyFont="1" applyFill="1" applyBorder="1" applyAlignment="1" applyProtection="1">
      <alignment horizontal="center" vertical="center" wrapText="1"/>
      <protection hidden="1"/>
    </xf>
    <xf numFmtId="49" fontId="10" fillId="0" borderId="16" xfId="0" applyNumberFormat="1" applyFont="1" applyFill="1" applyBorder="1" applyAlignment="1">
      <alignment horizontal="center" vertical="center" wrapText="1"/>
    </xf>
    <xf numFmtId="165" fontId="9" fillId="0" borderId="16" xfId="0" applyNumberFormat="1" applyFont="1" applyFill="1" applyBorder="1" applyAlignment="1">
      <alignment horizontal="center" vertical="center"/>
    </xf>
    <xf numFmtId="165" fontId="10" fillId="0" borderId="16" xfId="0" applyNumberFormat="1" applyFont="1" applyFill="1" applyBorder="1" applyAlignment="1">
      <alignment horizontal="center" vertical="center"/>
    </xf>
    <xf numFmtId="165" fontId="9" fillId="0" borderId="18" xfId="0" applyNumberFormat="1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vertical="center"/>
    </xf>
    <xf numFmtId="165" fontId="9" fillId="0" borderId="19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9" fillId="0" borderId="0" xfId="2" applyFont="1" applyBorder="1" applyAlignment="1">
      <alignment horizontal="right" vertical="center"/>
    </xf>
    <xf numFmtId="0" fontId="8" fillId="0" borderId="0" xfId="2" applyFont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 wrapText="1"/>
    </xf>
    <xf numFmtId="166" fontId="10" fillId="0" borderId="1" xfId="3" applyNumberFormat="1" applyFont="1" applyFill="1" applyBorder="1" applyAlignment="1" applyProtection="1">
      <alignment vertical="center" wrapText="1"/>
      <protection hidden="1"/>
    </xf>
    <xf numFmtId="0" fontId="10" fillId="0" borderId="1" xfId="0" applyFont="1" applyFill="1" applyBorder="1" applyAlignment="1">
      <alignment vertical="center" wrapText="1"/>
    </xf>
    <xf numFmtId="166" fontId="9" fillId="0" borderId="1" xfId="3" applyNumberFormat="1" applyFont="1" applyFill="1" applyBorder="1" applyAlignment="1" applyProtection="1">
      <alignment vertical="center" wrapText="1"/>
      <protection hidden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25" fillId="0" borderId="1" xfId="0" applyFont="1" applyFill="1" applyBorder="1"/>
    <xf numFmtId="0" fontId="18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justify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justify" vertical="center"/>
    </xf>
    <xf numFmtId="0" fontId="10" fillId="0" borderId="1" xfId="3" applyNumberFormat="1" applyFont="1" applyFill="1" applyBorder="1" applyAlignment="1" applyProtection="1">
      <alignment horizontal="left" vertical="center" wrapText="1"/>
      <protection hidden="1"/>
    </xf>
    <xf numFmtId="0" fontId="9" fillId="0" borderId="1" xfId="3" applyNumberFormat="1" applyFont="1" applyFill="1" applyBorder="1" applyAlignment="1" applyProtection="1">
      <alignment horizontal="left" vertical="center" wrapText="1"/>
      <protection hidden="1"/>
    </xf>
    <xf numFmtId="164" fontId="10" fillId="0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5" fillId="2" borderId="1" xfId="4" applyFont="1" applyFill="1" applyBorder="1" applyAlignment="1">
      <alignment horizontal="center" vertical="center" wrapText="1"/>
    </xf>
    <xf numFmtId="0" fontId="4" fillId="2" borderId="1" xfId="4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right" vertical="center"/>
    </xf>
    <xf numFmtId="0" fontId="22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right"/>
    </xf>
    <xf numFmtId="0" fontId="21" fillId="0" borderId="1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justify" vertical="center" wrapText="1"/>
    </xf>
    <xf numFmtId="0" fontId="21" fillId="0" borderId="1" xfId="0" applyFont="1" applyBorder="1" applyAlignment="1">
      <alignment horizontal="justify" vertical="center" wrapText="1"/>
    </xf>
    <xf numFmtId="0" fontId="37" fillId="0" borderId="1" xfId="0" applyFont="1" applyBorder="1" applyAlignment="1">
      <alignment horizontal="justify" vertical="center" wrapText="1"/>
    </xf>
    <xf numFmtId="0" fontId="16" fillId="0" borderId="0" xfId="0" applyFont="1" applyAlignment="1">
      <alignment vertical="center" wrapText="1"/>
    </xf>
    <xf numFmtId="0" fontId="37" fillId="0" borderId="0" xfId="0" applyFont="1" applyAlignment="1">
      <alignment vertical="center"/>
    </xf>
    <xf numFmtId="0" fontId="4" fillId="0" borderId="0" xfId="4" applyFont="1" applyFill="1" applyAlignment="1">
      <alignment horizontal="left"/>
    </xf>
    <xf numFmtId="0" fontId="4" fillId="0" borderId="0" xfId="4" applyFont="1" applyFill="1"/>
    <xf numFmtId="0" fontId="5" fillId="0" borderId="0" xfId="4" applyFont="1" applyFill="1"/>
    <xf numFmtId="0" fontId="4" fillId="0" borderId="0" xfId="4" applyFont="1" applyFill="1" applyAlignment="1">
      <alignment horizontal="right"/>
    </xf>
    <xf numFmtId="0" fontId="5" fillId="0" borderId="1" xfId="4" applyFont="1" applyFill="1" applyBorder="1" applyAlignment="1">
      <alignment horizontal="center" vertical="center" wrapText="1"/>
    </xf>
    <xf numFmtId="0" fontId="4" fillId="0" borderId="1" xfId="4" applyFont="1" applyFill="1" applyBorder="1" applyAlignment="1">
      <alignment horizontal="center" vertical="center" wrapText="1"/>
    </xf>
    <xf numFmtId="0" fontId="4" fillId="0" borderId="1" xfId="4" applyFont="1" applyFill="1" applyBorder="1" applyAlignment="1">
      <alignment horizontal="center" vertical="center"/>
    </xf>
    <xf numFmtId="169" fontId="14" fillId="0" borderId="0" xfId="4" applyNumberFormat="1" applyFont="1" applyFill="1" applyAlignment="1">
      <alignment horizontal="left" vertical="center"/>
    </xf>
    <xf numFmtId="0" fontId="10" fillId="0" borderId="1" xfId="4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horizontal="left" vertical="center" wrapText="1"/>
    </xf>
    <xf numFmtId="169" fontId="5" fillId="2" borderId="1" xfId="8" applyNumberFormat="1" applyFont="1" applyFill="1" applyBorder="1" applyAlignment="1">
      <alignment horizontal="center" wrapText="1"/>
    </xf>
    <xf numFmtId="0" fontId="14" fillId="0" borderId="0" xfId="4" applyFont="1" applyFill="1"/>
    <xf numFmtId="0" fontId="9" fillId="0" borderId="1" xfId="4" applyFont="1" applyFill="1" applyBorder="1" applyAlignment="1">
      <alignment horizontal="center" vertical="center" wrapText="1"/>
    </xf>
    <xf numFmtId="0" fontId="4" fillId="0" borderId="1" xfId="4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/>
    </xf>
    <xf numFmtId="169" fontId="60" fillId="2" borderId="1" xfId="0" applyNumberFormat="1" applyFont="1" applyFill="1" applyBorder="1" applyAlignment="1">
      <alignment horizontal="center"/>
    </xf>
    <xf numFmtId="169" fontId="4" fillId="2" borderId="1" xfId="8" applyNumberFormat="1" applyFont="1" applyFill="1" applyBorder="1" applyAlignment="1">
      <alignment horizontal="center" wrapText="1"/>
    </xf>
    <xf numFmtId="3" fontId="5" fillId="2" borderId="1" xfId="0" applyNumberFormat="1" applyFont="1" applyFill="1" applyBorder="1" applyAlignment="1" applyProtection="1">
      <alignment horizontal="center"/>
    </xf>
    <xf numFmtId="0" fontId="4" fillId="0" borderId="1" xfId="4" applyFont="1" applyFill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0" fontId="60" fillId="2" borderId="1" xfId="0" applyFont="1" applyFill="1" applyBorder="1" applyAlignment="1">
      <alignment horizontal="center"/>
    </xf>
    <xf numFmtId="0" fontId="20" fillId="0" borderId="1" xfId="4" applyFont="1" applyFill="1" applyBorder="1" applyAlignment="1">
      <alignment horizontal="left" vertical="center" wrapText="1"/>
    </xf>
    <xf numFmtId="0" fontId="23" fillId="0" borderId="1" xfId="4" applyFont="1" applyFill="1" applyBorder="1" applyAlignment="1">
      <alignment horizontal="left" vertical="center" wrapText="1"/>
    </xf>
    <xf numFmtId="1" fontId="9" fillId="0" borderId="1" xfId="4" applyNumberFormat="1" applyFont="1" applyFill="1" applyBorder="1" applyAlignment="1">
      <alignment horizontal="center" vertical="center" wrapText="1"/>
    </xf>
    <xf numFmtId="0" fontId="20" fillId="0" borderId="1" xfId="4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left" vertical="center" wrapText="1"/>
    </xf>
    <xf numFmtId="176" fontId="4" fillId="23" borderId="1" xfId="0" applyNumberFormat="1" applyFont="1" applyFill="1" applyBorder="1" applyAlignment="1" applyProtection="1">
      <alignment horizontal="center"/>
    </xf>
    <xf numFmtId="0" fontId="23" fillId="0" borderId="1" xfId="4" applyFont="1" applyFill="1" applyBorder="1" applyAlignment="1">
      <alignment horizontal="left" vertical="center"/>
    </xf>
    <xf numFmtId="0" fontId="20" fillId="0" borderId="1" xfId="4" applyFont="1" applyFill="1" applyBorder="1" applyAlignment="1">
      <alignment horizontal="left" vertical="center"/>
    </xf>
    <xf numFmtId="0" fontId="23" fillId="0" borderId="1" xfId="5" applyFont="1" applyFill="1" applyBorder="1" applyAlignment="1">
      <alignment horizontal="left" vertical="center" wrapText="1"/>
    </xf>
    <xf numFmtId="169" fontId="5" fillId="2" borderId="1" xfId="5" applyNumberFormat="1" applyFont="1" applyFill="1" applyBorder="1" applyAlignment="1">
      <alignment horizontal="center"/>
    </xf>
    <xf numFmtId="0" fontId="5" fillId="0" borderId="0" xfId="5" applyFont="1" applyFill="1"/>
    <xf numFmtId="0" fontId="20" fillId="2" borderId="1" xfId="5" applyFont="1" applyFill="1" applyBorder="1" applyAlignment="1">
      <alignment horizontal="left" vertical="center" wrapText="1"/>
    </xf>
    <xf numFmtId="169" fontId="4" fillId="2" borderId="1" xfId="5" applyNumberFormat="1" applyFont="1" applyFill="1" applyBorder="1" applyAlignment="1">
      <alignment horizontal="center"/>
    </xf>
    <xf numFmtId="0" fontId="4" fillId="0" borderId="0" xfId="5" applyFont="1" applyFill="1"/>
    <xf numFmtId="0" fontId="23" fillId="2" borderId="1" xfId="5" applyFont="1" applyFill="1" applyBorder="1" applyAlignment="1">
      <alignment horizontal="left" vertical="center" wrapText="1"/>
    </xf>
    <xf numFmtId="0" fontId="24" fillId="0" borderId="0" xfId="5" applyFont="1" applyFill="1"/>
    <xf numFmtId="4" fontId="4" fillId="2" borderId="1" xfId="61" applyNumberFormat="1" applyFont="1" applyFill="1" applyBorder="1" applyAlignment="1">
      <alignment horizontal="center" wrapText="1"/>
    </xf>
    <xf numFmtId="177" fontId="5" fillId="2" borderId="1" xfId="5" applyNumberFormat="1" applyFont="1" applyFill="1" applyBorder="1" applyAlignment="1">
      <alignment horizontal="center"/>
    </xf>
    <xf numFmtId="0" fontId="4" fillId="2" borderId="1" xfId="5" applyFont="1" applyFill="1" applyBorder="1" applyAlignment="1" applyProtection="1">
      <alignment horizontal="left" vertical="center" wrapText="1"/>
      <protection locked="0"/>
    </xf>
    <xf numFmtId="177" fontId="4" fillId="2" borderId="1" xfId="5" applyNumberFormat="1" applyFont="1" applyFill="1" applyBorder="1" applyAlignment="1">
      <alignment horizontal="center"/>
    </xf>
    <xf numFmtId="0" fontId="5" fillId="2" borderId="1" xfId="60" applyFont="1" applyFill="1" applyBorder="1" applyAlignment="1">
      <alignment horizontal="left" vertical="center" wrapText="1"/>
    </xf>
    <xf numFmtId="0" fontId="4" fillId="2" borderId="1" xfId="60" applyFont="1" applyFill="1" applyBorder="1" applyAlignment="1">
      <alignment horizontal="left" vertical="center" wrapText="1"/>
    </xf>
    <xf numFmtId="0" fontId="20" fillId="2" borderId="1" xfId="5" applyFont="1" applyFill="1" applyBorder="1" applyAlignment="1" applyProtection="1">
      <alignment horizontal="left" vertical="center" wrapText="1"/>
      <protection locked="0"/>
    </xf>
    <xf numFmtId="178" fontId="5" fillId="2" borderId="1" xfId="5" applyNumberFormat="1" applyFont="1" applyFill="1" applyBorder="1" applyAlignment="1">
      <alignment horizontal="center"/>
    </xf>
    <xf numFmtId="0" fontId="4" fillId="0" borderId="0" xfId="4" applyFont="1" applyFill="1" applyAlignment="1">
      <alignment horizontal="justify"/>
    </xf>
    <xf numFmtId="2" fontId="4" fillId="0" borderId="0" xfId="4" applyNumberFormat="1" applyFont="1" applyFill="1"/>
    <xf numFmtId="0" fontId="4" fillId="0" borderId="0" xfId="2" applyFont="1" applyBorder="1"/>
    <xf numFmtId="169" fontId="6" fillId="0" borderId="0" xfId="2" applyNumberFormat="1"/>
    <xf numFmtId="0" fontId="6" fillId="0" borderId="0" xfId="2"/>
    <xf numFmtId="0" fontId="4" fillId="0" borderId="0" xfId="2" applyFont="1" applyBorder="1" applyAlignment="1">
      <alignment horizontal="right" vertical="center"/>
    </xf>
    <xf numFmtId="169" fontId="4" fillId="0" borderId="0" xfId="4" applyNumberFormat="1" applyFont="1" applyFill="1"/>
    <xf numFmtId="0" fontId="4" fillId="2" borderId="0" xfId="4" applyFont="1" applyFill="1" applyAlignment="1">
      <alignment horizontal="left"/>
    </xf>
    <xf numFmtId="0" fontId="4" fillId="2" borderId="0" xfId="4" applyFont="1" applyFill="1"/>
    <xf numFmtId="0" fontId="4" fillId="2" borderId="0" xfId="5" applyFont="1" applyFill="1" applyAlignment="1">
      <alignment horizontal="center"/>
    </xf>
    <xf numFmtId="170" fontId="4" fillId="2" borderId="0" xfId="4" applyNumberFormat="1" applyFont="1" applyFill="1"/>
    <xf numFmtId="0" fontId="4" fillId="2" borderId="1" xfId="4" applyFont="1" applyFill="1" applyBorder="1"/>
    <xf numFmtId="0" fontId="4" fillId="2" borderId="1" xfId="4" applyFont="1" applyFill="1" applyBorder="1" applyAlignment="1">
      <alignment horizontal="center" vertical="top" wrapText="1"/>
    </xf>
    <xf numFmtId="0" fontId="4" fillId="2" borderId="1" xfId="4" applyFont="1" applyFill="1" applyBorder="1" applyAlignment="1">
      <alignment horizontal="center"/>
    </xf>
    <xf numFmtId="169" fontId="5" fillId="2" borderId="1" xfId="8" applyNumberFormat="1" applyFont="1" applyFill="1" applyBorder="1" applyAlignment="1">
      <alignment wrapText="1"/>
    </xf>
    <xf numFmtId="3" fontId="4" fillId="2" borderId="1" xfId="6" applyNumberFormat="1" applyFont="1" applyFill="1" applyBorder="1" applyAlignment="1"/>
    <xf numFmtId="3" fontId="4" fillId="2" borderId="1" xfId="75" applyNumberFormat="1" applyFont="1" applyFill="1" applyBorder="1" applyAlignment="1"/>
    <xf numFmtId="169" fontId="60" fillId="2" borderId="1" xfId="0" applyNumberFormat="1" applyFont="1" applyFill="1" applyBorder="1" applyAlignment="1"/>
    <xf numFmtId="169" fontId="4" fillId="2" borderId="1" xfId="8" applyNumberFormat="1" applyFont="1" applyFill="1" applyBorder="1" applyAlignment="1">
      <alignment wrapText="1"/>
    </xf>
    <xf numFmtId="0" fontId="9" fillId="2" borderId="1" xfId="4" applyFont="1" applyFill="1" applyBorder="1" applyAlignment="1">
      <alignment horizontal="center" wrapText="1"/>
    </xf>
    <xf numFmtId="0" fontId="60" fillId="2" borderId="1" xfId="0" applyFont="1" applyFill="1" applyBorder="1" applyAlignment="1"/>
    <xf numFmtId="0" fontId="14" fillId="2" borderId="1" xfId="0" applyFont="1" applyFill="1" applyBorder="1" applyAlignment="1"/>
    <xf numFmtId="3" fontId="5" fillId="2" borderId="1" xfId="0" applyNumberFormat="1" applyFont="1" applyFill="1" applyBorder="1" applyAlignment="1" applyProtection="1"/>
    <xf numFmtId="0" fontId="4" fillId="2" borderId="1" xfId="4" applyFont="1" applyFill="1" applyBorder="1" applyAlignment="1">
      <alignment vertical="top" wrapText="1"/>
    </xf>
    <xf numFmtId="176" fontId="4" fillId="23" borderId="1" xfId="0" applyNumberFormat="1" applyFont="1" applyFill="1" applyBorder="1" applyAlignment="1" applyProtection="1"/>
    <xf numFmtId="0" fontId="14" fillId="2" borderId="0" xfId="4" applyFont="1" applyFill="1"/>
    <xf numFmtId="169" fontId="4" fillId="2" borderId="1" xfId="5" applyNumberFormat="1" applyFont="1" applyFill="1" applyBorder="1" applyAlignment="1"/>
    <xf numFmtId="0" fontId="4" fillId="2" borderId="0" xfId="5" applyFont="1" applyFill="1"/>
    <xf numFmtId="3" fontId="5" fillId="24" borderId="1" xfId="0" applyNumberFormat="1" applyFont="1" applyFill="1" applyBorder="1" applyAlignment="1" applyProtection="1"/>
    <xf numFmtId="0" fontId="24" fillId="2" borderId="0" xfId="5" applyFont="1" applyFill="1"/>
    <xf numFmtId="4" fontId="9" fillId="2" borderId="1" xfId="61" applyNumberFormat="1" applyFont="1" applyFill="1" applyBorder="1" applyAlignment="1">
      <alignment horizontal="right" vertical="center" wrapText="1"/>
    </xf>
    <xf numFmtId="177" fontId="9" fillId="2" borderId="1" xfId="61" applyNumberFormat="1" applyFont="1" applyFill="1" applyBorder="1" applyAlignment="1">
      <alignment horizontal="right" vertical="center" wrapText="1"/>
    </xf>
    <xf numFmtId="178" fontId="4" fillId="2" borderId="1" xfId="5" applyNumberFormat="1" applyFont="1" applyFill="1" applyBorder="1" applyAlignment="1">
      <alignment horizontal="center"/>
    </xf>
    <xf numFmtId="0" fontId="6" fillId="2" borderId="0" xfId="2" applyFont="1" applyFill="1"/>
    <xf numFmtId="0" fontId="4" fillId="2" borderId="0" xfId="4" applyFont="1" applyFill="1" applyAlignment="1">
      <alignment horizontal="justify"/>
    </xf>
    <xf numFmtId="2" fontId="4" fillId="2" borderId="0" xfId="4" applyNumberFormat="1" applyFont="1" applyFill="1"/>
    <xf numFmtId="2" fontId="10" fillId="2" borderId="1" xfId="61" applyNumberFormat="1" applyFont="1" applyFill="1" applyBorder="1" applyAlignment="1">
      <alignment vertical="center" wrapText="1"/>
    </xf>
    <xf numFmtId="0" fontId="8" fillId="2" borderId="0" xfId="2" applyFont="1" applyFill="1" applyBorder="1"/>
    <xf numFmtId="0" fontId="4" fillId="2" borderId="0" xfId="2" applyFont="1" applyFill="1" applyBorder="1"/>
    <xf numFmtId="169" fontId="6" fillId="2" borderId="0" xfId="2" applyNumberFormat="1" applyFont="1" applyFill="1"/>
    <xf numFmtId="0" fontId="4" fillId="2" borderId="0" xfId="2" applyFont="1" applyFill="1" applyBorder="1" applyAlignment="1">
      <alignment horizontal="right" vertical="center"/>
    </xf>
    <xf numFmtId="0" fontId="27" fillId="0" borderId="0" xfId="5" applyFont="1"/>
    <xf numFmtId="0" fontId="27" fillId="0" borderId="0" xfId="0" applyFont="1"/>
    <xf numFmtId="0" fontId="9" fillId="0" borderId="0" xfId="0" applyFont="1" applyAlignment="1"/>
    <xf numFmtId="0" fontId="4" fillId="0" borderId="0" xfId="0" applyFont="1" applyAlignment="1">
      <alignment horizontal="right"/>
    </xf>
    <xf numFmtId="0" fontId="7" fillId="0" borderId="0" xfId="0" applyFont="1" applyAlignment="1"/>
    <xf numFmtId="0" fontId="28" fillId="0" borderId="0" xfId="0" applyFont="1" applyAlignment="1">
      <alignment vertical="center" wrapText="1"/>
    </xf>
    <xf numFmtId="0" fontId="8" fillId="0" borderId="0" xfId="0" applyFont="1"/>
    <xf numFmtId="0" fontId="29" fillId="2" borderId="0" xfId="0" applyFont="1" applyFill="1"/>
    <xf numFmtId="0" fontId="29" fillId="2" borderId="0" xfId="0" applyFont="1" applyFill="1" applyAlignment="1">
      <alignment horizontal="center"/>
    </xf>
    <xf numFmtId="0" fontId="4" fillId="2" borderId="1" xfId="5" applyFont="1" applyFill="1" applyBorder="1" applyAlignment="1">
      <alignment horizontal="center"/>
    </xf>
    <xf numFmtId="0" fontId="8" fillId="2" borderId="1" xfId="5" applyFont="1" applyFill="1" applyBorder="1" applyAlignment="1">
      <alignment wrapText="1"/>
    </xf>
    <xf numFmtId="172" fontId="8" fillId="2" borderId="1" xfId="5" applyNumberFormat="1" applyFont="1" applyFill="1" applyBorder="1" applyAlignment="1">
      <alignment horizontal="center" wrapText="1"/>
    </xf>
    <xf numFmtId="0" fontId="27" fillId="2" borderId="0" xfId="0" applyFont="1" applyFill="1" applyBorder="1"/>
    <xf numFmtId="1" fontId="27" fillId="2" borderId="0" xfId="0" applyNumberFormat="1" applyFont="1" applyFill="1" applyBorder="1"/>
    <xf numFmtId="1" fontId="27" fillId="0" borderId="0" xfId="5" applyNumberFormat="1" applyFont="1"/>
    <xf numFmtId="0" fontId="4" fillId="2" borderId="1" xfId="5" applyFont="1" applyFill="1" applyBorder="1" applyAlignment="1">
      <alignment horizontal="center" vertical="center"/>
    </xf>
    <xf numFmtId="0" fontId="4" fillId="2" borderId="0" xfId="0" applyFont="1" applyFill="1" applyAlignment="1">
      <alignment horizontal="right" vertical="center" wrapText="1"/>
    </xf>
    <xf numFmtId="179" fontId="10" fillId="2" borderId="1" xfId="7" applyNumberFormat="1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165" fontId="9" fillId="2" borderId="0" xfId="0" applyNumberFormat="1" applyFont="1" applyFill="1" applyAlignment="1">
      <alignment vertical="center"/>
    </xf>
    <xf numFmtId="43" fontId="9" fillId="2" borderId="1" xfId="1" applyFont="1" applyFill="1" applyBorder="1" applyAlignment="1">
      <alignment horizontal="center" vertical="center"/>
    </xf>
    <xf numFmtId="168" fontId="10" fillId="0" borderId="1" xfId="3" applyNumberFormat="1" applyFont="1" applyFill="1" applyBorder="1" applyAlignment="1" applyProtection="1">
      <alignment horizontal="center" wrapText="1"/>
      <protection hidden="1"/>
    </xf>
    <xf numFmtId="0" fontId="9" fillId="2" borderId="0" xfId="0" applyFont="1" applyFill="1" applyBorder="1" applyAlignment="1">
      <alignment vertical="center"/>
    </xf>
    <xf numFmtId="165" fontId="9" fillId="3" borderId="0" xfId="0" applyNumberFormat="1" applyFont="1" applyFill="1" applyBorder="1" applyAlignment="1">
      <alignment horizontal="center" vertical="center" wrapText="1"/>
    </xf>
    <xf numFmtId="179" fontId="9" fillId="0" borderId="1" xfId="0" applyNumberFormat="1" applyFont="1" applyFill="1" applyBorder="1" applyAlignment="1">
      <alignment horizontal="center" vertical="center" wrapText="1"/>
    </xf>
    <xf numFmtId="179" fontId="9" fillId="0" borderId="1" xfId="1" applyNumberFormat="1" applyFont="1" applyFill="1" applyBorder="1" applyAlignment="1">
      <alignment horizontal="center" vertical="center" shrinkToFit="1"/>
    </xf>
    <xf numFmtId="179" fontId="9" fillId="0" borderId="1" xfId="1" applyNumberFormat="1" applyFont="1" applyFill="1" applyBorder="1" applyAlignment="1">
      <alignment horizontal="center" vertical="center"/>
    </xf>
    <xf numFmtId="179" fontId="9" fillId="2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26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/>
    </xf>
    <xf numFmtId="0" fontId="21" fillId="0" borderId="1" xfId="0" applyFont="1" applyBorder="1" applyAlignment="1">
      <alignment horizontal="justify" vertical="center" wrapText="1"/>
    </xf>
    <xf numFmtId="0" fontId="2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1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right"/>
    </xf>
    <xf numFmtId="0" fontId="3" fillId="0" borderId="0" xfId="0" applyFont="1" applyAlignment="1">
      <alignment horizontal="center" wrapText="1"/>
    </xf>
    <xf numFmtId="0" fontId="5" fillId="0" borderId="0" xfId="4" applyFont="1" applyFill="1" applyAlignment="1">
      <alignment horizontal="center"/>
    </xf>
    <xf numFmtId="0" fontId="4" fillId="2" borderId="0" xfId="0" applyFont="1" applyFill="1" applyAlignment="1">
      <alignment horizontal="right" wrapText="1"/>
    </xf>
    <xf numFmtId="0" fontId="4" fillId="2" borderId="0" xfId="0" applyFont="1" applyFill="1" applyAlignment="1">
      <alignment horizontal="right" vertical="center" wrapText="1"/>
    </xf>
    <xf numFmtId="0" fontId="35" fillId="0" borderId="0" xfId="4" applyFont="1" applyFill="1" applyAlignment="1">
      <alignment horizontal="right"/>
    </xf>
    <xf numFmtId="0" fontId="4" fillId="2" borderId="1" xfId="4" applyFont="1" applyFill="1" applyBorder="1" applyAlignment="1">
      <alignment horizontal="center" vertical="center" wrapText="1"/>
    </xf>
    <xf numFmtId="0" fontId="4" fillId="2" borderId="1" xfId="4" applyFont="1" applyFill="1" applyBorder="1" applyAlignment="1">
      <alignment horizontal="center"/>
    </xf>
    <xf numFmtId="0" fontId="4" fillId="2" borderId="0" xfId="4" applyFont="1" applyFill="1" applyAlignment="1">
      <alignment horizontal="right"/>
    </xf>
    <xf numFmtId="0" fontId="4" fillId="2" borderId="0" xfId="4" applyFont="1" applyFill="1" applyAlignment="1">
      <alignment horizontal="center"/>
    </xf>
    <xf numFmtId="0" fontId="4" fillId="2" borderId="6" xfId="4" applyFont="1" applyFill="1" applyBorder="1" applyAlignment="1">
      <alignment horizontal="right"/>
    </xf>
    <xf numFmtId="0" fontId="4" fillId="2" borderId="5" xfId="4" applyFont="1" applyFill="1" applyBorder="1" applyAlignment="1">
      <alignment horizontal="right"/>
    </xf>
    <xf numFmtId="0" fontId="3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right" vertical="center"/>
    </xf>
    <xf numFmtId="0" fontId="9" fillId="0" borderId="0" xfId="0" applyFont="1" applyFill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165" fontId="9" fillId="0" borderId="0" xfId="0" applyNumberFormat="1" applyFont="1" applyFill="1" applyBorder="1" applyAlignment="1">
      <alignment horizontal="right" vertical="center"/>
    </xf>
    <xf numFmtId="165" fontId="10" fillId="0" borderId="1" xfId="0" applyNumberFormat="1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165" fontId="10" fillId="0" borderId="13" xfId="0" applyNumberFormat="1" applyFont="1" applyFill="1" applyBorder="1" applyAlignment="1">
      <alignment horizontal="center" vertical="center" wrapText="1"/>
    </xf>
    <xf numFmtId="165" fontId="10" fillId="0" borderId="14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left" vertical="center"/>
    </xf>
    <xf numFmtId="0" fontId="22" fillId="2" borderId="0" xfId="0" applyFont="1" applyFill="1" applyAlignment="1">
      <alignment horizontal="right" vertical="center"/>
    </xf>
    <xf numFmtId="0" fontId="3" fillId="2" borderId="0" xfId="7" applyFont="1" applyFill="1" applyAlignment="1">
      <alignment horizontal="center" vertical="center" wrapText="1"/>
    </xf>
    <xf numFmtId="0" fontId="9" fillId="2" borderId="2" xfId="0" applyFont="1" applyFill="1" applyBorder="1" applyAlignment="1">
      <alignment horizontal="right" vertical="center"/>
    </xf>
    <xf numFmtId="0" fontId="10" fillId="2" borderId="1" xfId="7" applyFont="1" applyFill="1" applyBorder="1" applyAlignment="1">
      <alignment horizontal="center" vertical="center" wrapText="1"/>
    </xf>
    <xf numFmtId="43" fontId="10" fillId="2" borderId="1" xfId="1" applyFont="1" applyFill="1" applyBorder="1" applyAlignment="1">
      <alignment horizontal="center" vertical="center" wrapText="1"/>
    </xf>
    <xf numFmtId="0" fontId="10" fillId="2" borderId="7" xfId="7" applyFont="1" applyFill="1" applyBorder="1" applyAlignment="1">
      <alignment horizontal="center" vertical="center" wrapText="1"/>
    </xf>
    <xf numFmtId="0" fontId="10" fillId="2" borderId="4" xfId="7" applyFont="1" applyFill="1" applyBorder="1" applyAlignment="1">
      <alignment horizontal="center" vertical="center" wrapText="1"/>
    </xf>
    <xf numFmtId="0" fontId="10" fillId="2" borderId="9" xfId="7" applyFont="1" applyFill="1" applyBorder="1" applyAlignment="1">
      <alignment horizontal="center" vertical="center" wrapText="1"/>
    </xf>
    <xf numFmtId="43" fontId="10" fillId="2" borderId="7" xfId="1" applyFont="1" applyFill="1" applyBorder="1" applyAlignment="1">
      <alignment horizontal="center" vertical="center" wrapText="1"/>
    </xf>
    <xf numFmtId="43" fontId="10" fillId="2" borderId="4" xfId="1" applyFont="1" applyFill="1" applyBorder="1" applyAlignment="1">
      <alignment horizontal="center" vertical="center" wrapText="1"/>
    </xf>
    <xf numFmtId="43" fontId="10" fillId="2" borderId="9" xfId="1" applyFont="1" applyFill="1" applyBorder="1" applyAlignment="1">
      <alignment horizontal="center" vertical="center" wrapText="1"/>
    </xf>
    <xf numFmtId="0" fontId="9" fillId="2" borderId="6" xfId="2" applyFont="1" applyFill="1" applyBorder="1" applyAlignment="1">
      <alignment horizontal="center" vertical="center" wrapText="1"/>
    </xf>
    <xf numFmtId="0" fontId="9" fillId="2" borderId="5" xfId="2" applyFont="1" applyFill="1" applyBorder="1" applyAlignment="1">
      <alignment horizontal="center" vertical="center" wrapText="1"/>
    </xf>
    <xf numFmtId="0" fontId="30" fillId="2" borderId="8" xfId="2" applyFont="1" applyFill="1" applyBorder="1" applyAlignment="1">
      <alignment horizontal="center" vertical="center"/>
    </xf>
    <xf numFmtId="165" fontId="30" fillId="2" borderId="0" xfId="2" applyNumberFormat="1" applyFont="1" applyFill="1" applyAlignment="1">
      <alignment horizontal="center" vertical="center"/>
    </xf>
    <xf numFmtId="0" fontId="30" fillId="2" borderId="0" xfId="2" applyFont="1" applyFill="1" applyAlignment="1">
      <alignment horizontal="center" vertical="center"/>
    </xf>
    <xf numFmtId="0" fontId="3" fillId="2" borderId="0" xfId="2" applyFont="1" applyFill="1" applyAlignment="1">
      <alignment horizontal="center" vertical="center" wrapText="1"/>
    </xf>
    <xf numFmtId="165" fontId="8" fillId="2" borderId="6" xfId="2" applyNumberFormat="1" applyFont="1" applyFill="1" applyBorder="1" applyAlignment="1">
      <alignment horizontal="center" vertical="center"/>
    </xf>
    <xf numFmtId="165" fontId="8" fillId="2" borderId="5" xfId="2" applyNumberFormat="1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0" fontId="9" fillId="2" borderId="0" xfId="2" applyFont="1" applyFill="1" applyAlignment="1">
      <alignment horizontal="right" vertical="center"/>
    </xf>
    <xf numFmtId="165" fontId="34" fillId="2" borderId="6" xfId="2" applyNumberFormat="1" applyFont="1" applyFill="1" applyBorder="1" applyAlignment="1">
      <alignment horizontal="center" vertical="center"/>
    </xf>
    <xf numFmtId="165" fontId="34" fillId="2" borderId="5" xfId="2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36" fillId="2" borderId="6" xfId="4" applyFont="1" applyFill="1" applyBorder="1" applyAlignment="1">
      <alignment horizontal="center" vertical="center" wrapText="1"/>
    </xf>
    <xf numFmtId="0" fontId="36" fillId="2" borderId="5" xfId="4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23" fillId="0" borderId="1" xfId="4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 wrapText="1"/>
    </xf>
    <xf numFmtId="0" fontId="9" fillId="0" borderId="0" xfId="2" applyFont="1" applyAlignment="1">
      <alignment horizontal="left" vertical="center"/>
    </xf>
    <xf numFmtId="0" fontId="9" fillId="0" borderId="0" xfId="2" applyFont="1" applyAlignment="1">
      <alignment horizontal="right" vertical="center"/>
    </xf>
    <xf numFmtId="0" fontId="36" fillId="0" borderId="1" xfId="4" applyFont="1" applyFill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/>
    </xf>
    <xf numFmtId="0" fontId="8" fillId="0" borderId="0" xfId="2" applyFont="1" applyAlignment="1">
      <alignment horizontal="left" vertical="center"/>
    </xf>
    <xf numFmtId="0" fontId="3" fillId="0" borderId="0" xfId="2" applyFont="1" applyBorder="1" applyAlignment="1">
      <alignment horizontal="center" vertical="center" wrapText="1"/>
    </xf>
    <xf numFmtId="0" fontId="8" fillId="0" borderId="0" xfId="0" applyFont="1" applyFill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6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23" fillId="0" borderId="6" xfId="4" applyFont="1" applyFill="1" applyBorder="1" applyAlignment="1">
      <alignment horizontal="center" vertical="center" wrapText="1"/>
    </xf>
    <xf numFmtId="0" fontId="23" fillId="0" borderId="5" xfId="4" applyFont="1" applyFill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9" fillId="0" borderId="6" xfId="2" applyFont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36" fillId="0" borderId="6" xfId="4" applyFont="1" applyFill="1" applyBorder="1" applyAlignment="1">
      <alignment horizontal="center" vertical="center" wrapText="1"/>
    </xf>
    <xf numFmtId="0" fontId="36" fillId="0" borderId="5" xfId="4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0" xfId="2" applyFont="1" applyAlignment="1">
      <alignment horizontal="right" vertical="center"/>
    </xf>
    <xf numFmtId="0" fontId="3" fillId="0" borderId="0" xfId="2" applyFont="1" applyAlignment="1">
      <alignment horizontal="center" wrapText="1"/>
    </xf>
    <xf numFmtId="0" fontId="9" fillId="0" borderId="0" xfId="0" applyFont="1" applyFill="1" applyAlignment="1">
      <alignment horizontal="right"/>
    </xf>
    <xf numFmtId="0" fontId="9" fillId="0" borderId="0" xfId="2" applyFont="1" applyAlignment="1">
      <alignment horizontal="right"/>
    </xf>
    <xf numFmtId="0" fontId="9" fillId="0" borderId="0" xfId="2" applyFont="1" applyAlignment="1">
      <alignment horizontal="left"/>
    </xf>
    <xf numFmtId="0" fontId="4" fillId="0" borderId="0" xfId="5" applyFont="1" applyAlignment="1">
      <alignment horizontal="right" vertical="center"/>
    </xf>
    <xf numFmtId="4" fontId="9" fillId="0" borderId="0" xfId="0" applyNumberFormat="1" applyFont="1" applyFill="1" applyAlignment="1">
      <alignment vertical="center"/>
    </xf>
  </cellXfs>
  <cellStyles count="88">
    <cellStyle name="Акцент1 2" xfId="10"/>
    <cellStyle name="Акцент2 2" xfId="11"/>
    <cellStyle name="Акцент3 2" xfId="12"/>
    <cellStyle name="Акцент4 2" xfId="13"/>
    <cellStyle name="Акцент5 2" xfId="14"/>
    <cellStyle name="Акцент6 2" xfId="15"/>
    <cellStyle name="Ввод  2" xfId="16"/>
    <cellStyle name="Вывод 2" xfId="17"/>
    <cellStyle name="Вычисление 2" xfId="18"/>
    <cellStyle name="Данные (редактируемые)" xfId="19"/>
    <cellStyle name="Данные (только для чтения)" xfId="20"/>
    <cellStyle name="Данные для удаления" xfId="21"/>
    <cellStyle name="Заголовки полей" xfId="22"/>
    <cellStyle name="Заголовки полей [печать]" xfId="23"/>
    <cellStyle name="Заголовок 1 2" xfId="24"/>
    <cellStyle name="Заголовок 2 2" xfId="25"/>
    <cellStyle name="Заголовок 3 2" xfId="26"/>
    <cellStyle name="Заголовок 4 2" xfId="27"/>
    <cellStyle name="Заголовок меры" xfId="28"/>
    <cellStyle name="Заголовок показателя [печать]" xfId="29"/>
    <cellStyle name="Заголовок показателя константы" xfId="30"/>
    <cellStyle name="Заголовок результата расчета" xfId="31"/>
    <cellStyle name="Заголовок свободного показателя" xfId="32"/>
    <cellStyle name="Значение фильтра" xfId="33"/>
    <cellStyle name="Значение фильтра [печать]" xfId="34"/>
    <cellStyle name="Информация о задаче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2" xfId="5"/>
    <cellStyle name="Обычный 2 2" xfId="40"/>
    <cellStyle name="Обычный 2 3" xfId="41"/>
    <cellStyle name="Обычный 2 3 2" xfId="42"/>
    <cellStyle name="Обычный 2 3 3" xfId="43"/>
    <cellStyle name="Обычный 2 3_Лист2" xfId="44"/>
    <cellStyle name="Обычный 2 4" xfId="45"/>
    <cellStyle name="Обычный 2 4 2" xfId="46"/>
    <cellStyle name="Обычный 2 5" xfId="47"/>
    <cellStyle name="Обычный 2 5 2" xfId="48"/>
    <cellStyle name="Обычный 2_Лист2" xfId="49"/>
    <cellStyle name="Обычный 3" xfId="6"/>
    <cellStyle name="Обычный 3 2" xfId="50"/>
    <cellStyle name="Обычный 3 3" xfId="51"/>
    <cellStyle name="Обычный 4" xfId="52"/>
    <cellStyle name="Обычный 4 2" xfId="53"/>
    <cellStyle name="Обычный 5" xfId="54"/>
    <cellStyle name="Обычный 5 2" xfId="55"/>
    <cellStyle name="Обычный 6" xfId="56"/>
    <cellStyle name="Обычный 7" xfId="57"/>
    <cellStyle name="Обычный 8" xfId="58"/>
    <cellStyle name="Обычный 9" xfId="59"/>
    <cellStyle name="Обычный_tmp" xfId="3"/>
    <cellStyle name="Обычный_Взаимные Москв 9мес2006" xfId="60"/>
    <cellStyle name="Обычный_Инвестиц.программа на 2005г. для Минфина по новой структк" xfId="7"/>
    <cellStyle name="Обычный_прил.финпом" xfId="2"/>
    <cellStyle name="Обычный_Проект бюджета 2005г" xfId="61"/>
    <cellStyle name="Обычный_республиканский  2005 г" xfId="4"/>
    <cellStyle name="Отдельная ячейка" xfId="62"/>
    <cellStyle name="Отдельная ячейка - константа" xfId="63"/>
    <cellStyle name="Отдельная ячейка - константа [печать]" xfId="64"/>
    <cellStyle name="Отдельная ячейка [печать]" xfId="65"/>
    <cellStyle name="Отдельная ячейка-результат" xfId="66"/>
    <cellStyle name="Отдельная ячейка-результат [печать]" xfId="67"/>
    <cellStyle name="Плохой 2" xfId="68"/>
    <cellStyle name="Пояснение 2" xfId="69"/>
    <cellStyle name="Примечание 2" xfId="70"/>
    <cellStyle name="Свойства элементов измерения" xfId="71"/>
    <cellStyle name="Свойства элементов измерения [печать]" xfId="72"/>
    <cellStyle name="Связанная ячейка 2" xfId="73"/>
    <cellStyle name="Текст предупреждения 2" xfId="74"/>
    <cellStyle name="Финансовый" xfId="1" builtinId="3"/>
    <cellStyle name="Финансовый 2" xfId="9"/>
    <cellStyle name="Финансовый 2 2" xfId="75"/>
    <cellStyle name="Финансовый 2 3" xfId="76"/>
    <cellStyle name="Финансовый 3" xfId="77"/>
    <cellStyle name="Финансовый 3 2" xfId="78"/>
    <cellStyle name="Финансовый 3 2 2" xfId="79"/>
    <cellStyle name="Финансовый 3 3" xfId="80"/>
    <cellStyle name="Финансовый 3 4" xfId="81"/>
    <cellStyle name="Финансовый 4" xfId="82"/>
    <cellStyle name="Финансовый 4 2" xfId="83"/>
    <cellStyle name="Финансовый 5" xfId="8"/>
    <cellStyle name="Финансовый 5 2" xfId="84"/>
    <cellStyle name="Хороший 2" xfId="85"/>
    <cellStyle name="Элементы осей" xfId="86"/>
    <cellStyle name="Элементы осей [печать]" xfId="8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6" tint="0.59999389629810485"/>
    <pageSetUpPr fitToPage="1"/>
  </sheetPr>
  <dimension ref="A1:E13"/>
  <sheetViews>
    <sheetView view="pageBreakPreview" zoomScale="70" zoomScaleNormal="100" zoomScaleSheetLayoutView="70" workbookViewId="0">
      <selection activeCell="I13" sqref="I13"/>
    </sheetView>
  </sheetViews>
  <sheetFormatPr defaultColWidth="9.109375" defaultRowHeight="13.8" x14ac:dyDescent="0.3"/>
  <cols>
    <col min="1" max="1" width="4.88671875" style="180" customWidth="1"/>
    <col min="2" max="2" width="50.88671875" style="182" customWidth="1"/>
    <col min="3" max="3" width="13.109375" style="180" customWidth="1"/>
    <col min="4" max="4" width="12.5546875" style="180" customWidth="1"/>
    <col min="5" max="5" width="11.6640625" style="180" customWidth="1"/>
    <col min="6" max="256" width="9.109375" style="180"/>
    <col min="257" max="257" width="4.88671875" style="180" customWidth="1"/>
    <col min="258" max="258" width="50.88671875" style="180" customWidth="1"/>
    <col min="259" max="259" width="12" style="180" customWidth="1"/>
    <col min="260" max="260" width="12.5546875" style="180" customWidth="1"/>
    <col min="261" max="261" width="11.6640625" style="180" customWidth="1"/>
    <col min="262" max="512" width="9.109375" style="180"/>
    <col min="513" max="513" width="4.88671875" style="180" customWidth="1"/>
    <col min="514" max="514" width="50.88671875" style="180" customWidth="1"/>
    <col min="515" max="515" width="12" style="180" customWidth="1"/>
    <col min="516" max="516" width="12.5546875" style="180" customWidth="1"/>
    <col min="517" max="517" width="11.6640625" style="180" customWidth="1"/>
    <col min="518" max="768" width="9.109375" style="180"/>
    <col min="769" max="769" width="4.88671875" style="180" customWidth="1"/>
    <col min="770" max="770" width="50.88671875" style="180" customWidth="1"/>
    <col min="771" max="771" width="12" style="180" customWidth="1"/>
    <col min="772" max="772" width="12.5546875" style="180" customWidth="1"/>
    <col min="773" max="773" width="11.6640625" style="180" customWidth="1"/>
    <col min="774" max="1024" width="9.109375" style="180"/>
    <col min="1025" max="1025" width="4.88671875" style="180" customWidth="1"/>
    <col min="1026" max="1026" width="50.88671875" style="180" customWidth="1"/>
    <col min="1027" max="1027" width="12" style="180" customWidth="1"/>
    <col min="1028" max="1028" width="12.5546875" style="180" customWidth="1"/>
    <col min="1029" max="1029" width="11.6640625" style="180" customWidth="1"/>
    <col min="1030" max="1280" width="9.109375" style="180"/>
    <col min="1281" max="1281" width="4.88671875" style="180" customWidth="1"/>
    <col min="1282" max="1282" width="50.88671875" style="180" customWidth="1"/>
    <col min="1283" max="1283" width="12" style="180" customWidth="1"/>
    <col min="1284" max="1284" width="12.5546875" style="180" customWidth="1"/>
    <col min="1285" max="1285" width="11.6640625" style="180" customWidth="1"/>
    <col min="1286" max="1536" width="9.109375" style="180"/>
    <col min="1537" max="1537" width="4.88671875" style="180" customWidth="1"/>
    <col min="1538" max="1538" width="50.88671875" style="180" customWidth="1"/>
    <col min="1539" max="1539" width="12" style="180" customWidth="1"/>
    <col min="1540" max="1540" width="12.5546875" style="180" customWidth="1"/>
    <col min="1541" max="1541" width="11.6640625" style="180" customWidth="1"/>
    <col min="1542" max="1792" width="9.109375" style="180"/>
    <col min="1793" max="1793" width="4.88671875" style="180" customWidth="1"/>
    <col min="1794" max="1794" width="50.88671875" style="180" customWidth="1"/>
    <col min="1795" max="1795" width="12" style="180" customWidth="1"/>
    <col min="1796" max="1796" width="12.5546875" style="180" customWidth="1"/>
    <col min="1797" max="1797" width="11.6640625" style="180" customWidth="1"/>
    <col min="1798" max="2048" width="9.109375" style="180"/>
    <col min="2049" max="2049" width="4.88671875" style="180" customWidth="1"/>
    <col min="2050" max="2050" width="50.88671875" style="180" customWidth="1"/>
    <col min="2051" max="2051" width="12" style="180" customWidth="1"/>
    <col min="2052" max="2052" width="12.5546875" style="180" customWidth="1"/>
    <col min="2053" max="2053" width="11.6640625" style="180" customWidth="1"/>
    <col min="2054" max="2304" width="9.109375" style="180"/>
    <col min="2305" max="2305" width="4.88671875" style="180" customWidth="1"/>
    <col min="2306" max="2306" width="50.88671875" style="180" customWidth="1"/>
    <col min="2307" max="2307" width="12" style="180" customWidth="1"/>
    <col min="2308" max="2308" width="12.5546875" style="180" customWidth="1"/>
    <col min="2309" max="2309" width="11.6640625" style="180" customWidth="1"/>
    <col min="2310" max="2560" width="9.109375" style="180"/>
    <col min="2561" max="2561" width="4.88671875" style="180" customWidth="1"/>
    <col min="2562" max="2562" width="50.88671875" style="180" customWidth="1"/>
    <col min="2563" max="2563" width="12" style="180" customWidth="1"/>
    <col min="2564" max="2564" width="12.5546875" style="180" customWidth="1"/>
    <col min="2565" max="2565" width="11.6640625" style="180" customWidth="1"/>
    <col min="2566" max="2816" width="9.109375" style="180"/>
    <col min="2817" max="2817" width="4.88671875" style="180" customWidth="1"/>
    <col min="2818" max="2818" width="50.88671875" style="180" customWidth="1"/>
    <col min="2819" max="2819" width="12" style="180" customWidth="1"/>
    <col min="2820" max="2820" width="12.5546875" style="180" customWidth="1"/>
    <col min="2821" max="2821" width="11.6640625" style="180" customWidth="1"/>
    <col min="2822" max="3072" width="9.109375" style="180"/>
    <col min="3073" max="3073" width="4.88671875" style="180" customWidth="1"/>
    <col min="3074" max="3074" width="50.88671875" style="180" customWidth="1"/>
    <col min="3075" max="3075" width="12" style="180" customWidth="1"/>
    <col min="3076" max="3076" width="12.5546875" style="180" customWidth="1"/>
    <col min="3077" max="3077" width="11.6640625" style="180" customWidth="1"/>
    <col min="3078" max="3328" width="9.109375" style="180"/>
    <col min="3329" max="3329" width="4.88671875" style="180" customWidth="1"/>
    <col min="3330" max="3330" width="50.88671875" style="180" customWidth="1"/>
    <col min="3331" max="3331" width="12" style="180" customWidth="1"/>
    <col min="3332" max="3332" width="12.5546875" style="180" customWidth="1"/>
    <col min="3333" max="3333" width="11.6640625" style="180" customWidth="1"/>
    <col min="3334" max="3584" width="9.109375" style="180"/>
    <col min="3585" max="3585" width="4.88671875" style="180" customWidth="1"/>
    <col min="3586" max="3586" width="50.88671875" style="180" customWidth="1"/>
    <col min="3587" max="3587" width="12" style="180" customWidth="1"/>
    <col min="3588" max="3588" width="12.5546875" style="180" customWidth="1"/>
    <col min="3589" max="3589" width="11.6640625" style="180" customWidth="1"/>
    <col min="3590" max="3840" width="9.109375" style="180"/>
    <col min="3841" max="3841" width="4.88671875" style="180" customWidth="1"/>
    <col min="3842" max="3842" width="50.88671875" style="180" customWidth="1"/>
    <col min="3843" max="3843" width="12" style="180" customWidth="1"/>
    <col min="3844" max="3844" width="12.5546875" style="180" customWidth="1"/>
    <col min="3845" max="3845" width="11.6640625" style="180" customWidth="1"/>
    <col min="3846" max="4096" width="9.109375" style="180"/>
    <col min="4097" max="4097" width="4.88671875" style="180" customWidth="1"/>
    <col min="4098" max="4098" width="50.88671875" style="180" customWidth="1"/>
    <col min="4099" max="4099" width="12" style="180" customWidth="1"/>
    <col min="4100" max="4100" width="12.5546875" style="180" customWidth="1"/>
    <col min="4101" max="4101" width="11.6640625" style="180" customWidth="1"/>
    <col min="4102" max="4352" width="9.109375" style="180"/>
    <col min="4353" max="4353" width="4.88671875" style="180" customWidth="1"/>
    <col min="4354" max="4354" width="50.88671875" style="180" customWidth="1"/>
    <col min="4355" max="4355" width="12" style="180" customWidth="1"/>
    <col min="4356" max="4356" width="12.5546875" style="180" customWidth="1"/>
    <col min="4357" max="4357" width="11.6640625" style="180" customWidth="1"/>
    <col min="4358" max="4608" width="9.109375" style="180"/>
    <col min="4609" max="4609" width="4.88671875" style="180" customWidth="1"/>
    <col min="4610" max="4610" width="50.88671875" style="180" customWidth="1"/>
    <col min="4611" max="4611" width="12" style="180" customWidth="1"/>
    <col min="4612" max="4612" width="12.5546875" style="180" customWidth="1"/>
    <col min="4613" max="4613" width="11.6640625" style="180" customWidth="1"/>
    <col min="4614" max="4864" width="9.109375" style="180"/>
    <col min="4865" max="4865" width="4.88671875" style="180" customWidth="1"/>
    <col min="4866" max="4866" width="50.88671875" style="180" customWidth="1"/>
    <col min="4867" max="4867" width="12" style="180" customWidth="1"/>
    <col min="4868" max="4868" width="12.5546875" style="180" customWidth="1"/>
    <col min="4869" max="4869" width="11.6640625" style="180" customWidth="1"/>
    <col min="4870" max="5120" width="9.109375" style="180"/>
    <col min="5121" max="5121" width="4.88671875" style="180" customWidth="1"/>
    <col min="5122" max="5122" width="50.88671875" style="180" customWidth="1"/>
    <col min="5123" max="5123" width="12" style="180" customWidth="1"/>
    <col min="5124" max="5124" width="12.5546875" style="180" customWidth="1"/>
    <col min="5125" max="5125" width="11.6640625" style="180" customWidth="1"/>
    <col min="5126" max="5376" width="9.109375" style="180"/>
    <col min="5377" max="5377" width="4.88671875" style="180" customWidth="1"/>
    <col min="5378" max="5378" width="50.88671875" style="180" customWidth="1"/>
    <col min="5379" max="5379" width="12" style="180" customWidth="1"/>
    <col min="5380" max="5380" width="12.5546875" style="180" customWidth="1"/>
    <col min="5381" max="5381" width="11.6640625" style="180" customWidth="1"/>
    <col min="5382" max="5632" width="9.109375" style="180"/>
    <col min="5633" max="5633" width="4.88671875" style="180" customWidth="1"/>
    <col min="5634" max="5634" width="50.88671875" style="180" customWidth="1"/>
    <col min="5635" max="5635" width="12" style="180" customWidth="1"/>
    <col min="5636" max="5636" width="12.5546875" style="180" customWidth="1"/>
    <col min="5637" max="5637" width="11.6640625" style="180" customWidth="1"/>
    <col min="5638" max="5888" width="9.109375" style="180"/>
    <col min="5889" max="5889" width="4.88671875" style="180" customWidth="1"/>
    <col min="5890" max="5890" width="50.88671875" style="180" customWidth="1"/>
    <col min="5891" max="5891" width="12" style="180" customWidth="1"/>
    <col min="5892" max="5892" width="12.5546875" style="180" customWidth="1"/>
    <col min="5893" max="5893" width="11.6640625" style="180" customWidth="1"/>
    <col min="5894" max="6144" width="9.109375" style="180"/>
    <col min="6145" max="6145" width="4.88671875" style="180" customWidth="1"/>
    <col min="6146" max="6146" width="50.88671875" style="180" customWidth="1"/>
    <col min="6147" max="6147" width="12" style="180" customWidth="1"/>
    <col min="6148" max="6148" width="12.5546875" style="180" customWidth="1"/>
    <col min="6149" max="6149" width="11.6640625" style="180" customWidth="1"/>
    <col min="6150" max="6400" width="9.109375" style="180"/>
    <col min="6401" max="6401" width="4.88671875" style="180" customWidth="1"/>
    <col min="6402" max="6402" width="50.88671875" style="180" customWidth="1"/>
    <col min="6403" max="6403" width="12" style="180" customWidth="1"/>
    <col min="6404" max="6404" width="12.5546875" style="180" customWidth="1"/>
    <col min="6405" max="6405" width="11.6640625" style="180" customWidth="1"/>
    <col min="6406" max="6656" width="9.109375" style="180"/>
    <col min="6657" max="6657" width="4.88671875" style="180" customWidth="1"/>
    <col min="6658" max="6658" width="50.88671875" style="180" customWidth="1"/>
    <col min="6659" max="6659" width="12" style="180" customWidth="1"/>
    <col min="6660" max="6660" width="12.5546875" style="180" customWidth="1"/>
    <col min="6661" max="6661" width="11.6640625" style="180" customWidth="1"/>
    <col min="6662" max="6912" width="9.109375" style="180"/>
    <col min="6913" max="6913" width="4.88671875" style="180" customWidth="1"/>
    <col min="6914" max="6914" width="50.88671875" style="180" customWidth="1"/>
    <col min="6915" max="6915" width="12" style="180" customWidth="1"/>
    <col min="6916" max="6916" width="12.5546875" style="180" customWidth="1"/>
    <col min="6917" max="6917" width="11.6640625" style="180" customWidth="1"/>
    <col min="6918" max="7168" width="9.109375" style="180"/>
    <col min="7169" max="7169" width="4.88671875" style="180" customWidth="1"/>
    <col min="7170" max="7170" width="50.88671875" style="180" customWidth="1"/>
    <col min="7171" max="7171" width="12" style="180" customWidth="1"/>
    <col min="7172" max="7172" width="12.5546875" style="180" customWidth="1"/>
    <col min="7173" max="7173" width="11.6640625" style="180" customWidth="1"/>
    <col min="7174" max="7424" width="9.109375" style="180"/>
    <col min="7425" max="7425" width="4.88671875" style="180" customWidth="1"/>
    <col min="7426" max="7426" width="50.88671875" style="180" customWidth="1"/>
    <col min="7427" max="7427" width="12" style="180" customWidth="1"/>
    <col min="7428" max="7428" width="12.5546875" style="180" customWidth="1"/>
    <col min="7429" max="7429" width="11.6640625" style="180" customWidth="1"/>
    <col min="7430" max="7680" width="9.109375" style="180"/>
    <col min="7681" max="7681" width="4.88671875" style="180" customWidth="1"/>
    <col min="7682" max="7682" width="50.88671875" style="180" customWidth="1"/>
    <col min="7683" max="7683" width="12" style="180" customWidth="1"/>
    <col min="7684" max="7684" width="12.5546875" style="180" customWidth="1"/>
    <col min="7685" max="7685" width="11.6640625" style="180" customWidth="1"/>
    <col min="7686" max="7936" width="9.109375" style="180"/>
    <col min="7937" max="7937" width="4.88671875" style="180" customWidth="1"/>
    <col min="7938" max="7938" width="50.88671875" style="180" customWidth="1"/>
    <col min="7939" max="7939" width="12" style="180" customWidth="1"/>
    <col min="7940" max="7940" width="12.5546875" style="180" customWidth="1"/>
    <col min="7941" max="7941" width="11.6640625" style="180" customWidth="1"/>
    <col min="7942" max="8192" width="9.109375" style="180"/>
    <col min="8193" max="8193" width="4.88671875" style="180" customWidth="1"/>
    <col min="8194" max="8194" width="50.88671875" style="180" customWidth="1"/>
    <col min="8195" max="8195" width="12" style="180" customWidth="1"/>
    <col min="8196" max="8196" width="12.5546875" style="180" customWidth="1"/>
    <col min="8197" max="8197" width="11.6640625" style="180" customWidth="1"/>
    <col min="8198" max="8448" width="9.109375" style="180"/>
    <col min="8449" max="8449" width="4.88671875" style="180" customWidth="1"/>
    <col min="8450" max="8450" width="50.88671875" style="180" customWidth="1"/>
    <col min="8451" max="8451" width="12" style="180" customWidth="1"/>
    <col min="8452" max="8452" width="12.5546875" style="180" customWidth="1"/>
    <col min="8453" max="8453" width="11.6640625" style="180" customWidth="1"/>
    <col min="8454" max="8704" width="9.109375" style="180"/>
    <col min="8705" max="8705" width="4.88671875" style="180" customWidth="1"/>
    <col min="8706" max="8706" width="50.88671875" style="180" customWidth="1"/>
    <col min="8707" max="8707" width="12" style="180" customWidth="1"/>
    <col min="8708" max="8708" width="12.5546875" style="180" customWidth="1"/>
    <col min="8709" max="8709" width="11.6640625" style="180" customWidth="1"/>
    <col min="8710" max="8960" width="9.109375" style="180"/>
    <col min="8961" max="8961" width="4.88671875" style="180" customWidth="1"/>
    <col min="8962" max="8962" width="50.88671875" style="180" customWidth="1"/>
    <col min="8963" max="8963" width="12" style="180" customWidth="1"/>
    <col min="8964" max="8964" width="12.5546875" style="180" customWidth="1"/>
    <col min="8965" max="8965" width="11.6640625" style="180" customWidth="1"/>
    <col min="8966" max="9216" width="9.109375" style="180"/>
    <col min="9217" max="9217" width="4.88671875" style="180" customWidth="1"/>
    <col min="9218" max="9218" width="50.88671875" style="180" customWidth="1"/>
    <col min="9219" max="9219" width="12" style="180" customWidth="1"/>
    <col min="9220" max="9220" width="12.5546875" style="180" customWidth="1"/>
    <col min="9221" max="9221" width="11.6640625" style="180" customWidth="1"/>
    <col min="9222" max="9472" width="9.109375" style="180"/>
    <col min="9473" max="9473" width="4.88671875" style="180" customWidth="1"/>
    <col min="9474" max="9474" width="50.88671875" style="180" customWidth="1"/>
    <col min="9475" max="9475" width="12" style="180" customWidth="1"/>
    <col min="9476" max="9476" width="12.5546875" style="180" customWidth="1"/>
    <col min="9477" max="9477" width="11.6640625" style="180" customWidth="1"/>
    <col min="9478" max="9728" width="9.109375" style="180"/>
    <col min="9729" max="9729" width="4.88671875" style="180" customWidth="1"/>
    <col min="9730" max="9730" width="50.88671875" style="180" customWidth="1"/>
    <col min="9731" max="9731" width="12" style="180" customWidth="1"/>
    <col min="9732" max="9732" width="12.5546875" style="180" customWidth="1"/>
    <col min="9733" max="9733" width="11.6640625" style="180" customWidth="1"/>
    <col min="9734" max="9984" width="9.109375" style="180"/>
    <col min="9985" max="9985" width="4.88671875" style="180" customWidth="1"/>
    <col min="9986" max="9986" width="50.88671875" style="180" customWidth="1"/>
    <col min="9987" max="9987" width="12" style="180" customWidth="1"/>
    <col min="9988" max="9988" width="12.5546875" style="180" customWidth="1"/>
    <col min="9989" max="9989" width="11.6640625" style="180" customWidth="1"/>
    <col min="9990" max="10240" width="9.109375" style="180"/>
    <col min="10241" max="10241" width="4.88671875" style="180" customWidth="1"/>
    <col min="10242" max="10242" width="50.88671875" style="180" customWidth="1"/>
    <col min="10243" max="10243" width="12" style="180" customWidth="1"/>
    <col min="10244" max="10244" width="12.5546875" style="180" customWidth="1"/>
    <col min="10245" max="10245" width="11.6640625" style="180" customWidth="1"/>
    <col min="10246" max="10496" width="9.109375" style="180"/>
    <col min="10497" max="10497" width="4.88671875" style="180" customWidth="1"/>
    <col min="10498" max="10498" width="50.88671875" style="180" customWidth="1"/>
    <col min="10499" max="10499" width="12" style="180" customWidth="1"/>
    <col min="10500" max="10500" width="12.5546875" style="180" customWidth="1"/>
    <col min="10501" max="10501" width="11.6640625" style="180" customWidth="1"/>
    <col min="10502" max="10752" width="9.109375" style="180"/>
    <col min="10753" max="10753" width="4.88671875" style="180" customWidth="1"/>
    <col min="10754" max="10754" width="50.88671875" style="180" customWidth="1"/>
    <col min="10755" max="10755" width="12" style="180" customWidth="1"/>
    <col min="10756" max="10756" width="12.5546875" style="180" customWidth="1"/>
    <col min="10757" max="10757" width="11.6640625" style="180" customWidth="1"/>
    <col min="10758" max="11008" width="9.109375" style="180"/>
    <col min="11009" max="11009" width="4.88671875" style="180" customWidth="1"/>
    <col min="11010" max="11010" width="50.88671875" style="180" customWidth="1"/>
    <col min="11011" max="11011" width="12" style="180" customWidth="1"/>
    <col min="11012" max="11012" width="12.5546875" style="180" customWidth="1"/>
    <col min="11013" max="11013" width="11.6640625" style="180" customWidth="1"/>
    <col min="11014" max="11264" width="9.109375" style="180"/>
    <col min="11265" max="11265" width="4.88671875" style="180" customWidth="1"/>
    <col min="11266" max="11266" width="50.88671875" style="180" customWidth="1"/>
    <col min="11267" max="11267" width="12" style="180" customWidth="1"/>
    <col min="11268" max="11268" width="12.5546875" style="180" customWidth="1"/>
    <col min="11269" max="11269" width="11.6640625" style="180" customWidth="1"/>
    <col min="11270" max="11520" width="9.109375" style="180"/>
    <col min="11521" max="11521" width="4.88671875" style="180" customWidth="1"/>
    <col min="11522" max="11522" width="50.88671875" style="180" customWidth="1"/>
    <col min="11523" max="11523" width="12" style="180" customWidth="1"/>
    <col min="11524" max="11524" width="12.5546875" style="180" customWidth="1"/>
    <col min="11525" max="11525" width="11.6640625" style="180" customWidth="1"/>
    <col min="11526" max="11776" width="9.109375" style="180"/>
    <col min="11777" max="11777" width="4.88671875" style="180" customWidth="1"/>
    <col min="11778" max="11778" width="50.88671875" style="180" customWidth="1"/>
    <col min="11779" max="11779" width="12" style="180" customWidth="1"/>
    <col min="11780" max="11780" width="12.5546875" style="180" customWidth="1"/>
    <col min="11781" max="11781" width="11.6640625" style="180" customWidth="1"/>
    <col min="11782" max="12032" width="9.109375" style="180"/>
    <col min="12033" max="12033" width="4.88671875" style="180" customWidth="1"/>
    <col min="12034" max="12034" width="50.88671875" style="180" customWidth="1"/>
    <col min="12035" max="12035" width="12" style="180" customWidth="1"/>
    <col min="12036" max="12036" width="12.5546875" style="180" customWidth="1"/>
    <col min="12037" max="12037" width="11.6640625" style="180" customWidth="1"/>
    <col min="12038" max="12288" width="9.109375" style="180"/>
    <col min="12289" max="12289" width="4.88671875" style="180" customWidth="1"/>
    <col min="12290" max="12290" width="50.88671875" style="180" customWidth="1"/>
    <col min="12291" max="12291" width="12" style="180" customWidth="1"/>
    <col min="12292" max="12292" width="12.5546875" style="180" customWidth="1"/>
    <col min="12293" max="12293" width="11.6640625" style="180" customWidth="1"/>
    <col min="12294" max="12544" width="9.109375" style="180"/>
    <col min="12545" max="12545" width="4.88671875" style="180" customWidth="1"/>
    <col min="12546" max="12546" width="50.88671875" style="180" customWidth="1"/>
    <col min="12547" max="12547" width="12" style="180" customWidth="1"/>
    <col min="12548" max="12548" width="12.5546875" style="180" customWidth="1"/>
    <col min="12549" max="12549" width="11.6640625" style="180" customWidth="1"/>
    <col min="12550" max="12800" width="9.109375" style="180"/>
    <col min="12801" max="12801" width="4.88671875" style="180" customWidth="1"/>
    <col min="12802" max="12802" width="50.88671875" style="180" customWidth="1"/>
    <col min="12803" max="12803" width="12" style="180" customWidth="1"/>
    <col min="12804" max="12804" width="12.5546875" style="180" customWidth="1"/>
    <col min="12805" max="12805" width="11.6640625" style="180" customWidth="1"/>
    <col min="12806" max="13056" width="9.109375" style="180"/>
    <col min="13057" max="13057" width="4.88671875" style="180" customWidth="1"/>
    <col min="13058" max="13058" width="50.88671875" style="180" customWidth="1"/>
    <col min="13059" max="13059" width="12" style="180" customWidth="1"/>
    <col min="13060" max="13060" width="12.5546875" style="180" customWidth="1"/>
    <col min="13061" max="13061" width="11.6640625" style="180" customWidth="1"/>
    <col min="13062" max="13312" width="9.109375" style="180"/>
    <col min="13313" max="13313" width="4.88671875" style="180" customWidth="1"/>
    <col min="13314" max="13314" width="50.88671875" style="180" customWidth="1"/>
    <col min="13315" max="13315" width="12" style="180" customWidth="1"/>
    <col min="13316" max="13316" width="12.5546875" style="180" customWidth="1"/>
    <col min="13317" max="13317" width="11.6640625" style="180" customWidth="1"/>
    <col min="13318" max="13568" width="9.109375" style="180"/>
    <col min="13569" max="13569" width="4.88671875" style="180" customWidth="1"/>
    <col min="13570" max="13570" width="50.88671875" style="180" customWidth="1"/>
    <col min="13571" max="13571" width="12" style="180" customWidth="1"/>
    <col min="13572" max="13572" width="12.5546875" style="180" customWidth="1"/>
    <col min="13573" max="13573" width="11.6640625" style="180" customWidth="1"/>
    <col min="13574" max="13824" width="9.109375" style="180"/>
    <col min="13825" max="13825" width="4.88671875" style="180" customWidth="1"/>
    <col min="13826" max="13826" width="50.88671875" style="180" customWidth="1"/>
    <col min="13827" max="13827" width="12" style="180" customWidth="1"/>
    <col min="13828" max="13828" width="12.5546875" style="180" customWidth="1"/>
    <col min="13829" max="13829" width="11.6640625" style="180" customWidth="1"/>
    <col min="13830" max="14080" width="9.109375" style="180"/>
    <col min="14081" max="14081" width="4.88671875" style="180" customWidth="1"/>
    <col min="14082" max="14082" width="50.88671875" style="180" customWidth="1"/>
    <col min="14083" max="14083" width="12" style="180" customWidth="1"/>
    <col min="14084" max="14084" width="12.5546875" style="180" customWidth="1"/>
    <col min="14085" max="14085" width="11.6640625" style="180" customWidth="1"/>
    <col min="14086" max="14336" width="9.109375" style="180"/>
    <col min="14337" max="14337" width="4.88671875" style="180" customWidth="1"/>
    <col min="14338" max="14338" width="50.88671875" style="180" customWidth="1"/>
    <col min="14339" max="14339" width="12" style="180" customWidth="1"/>
    <col min="14340" max="14340" width="12.5546875" style="180" customWidth="1"/>
    <col min="14341" max="14341" width="11.6640625" style="180" customWidth="1"/>
    <col min="14342" max="14592" width="9.109375" style="180"/>
    <col min="14593" max="14593" width="4.88671875" style="180" customWidth="1"/>
    <col min="14594" max="14594" width="50.88671875" style="180" customWidth="1"/>
    <col min="14595" max="14595" width="12" style="180" customWidth="1"/>
    <col min="14596" max="14596" width="12.5546875" style="180" customWidth="1"/>
    <col min="14597" max="14597" width="11.6640625" style="180" customWidth="1"/>
    <col min="14598" max="14848" width="9.109375" style="180"/>
    <col min="14849" max="14849" width="4.88671875" style="180" customWidth="1"/>
    <col min="14850" max="14850" width="50.88671875" style="180" customWidth="1"/>
    <col min="14851" max="14851" width="12" style="180" customWidth="1"/>
    <col min="14852" max="14852" width="12.5546875" style="180" customWidth="1"/>
    <col min="14853" max="14853" width="11.6640625" style="180" customWidth="1"/>
    <col min="14854" max="15104" width="9.109375" style="180"/>
    <col min="15105" max="15105" width="4.88671875" style="180" customWidth="1"/>
    <col min="15106" max="15106" width="50.88671875" style="180" customWidth="1"/>
    <col min="15107" max="15107" width="12" style="180" customWidth="1"/>
    <col min="15108" max="15108" width="12.5546875" style="180" customWidth="1"/>
    <col min="15109" max="15109" width="11.6640625" style="180" customWidth="1"/>
    <col min="15110" max="15360" width="9.109375" style="180"/>
    <col min="15361" max="15361" width="4.88671875" style="180" customWidth="1"/>
    <col min="15362" max="15362" width="50.88671875" style="180" customWidth="1"/>
    <col min="15363" max="15363" width="12" style="180" customWidth="1"/>
    <col min="15364" max="15364" width="12.5546875" style="180" customWidth="1"/>
    <col min="15365" max="15365" width="11.6640625" style="180" customWidth="1"/>
    <col min="15366" max="15616" width="9.109375" style="180"/>
    <col min="15617" max="15617" width="4.88671875" style="180" customWidth="1"/>
    <col min="15618" max="15618" width="50.88671875" style="180" customWidth="1"/>
    <col min="15619" max="15619" width="12" style="180" customWidth="1"/>
    <col min="15620" max="15620" width="12.5546875" style="180" customWidth="1"/>
    <col min="15621" max="15621" width="11.6640625" style="180" customWidth="1"/>
    <col min="15622" max="15872" width="9.109375" style="180"/>
    <col min="15873" max="15873" width="4.88671875" style="180" customWidth="1"/>
    <col min="15874" max="15874" width="50.88671875" style="180" customWidth="1"/>
    <col min="15875" max="15875" width="12" style="180" customWidth="1"/>
    <col min="15876" max="15876" width="12.5546875" style="180" customWidth="1"/>
    <col min="15877" max="15877" width="11.6640625" style="180" customWidth="1"/>
    <col min="15878" max="16128" width="9.109375" style="180"/>
    <col min="16129" max="16129" width="4.88671875" style="180" customWidth="1"/>
    <col min="16130" max="16130" width="50.88671875" style="180" customWidth="1"/>
    <col min="16131" max="16131" width="12" style="180" customWidth="1"/>
    <col min="16132" max="16132" width="12.5546875" style="180" customWidth="1"/>
    <col min="16133" max="16133" width="11.6640625" style="180" customWidth="1"/>
    <col min="16134" max="16384" width="9.109375" style="180"/>
  </cols>
  <sheetData>
    <row r="1" spans="1:5" ht="57.6" customHeight="1" x14ac:dyDescent="0.3">
      <c r="A1" s="467" t="s">
        <v>539</v>
      </c>
      <c r="B1" s="467"/>
      <c r="C1" s="467"/>
      <c r="D1" s="467"/>
      <c r="E1" s="467"/>
    </row>
    <row r="2" spans="1:5" ht="14.4" customHeight="1" x14ac:dyDescent="0.3">
      <c r="B2" s="181"/>
      <c r="C2" s="181"/>
      <c r="D2" s="468" t="s">
        <v>229</v>
      </c>
      <c r="E2" s="468"/>
    </row>
    <row r="3" spans="1:5" ht="27.6" x14ac:dyDescent="0.3">
      <c r="A3" s="1" t="s">
        <v>0</v>
      </c>
      <c r="B3" s="2" t="s">
        <v>1</v>
      </c>
      <c r="C3" s="3" t="s">
        <v>355</v>
      </c>
      <c r="D3" s="3" t="s">
        <v>503</v>
      </c>
      <c r="E3" s="3" t="s">
        <v>540</v>
      </c>
    </row>
    <row r="4" spans="1:5" ht="18.600000000000001" customHeight="1" x14ac:dyDescent="0.3">
      <c r="A4" s="1"/>
      <c r="B4" s="2" t="s">
        <v>3</v>
      </c>
      <c r="C4" s="153">
        <f>SUM(C5:C13)</f>
        <v>569754.1</v>
      </c>
      <c r="D4" s="153">
        <f>SUM(D5:D13)</f>
        <v>601448.10000000009</v>
      </c>
      <c r="E4" s="153">
        <f>SUM(E5:E13)</f>
        <v>643816.20000000007</v>
      </c>
    </row>
    <row r="5" spans="1:5" ht="45" customHeight="1" x14ac:dyDescent="0.3">
      <c r="A5" s="4">
        <v>1</v>
      </c>
      <c r="B5" s="5" t="s">
        <v>4</v>
      </c>
      <c r="C5" s="114">
        <v>13224.2</v>
      </c>
      <c r="D5" s="114">
        <v>12945.8</v>
      </c>
      <c r="E5" s="114">
        <v>13673.2</v>
      </c>
    </row>
    <row r="6" spans="1:5" ht="41.4" x14ac:dyDescent="0.3">
      <c r="A6" s="4">
        <v>2</v>
      </c>
      <c r="B6" s="6" t="s">
        <v>5</v>
      </c>
      <c r="C6" s="114">
        <v>16073.7</v>
      </c>
      <c r="D6" s="114">
        <v>15735.5</v>
      </c>
      <c r="E6" s="114">
        <v>16619.5</v>
      </c>
    </row>
    <row r="7" spans="1:5" ht="37.200000000000003" customHeight="1" x14ac:dyDescent="0.3">
      <c r="A7" s="4">
        <v>3</v>
      </c>
      <c r="B7" s="6" t="s">
        <v>529</v>
      </c>
      <c r="C7" s="114">
        <v>369544.6</v>
      </c>
      <c r="D7" s="114">
        <v>381161.4</v>
      </c>
      <c r="E7" s="114">
        <v>410680.9</v>
      </c>
    </row>
    <row r="8" spans="1:5" ht="64.8" customHeight="1" x14ac:dyDescent="0.3">
      <c r="A8" s="4">
        <v>4</v>
      </c>
      <c r="B8" s="6" t="s">
        <v>530</v>
      </c>
      <c r="C8" s="114">
        <v>101386.8</v>
      </c>
      <c r="D8" s="114">
        <v>113415.5</v>
      </c>
      <c r="E8" s="114">
        <v>119773.2</v>
      </c>
    </row>
    <row r="9" spans="1:5" ht="55.2" x14ac:dyDescent="0.3">
      <c r="A9" s="4">
        <v>5</v>
      </c>
      <c r="B9" s="6" t="s">
        <v>6</v>
      </c>
      <c r="C9" s="114">
        <v>89.3</v>
      </c>
      <c r="D9" s="114">
        <v>87.4</v>
      </c>
      <c r="E9" s="114">
        <v>92.3</v>
      </c>
    </row>
    <row r="10" spans="1:5" ht="55.2" hidden="1" x14ac:dyDescent="0.3">
      <c r="A10" s="4">
        <v>6</v>
      </c>
      <c r="B10" s="6" t="s">
        <v>7</v>
      </c>
      <c r="C10" s="114"/>
      <c r="D10" s="114"/>
      <c r="E10" s="114"/>
    </row>
    <row r="11" spans="1:5" ht="31.2" customHeight="1" x14ac:dyDescent="0.3">
      <c r="A11" s="4">
        <v>6</v>
      </c>
      <c r="B11" s="5" t="s">
        <v>8</v>
      </c>
      <c r="C11" s="115">
        <v>538</v>
      </c>
      <c r="D11" s="115">
        <v>526.70000000000005</v>
      </c>
      <c r="E11" s="115">
        <v>556.29999999999995</v>
      </c>
    </row>
    <row r="12" spans="1:5" ht="41.4" x14ac:dyDescent="0.3">
      <c r="A12" s="4">
        <v>7</v>
      </c>
      <c r="B12" s="7" t="s">
        <v>282</v>
      </c>
      <c r="C12" s="114">
        <v>278.7</v>
      </c>
      <c r="D12" s="114">
        <v>272.8</v>
      </c>
      <c r="E12" s="114">
        <v>288.2</v>
      </c>
    </row>
    <row r="13" spans="1:5" ht="69" x14ac:dyDescent="0.3">
      <c r="A13" s="4">
        <v>8</v>
      </c>
      <c r="B13" s="7" t="s">
        <v>283</v>
      </c>
      <c r="C13" s="114">
        <v>68618.8</v>
      </c>
      <c r="D13" s="114">
        <v>77303</v>
      </c>
      <c r="E13" s="114">
        <v>82132.600000000006</v>
      </c>
    </row>
  </sheetData>
  <mergeCells count="2">
    <mergeCell ref="A1:E1"/>
    <mergeCell ref="D2:E2"/>
  </mergeCells>
  <pageMargins left="0.78740157480314965" right="0.39370078740157483" top="0.78740157480314965" bottom="0.78740157480314965" header="0.31496062992125984" footer="0.31496062992125984"/>
  <pageSetup paperSize="9" scale="96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theme="6" tint="0.59999389629810485"/>
    <pageSetUpPr fitToPage="1"/>
  </sheetPr>
  <dimension ref="A1:P2089"/>
  <sheetViews>
    <sheetView view="pageBreakPreview" topLeftCell="A35" zoomScale="75" zoomScaleNormal="115" zoomScaleSheetLayoutView="75" workbookViewId="0">
      <selection activeCell="E7" sqref="E7:G7"/>
    </sheetView>
  </sheetViews>
  <sheetFormatPr defaultColWidth="9.109375" defaultRowHeight="13.2" x14ac:dyDescent="0.3"/>
  <cols>
    <col min="1" max="1" width="46.109375" style="19" customWidth="1"/>
    <col min="2" max="2" width="5.5546875" style="22" customWidth="1"/>
    <col min="3" max="3" width="4.88671875" style="22" customWidth="1"/>
    <col min="4" max="4" width="5.109375" style="22" customWidth="1"/>
    <col min="5" max="5" width="13.33203125" style="22" customWidth="1"/>
    <col min="6" max="6" width="6.6640625" style="22" customWidth="1"/>
    <col min="7" max="7" width="12.5546875" style="124" customWidth="1"/>
    <col min="8" max="9" width="0" style="19" hidden="1" customWidth="1"/>
    <col min="10" max="10" width="11.44140625" style="19" customWidth="1"/>
    <col min="11" max="11" width="15.6640625" style="19" hidden="1" customWidth="1"/>
    <col min="12" max="12" width="1.88671875" style="19" hidden="1" customWidth="1"/>
    <col min="13" max="13" width="1.5546875" style="19" hidden="1" customWidth="1"/>
    <col min="14" max="14" width="11.44140625" style="19" bestFit="1" customWidth="1"/>
    <col min="15" max="256" width="9.109375" style="19"/>
    <col min="257" max="257" width="43" style="19" customWidth="1"/>
    <col min="258" max="258" width="5.5546875" style="19" customWidth="1"/>
    <col min="259" max="259" width="4.88671875" style="19" customWidth="1"/>
    <col min="260" max="260" width="5.109375" style="19" customWidth="1"/>
    <col min="261" max="261" width="13.33203125" style="19" customWidth="1"/>
    <col min="262" max="262" width="6.6640625" style="19" customWidth="1"/>
    <col min="263" max="263" width="10.5546875" style="19" customWidth="1"/>
    <col min="264" max="265" width="0" style="19" hidden="1" customWidth="1"/>
    <col min="266" max="266" width="9.44140625" style="19" bestFit="1" customWidth="1"/>
    <col min="267" max="269" width="0" style="19" hidden="1" customWidth="1"/>
    <col min="270" max="512" width="9.109375" style="19"/>
    <col min="513" max="513" width="43" style="19" customWidth="1"/>
    <col min="514" max="514" width="5.5546875" style="19" customWidth="1"/>
    <col min="515" max="515" width="4.88671875" style="19" customWidth="1"/>
    <col min="516" max="516" width="5.109375" style="19" customWidth="1"/>
    <col min="517" max="517" width="13.33203125" style="19" customWidth="1"/>
    <col min="518" max="518" width="6.6640625" style="19" customWidth="1"/>
    <col min="519" max="519" width="10.5546875" style="19" customWidth="1"/>
    <col min="520" max="521" width="0" style="19" hidden="1" customWidth="1"/>
    <col min="522" max="522" width="9.44140625" style="19" bestFit="1" customWidth="1"/>
    <col min="523" max="525" width="0" style="19" hidden="1" customWidth="1"/>
    <col min="526" max="768" width="9.109375" style="19"/>
    <col min="769" max="769" width="43" style="19" customWidth="1"/>
    <col min="770" max="770" width="5.5546875" style="19" customWidth="1"/>
    <col min="771" max="771" width="4.88671875" style="19" customWidth="1"/>
    <col min="772" max="772" width="5.109375" style="19" customWidth="1"/>
    <col min="773" max="773" width="13.33203125" style="19" customWidth="1"/>
    <col min="774" max="774" width="6.6640625" style="19" customWidth="1"/>
    <col min="775" max="775" width="10.5546875" style="19" customWidth="1"/>
    <col min="776" max="777" width="0" style="19" hidden="1" customWidth="1"/>
    <col min="778" max="778" width="9.44140625" style="19" bestFit="1" customWidth="1"/>
    <col min="779" max="781" width="0" style="19" hidden="1" customWidth="1"/>
    <col min="782" max="1024" width="9.109375" style="19"/>
    <col min="1025" max="1025" width="43" style="19" customWidth="1"/>
    <col min="1026" max="1026" width="5.5546875" style="19" customWidth="1"/>
    <col min="1027" max="1027" width="4.88671875" style="19" customWidth="1"/>
    <col min="1028" max="1028" width="5.109375" style="19" customWidth="1"/>
    <col min="1029" max="1029" width="13.33203125" style="19" customWidth="1"/>
    <col min="1030" max="1030" width="6.6640625" style="19" customWidth="1"/>
    <col min="1031" max="1031" width="10.5546875" style="19" customWidth="1"/>
    <col min="1032" max="1033" width="0" style="19" hidden="1" customWidth="1"/>
    <col min="1034" max="1034" width="9.44140625" style="19" bestFit="1" customWidth="1"/>
    <col min="1035" max="1037" width="0" style="19" hidden="1" customWidth="1"/>
    <col min="1038" max="1280" width="9.109375" style="19"/>
    <col min="1281" max="1281" width="43" style="19" customWidth="1"/>
    <col min="1282" max="1282" width="5.5546875" style="19" customWidth="1"/>
    <col min="1283" max="1283" width="4.88671875" style="19" customWidth="1"/>
    <col min="1284" max="1284" width="5.109375" style="19" customWidth="1"/>
    <col min="1285" max="1285" width="13.33203125" style="19" customWidth="1"/>
    <col min="1286" max="1286" width="6.6640625" style="19" customWidth="1"/>
    <col min="1287" max="1287" width="10.5546875" style="19" customWidth="1"/>
    <col min="1288" max="1289" width="0" style="19" hidden="1" customWidth="1"/>
    <col min="1290" max="1290" width="9.44140625" style="19" bestFit="1" customWidth="1"/>
    <col min="1291" max="1293" width="0" style="19" hidden="1" customWidth="1"/>
    <col min="1294" max="1536" width="9.109375" style="19"/>
    <col min="1537" max="1537" width="43" style="19" customWidth="1"/>
    <col min="1538" max="1538" width="5.5546875" style="19" customWidth="1"/>
    <col min="1539" max="1539" width="4.88671875" style="19" customWidth="1"/>
    <col min="1540" max="1540" width="5.109375" style="19" customWidth="1"/>
    <col min="1541" max="1541" width="13.33203125" style="19" customWidth="1"/>
    <col min="1542" max="1542" width="6.6640625" style="19" customWidth="1"/>
    <col min="1543" max="1543" width="10.5546875" style="19" customWidth="1"/>
    <col min="1544" max="1545" width="0" style="19" hidden="1" customWidth="1"/>
    <col min="1546" max="1546" width="9.44140625" style="19" bestFit="1" customWidth="1"/>
    <col min="1547" max="1549" width="0" style="19" hidden="1" customWidth="1"/>
    <col min="1550" max="1792" width="9.109375" style="19"/>
    <col min="1793" max="1793" width="43" style="19" customWidth="1"/>
    <col min="1794" max="1794" width="5.5546875" style="19" customWidth="1"/>
    <col min="1795" max="1795" width="4.88671875" style="19" customWidth="1"/>
    <col min="1796" max="1796" width="5.109375" style="19" customWidth="1"/>
    <col min="1797" max="1797" width="13.33203125" style="19" customWidth="1"/>
    <col min="1798" max="1798" width="6.6640625" style="19" customWidth="1"/>
    <col min="1799" max="1799" width="10.5546875" style="19" customWidth="1"/>
    <col min="1800" max="1801" width="0" style="19" hidden="1" customWidth="1"/>
    <col min="1802" max="1802" width="9.44140625" style="19" bestFit="1" customWidth="1"/>
    <col min="1803" max="1805" width="0" style="19" hidden="1" customWidth="1"/>
    <col min="1806" max="2048" width="9.109375" style="19"/>
    <col min="2049" max="2049" width="43" style="19" customWidth="1"/>
    <col min="2050" max="2050" width="5.5546875" style="19" customWidth="1"/>
    <col min="2051" max="2051" width="4.88671875" style="19" customWidth="1"/>
    <col min="2052" max="2052" width="5.109375" style="19" customWidth="1"/>
    <col min="2053" max="2053" width="13.33203125" style="19" customWidth="1"/>
    <col min="2054" max="2054" width="6.6640625" style="19" customWidth="1"/>
    <col min="2055" max="2055" width="10.5546875" style="19" customWidth="1"/>
    <col min="2056" max="2057" width="0" style="19" hidden="1" customWidth="1"/>
    <col min="2058" max="2058" width="9.44140625" style="19" bestFit="1" customWidth="1"/>
    <col min="2059" max="2061" width="0" style="19" hidden="1" customWidth="1"/>
    <col min="2062" max="2304" width="9.109375" style="19"/>
    <col min="2305" max="2305" width="43" style="19" customWidth="1"/>
    <col min="2306" max="2306" width="5.5546875" style="19" customWidth="1"/>
    <col min="2307" max="2307" width="4.88671875" style="19" customWidth="1"/>
    <col min="2308" max="2308" width="5.109375" style="19" customWidth="1"/>
    <col min="2309" max="2309" width="13.33203125" style="19" customWidth="1"/>
    <col min="2310" max="2310" width="6.6640625" style="19" customWidth="1"/>
    <col min="2311" max="2311" width="10.5546875" style="19" customWidth="1"/>
    <col min="2312" max="2313" width="0" style="19" hidden="1" customWidth="1"/>
    <col min="2314" max="2314" width="9.44140625" style="19" bestFit="1" customWidth="1"/>
    <col min="2315" max="2317" width="0" style="19" hidden="1" customWidth="1"/>
    <col min="2318" max="2560" width="9.109375" style="19"/>
    <col min="2561" max="2561" width="43" style="19" customWidth="1"/>
    <col min="2562" max="2562" width="5.5546875" style="19" customWidth="1"/>
    <col min="2563" max="2563" width="4.88671875" style="19" customWidth="1"/>
    <col min="2564" max="2564" width="5.109375" style="19" customWidth="1"/>
    <col min="2565" max="2565" width="13.33203125" style="19" customWidth="1"/>
    <col min="2566" max="2566" width="6.6640625" style="19" customWidth="1"/>
    <col min="2567" max="2567" width="10.5546875" style="19" customWidth="1"/>
    <col min="2568" max="2569" width="0" style="19" hidden="1" customWidth="1"/>
    <col min="2570" max="2570" width="9.44140625" style="19" bestFit="1" customWidth="1"/>
    <col min="2571" max="2573" width="0" style="19" hidden="1" customWidth="1"/>
    <col min="2574" max="2816" width="9.109375" style="19"/>
    <col min="2817" max="2817" width="43" style="19" customWidth="1"/>
    <col min="2818" max="2818" width="5.5546875" style="19" customWidth="1"/>
    <col min="2819" max="2819" width="4.88671875" style="19" customWidth="1"/>
    <col min="2820" max="2820" width="5.109375" style="19" customWidth="1"/>
    <col min="2821" max="2821" width="13.33203125" style="19" customWidth="1"/>
    <col min="2822" max="2822" width="6.6640625" style="19" customWidth="1"/>
    <col min="2823" max="2823" width="10.5546875" style="19" customWidth="1"/>
    <col min="2824" max="2825" width="0" style="19" hidden="1" customWidth="1"/>
    <col min="2826" max="2826" width="9.44140625" style="19" bestFit="1" customWidth="1"/>
    <col min="2827" max="2829" width="0" style="19" hidden="1" customWidth="1"/>
    <col min="2830" max="3072" width="9.109375" style="19"/>
    <col min="3073" max="3073" width="43" style="19" customWidth="1"/>
    <col min="3074" max="3074" width="5.5546875" style="19" customWidth="1"/>
    <col min="3075" max="3075" width="4.88671875" style="19" customWidth="1"/>
    <col min="3076" max="3076" width="5.109375" style="19" customWidth="1"/>
    <col min="3077" max="3077" width="13.33203125" style="19" customWidth="1"/>
    <col min="3078" max="3078" width="6.6640625" style="19" customWidth="1"/>
    <col min="3079" max="3079" width="10.5546875" style="19" customWidth="1"/>
    <col min="3080" max="3081" width="0" style="19" hidden="1" customWidth="1"/>
    <col min="3082" max="3082" width="9.44140625" style="19" bestFit="1" customWidth="1"/>
    <col min="3083" max="3085" width="0" style="19" hidden="1" customWidth="1"/>
    <col min="3086" max="3328" width="9.109375" style="19"/>
    <col min="3329" max="3329" width="43" style="19" customWidth="1"/>
    <col min="3330" max="3330" width="5.5546875" style="19" customWidth="1"/>
    <col min="3331" max="3331" width="4.88671875" style="19" customWidth="1"/>
    <col min="3332" max="3332" width="5.109375" style="19" customWidth="1"/>
    <col min="3333" max="3333" width="13.33203125" style="19" customWidth="1"/>
    <col min="3334" max="3334" width="6.6640625" style="19" customWidth="1"/>
    <col min="3335" max="3335" width="10.5546875" style="19" customWidth="1"/>
    <col min="3336" max="3337" width="0" style="19" hidden="1" customWidth="1"/>
    <col min="3338" max="3338" width="9.44140625" style="19" bestFit="1" customWidth="1"/>
    <col min="3339" max="3341" width="0" style="19" hidden="1" customWidth="1"/>
    <col min="3342" max="3584" width="9.109375" style="19"/>
    <col min="3585" max="3585" width="43" style="19" customWidth="1"/>
    <col min="3586" max="3586" width="5.5546875" style="19" customWidth="1"/>
    <col min="3587" max="3587" width="4.88671875" style="19" customWidth="1"/>
    <col min="3588" max="3588" width="5.109375" style="19" customWidth="1"/>
    <col min="3589" max="3589" width="13.33203125" style="19" customWidth="1"/>
    <col min="3590" max="3590" width="6.6640625" style="19" customWidth="1"/>
    <col min="3591" max="3591" width="10.5546875" style="19" customWidth="1"/>
    <col min="3592" max="3593" width="0" style="19" hidden="1" customWidth="1"/>
    <col min="3594" max="3594" width="9.44140625" style="19" bestFit="1" customWidth="1"/>
    <col min="3595" max="3597" width="0" style="19" hidden="1" customWidth="1"/>
    <col min="3598" max="3840" width="9.109375" style="19"/>
    <col min="3841" max="3841" width="43" style="19" customWidth="1"/>
    <col min="3842" max="3842" width="5.5546875" style="19" customWidth="1"/>
    <col min="3843" max="3843" width="4.88671875" style="19" customWidth="1"/>
    <col min="3844" max="3844" width="5.109375" style="19" customWidth="1"/>
    <col min="3845" max="3845" width="13.33203125" style="19" customWidth="1"/>
    <col min="3846" max="3846" width="6.6640625" style="19" customWidth="1"/>
    <col min="3847" max="3847" width="10.5546875" style="19" customWidth="1"/>
    <col min="3848" max="3849" width="0" style="19" hidden="1" customWidth="1"/>
    <col min="3850" max="3850" width="9.44140625" style="19" bestFit="1" customWidth="1"/>
    <col min="3851" max="3853" width="0" style="19" hidden="1" customWidth="1"/>
    <col min="3854" max="4096" width="9.109375" style="19"/>
    <col min="4097" max="4097" width="43" style="19" customWidth="1"/>
    <col min="4098" max="4098" width="5.5546875" style="19" customWidth="1"/>
    <col min="4099" max="4099" width="4.88671875" style="19" customWidth="1"/>
    <col min="4100" max="4100" width="5.109375" style="19" customWidth="1"/>
    <col min="4101" max="4101" width="13.33203125" style="19" customWidth="1"/>
    <col min="4102" max="4102" width="6.6640625" style="19" customWidth="1"/>
    <col min="4103" max="4103" width="10.5546875" style="19" customWidth="1"/>
    <col min="4104" max="4105" width="0" style="19" hidden="1" customWidth="1"/>
    <col min="4106" max="4106" width="9.44140625" style="19" bestFit="1" customWidth="1"/>
    <col min="4107" max="4109" width="0" style="19" hidden="1" customWidth="1"/>
    <col min="4110" max="4352" width="9.109375" style="19"/>
    <col min="4353" max="4353" width="43" style="19" customWidth="1"/>
    <col min="4354" max="4354" width="5.5546875" style="19" customWidth="1"/>
    <col min="4355" max="4355" width="4.88671875" style="19" customWidth="1"/>
    <col min="4356" max="4356" width="5.109375" style="19" customWidth="1"/>
    <col min="4357" max="4357" width="13.33203125" style="19" customWidth="1"/>
    <col min="4358" max="4358" width="6.6640625" style="19" customWidth="1"/>
    <col min="4359" max="4359" width="10.5546875" style="19" customWidth="1"/>
    <col min="4360" max="4361" width="0" style="19" hidden="1" customWidth="1"/>
    <col min="4362" max="4362" width="9.44140625" style="19" bestFit="1" customWidth="1"/>
    <col min="4363" max="4365" width="0" style="19" hidden="1" customWidth="1"/>
    <col min="4366" max="4608" width="9.109375" style="19"/>
    <col min="4609" max="4609" width="43" style="19" customWidth="1"/>
    <col min="4610" max="4610" width="5.5546875" style="19" customWidth="1"/>
    <col min="4611" max="4611" width="4.88671875" style="19" customWidth="1"/>
    <col min="4612" max="4612" width="5.109375" style="19" customWidth="1"/>
    <col min="4613" max="4613" width="13.33203125" style="19" customWidth="1"/>
    <col min="4614" max="4614" width="6.6640625" style="19" customWidth="1"/>
    <col min="4615" max="4615" width="10.5546875" style="19" customWidth="1"/>
    <col min="4616" max="4617" width="0" style="19" hidden="1" customWidth="1"/>
    <col min="4618" max="4618" width="9.44140625" style="19" bestFit="1" customWidth="1"/>
    <col min="4619" max="4621" width="0" style="19" hidden="1" customWidth="1"/>
    <col min="4622" max="4864" width="9.109375" style="19"/>
    <col min="4865" max="4865" width="43" style="19" customWidth="1"/>
    <col min="4866" max="4866" width="5.5546875" style="19" customWidth="1"/>
    <col min="4867" max="4867" width="4.88671875" style="19" customWidth="1"/>
    <col min="4868" max="4868" width="5.109375" style="19" customWidth="1"/>
    <col min="4869" max="4869" width="13.33203125" style="19" customWidth="1"/>
    <col min="4870" max="4870" width="6.6640625" style="19" customWidth="1"/>
    <col min="4871" max="4871" width="10.5546875" style="19" customWidth="1"/>
    <col min="4872" max="4873" width="0" style="19" hidden="1" customWidth="1"/>
    <col min="4874" max="4874" width="9.44140625" style="19" bestFit="1" customWidth="1"/>
    <col min="4875" max="4877" width="0" style="19" hidden="1" customWidth="1"/>
    <col min="4878" max="5120" width="9.109375" style="19"/>
    <col min="5121" max="5121" width="43" style="19" customWidth="1"/>
    <col min="5122" max="5122" width="5.5546875" style="19" customWidth="1"/>
    <col min="5123" max="5123" width="4.88671875" style="19" customWidth="1"/>
    <col min="5124" max="5124" width="5.109375" style="19" customWidth="1"/>
    <col min="5125" max="5125" width="13.33203125" style="19" customWidth="1"/>
    <col min="5126" max="5126" width="6.6640625" style="19" customWidth="1"/>
    <col min="5127" max="5127" width="10.5546875" style="19" customWidth="1"/>
    <col min="5128" max="5129" width="0" style="19" hidden="1" customWidth="1"/>
    <col min="5130" max="5130" width="9.44140625" style="19" bestFit="1" customWidth="1"/>
    <col min="5131" max="5133" width="0" style="19" hidden="1" customWidth="1"/>
    <col min="5134" max="5376" width="9.109375" style="19"/>
    <col min="5377" max="5377" width="43" style="19" customWidth="1"/>
    <col min="5378" max="5378" width="5.5546875" style="19" customWidth="1"/>
    <col min="5379" max="5379" width="4.88671875" style="19" customWidth="1"/>
    <col min="5380" max="5380" width="5.109375" style="19" customWidth="1"/>
    <col min="5381" max="5381" width="13.33203125" style="19" customWidth="1"/>
    <col min="5382" max="5382" width="6.6640625" style="19" customWidth="1"/>
    <col min="5383" max="5383" width="10.5546875" style="19" customWidth="1"/>
    <col min="5384" max="5385" width="0" style="19" hidden="1" customWidth="1"/>
    <col min="5386" max="5386" width="9.44140625" style="19" bestFit="1" customWidth="1"/>
    <col min="5387" max="5389" width="0" style="19" hidden="1" customWidth="1"/>
    <col min="5390" max="5632" width="9.109375" style="19"/>
    <col min="5633" max="5633" width="43" style="19" customWidth="1"/>
    <col min="5634" max="5634" width="5.5546875" style="19" customWidth="1"/>
    <col min="5635" max="5635" width="4.88671875" style="19" customWidth="1"/>
    <col min="5636" max="5636" width="5.109375" style="19" customWidth="1"/>
    <col min="5637" max="5637" width="13.33203125" style="19" customWidth="1"/>
    <col min="5638" max="5638" width="6.6640625" style="19" customWidth="1"/>
    <col min="5639" max="5639" width="10.5546875" style="19" customWidth="1"/>
    <col min="5640" max="5641" width="0" style="19" hidden="1" customWidth="1"/>
    <col min="5642" max="5642" width="9.44140625" style="19" bestFit="1" customWidth="1"/>
    <col min="5643" max="5645" width="0" style="19" hidden="1" customWidth="1"/>
    <col min="5646" max="5888" width="9.109375" style="19"/>
    <col min="5889" max="5889" width="43" style="19" customWidth="1"/>
    <col min="5890" max="5890" width="5.5546875" style="19" customWidth="1"/>
    <col min="5891" max="5891" width="4.88671875" style="19" customWidth="1"/>
    <col min="5892" max="5892" width="5.109375" style="19" customWidth="1"/>
    <col min="5893" max="5893" width="13.33203125" style="19" customWidth="1"/>
    <col min="5894" max="5894" width="6.6640625" style="19" customWidth="1"/>
    <col min="5895" max="5895" width="10.5546875" style="19" customWidth="1"/>
    <col min="5896" max="5897" width="0" style="19" hidden="1" customWidth="1"/>
    <col min="5898" max="5898" width="9.44140625" style="19" bestFit="1" customWidth="1"/>
    <col min="5899" max="5901" width="0" style="19" hidden="1" customWidth="1"/>
    <col min="5902" max="6144" width="9.109375" style="19"/>
    <col min="6145" max="6145" width="43" style="19" customWidth="1"/>
    <col min="6146" max="6146" width="5.5546875" style="19" customWidth="1"/>
    <col min="6147" max="6147" width="4.88671875" style="19" customWidth="1"/>
    <col min="6148" max="6148" width="5.109375" style="19" customWidth="1"/>
    <col min="6149" max="6149" width="13.33203125" style="19" customWidth="1"/>
    <col min="6150" max="6150" width="6.6640625" style="19" customWidth="1"/>
    <col min="6151" max="6151" width="10.5546875" style="19" customWidth="1"/>
    <col min="6152" max="6153" width="0" style="19" hidden="1" customWidth="1"/>
    <col min="6154" max="6154" width="9.44140625" style="19" bestFit="1" customWidth="1"/>
    <col min="6155" max="6157" width="0" style="19" hidden="1" customWidth="1"/>
    <col min="6158" max="6400" width="9.109375" style="19"/>
    <col min="6401" max="6401" width="43" style="19" customWidth="1"/>
    <col min="6402" max="6402" width="5.5546875" style="19" customWidth="1"/>
    <col min="6403" max="6403" width="4.88671875" style="19" customWidth="1"/>
    <col min="6404" max="6404" width="5.109375" style="19" customWidth="1"/>
    <col min="6405" max="6405" width="13.33203125" style="19" customWidth="1"/>
    <col min="6406" max="6406" width="6.6640625" style="19" customWidth="1"/>
    <col min="6407" max="6407" width="10.5546875" style="19" customWidth="1"/>
    <col min="6408" max="6409" width="0" style="19" hidden="1" customWidth="1"/>
    <col min="6410" max="6410" width="9.44140625" style="19" bestFit="1" customWidth="1"/>
    <col min="6411" max="6413" width="0" style="19" hidden="1" customWidth="1"/>
    <col min="6414" max="6656" width="9.109375" style="19"/>
    <col min="6657" max="6657" width="43" style="19" customWidth="1"/>
    <col min="6658" max="6658" width="5.5546875" style="19" customWidth="1"/>
    <col min="6659" max="6659" width="4.88671875" style="19" customWidth="1"/>
    <col min="6660" max="6660" width="5.109375" style="19" customWidth="1"/>
    <col min="6661" max="6661" width="13.33203125" style="19" customWidth="1"/>
    <col min="6662" max="6662" width="6.6640625" style="19" customWidth="1"/>
    <col min="6663" max="6663" width="10.5546875" style="19" customWidth="1"/>
    <col min="6664" max="6665" width="0" style="19" hidden="1" customWidth="1"/>
    <col min="6666" max="6666" width="9.44140625" style="19" bestFit="1" customWidth="1"/>
    <col min="6667" max="6669" width="0" style="19" hidden="1" customWidth="1"/>
    <col min="6670" max="6912" width="9.109375" style="19"/>
    <col min="6913" max="6913" width="43" style="19" customWidth="1"/>
    <col min="6914" max="6914" width="5.5546875" style="19" customWidth="1"/>
    <col min="6915" max="6915" width="4.88671875" style="19" customWidth="1"/>
    <col min="6916" max="6916" width="5.109375" style="19" customWidth="1"/>
    <col min="6917" max="6917" width="13.33203125" style="19" customWidth="1"/>
    <col min="6918" max="6918" width="6.6640625" style="19" customWidth="1"/>
    <col min="6919" max="6919" width="10.5546875" style="19" customWidth="1"/>
    <col min="6920" max="6921" width="0" style="19" hidden="1" customWidth="1"/>
    <col min="6922" max="6922" width="9.44140625" style="19" bestFit="1" customWidth="1"/>
    <col min="6923" max="6925" width="0" style="19" hidden="1" customWidth="1"/>
    <col min="6926" max="7168" width="9.109375" style="19"/>
    <col min="7169" max="7169" width="43" style="19" customWidth="1"/>
    <col min="7170" max="7170" width="5.5546875" style="19" customWidth="1"/>
    <col min="7171" max="7171" width="4.88671875" style="19" customWidth="1"/>
    <col min="7172" max="7172" width="5.109375" style="19" customWidth="1"/>
    <col min="7173" max="7173" width="13.33203125" style="19" customWidth="1"/>
    <col min="7174" max="7174" width="6.6640625" style="19" customWidth="1"/>
    <col min="7175" max="7175" width="10.5546875" style="19" customWidth="1"/>
    <col min="7176" max="7177" width="0" style="19" hidden="1" customWidth="1"/>
    <col min="7178" max="7178" width="9.44140625" style="19" bestFit="1" customWidth="1"/>
    <col min="7179" max="7181" width="0" style="19" hidden="1" customWidth="1"/>
    <col min="7182" max="7424" width="9.109375" style="19"/>
    <col min="7425" max="7425" width="43" style="19" customWidth="1"/>
    <col min="7426" max="7426" width="5.5546875" style="19" customWidth="1"/>
    <col min="7427" max="7427" width="4.88671875" style="19" customWidth="1"/>
    <col min="7428" max="7428" width="5.109375" style="19" customWidth="1"/>
    <col min="7429" max="7429" width="13.33203125" style="19" customWidth="1"/>
    <col min="7430" max="7430" width="6.6640625" style="19" customWidth="1"/>
    <col min="7431" max="7431" width="10.5546875" style="19" customWidth="1"/>
    <col min="7432" max="7433" width="0" style="19" hidden="1" customWidth="1"/>
    <col min="7434" max="7434" width="9.44140625" style="19" bestFit="1" customWidth="1"/>
    <col min="7435" max="7437" width="0" style="19" hidden="1" customWidth="1"/>
    <col min="7438" max="7680" width="9.109375" style="19"/>
    <col min="7681" max="7681" width="43" style="19" customWidth="1"/>
    <col min="7682" max="7682" width="5.5546875" style="19" customWidth="1"/>
    <col min="7683" max="7683" width="4.88671875" style="19" customWidth="1"/>
    <col min="7684" max="7684" width="5.109375" style="19" customWidth="1"/>
    <col min="7685" max="7685" width="13.33203125" style="19" customWidth="1"/>
    <col min="7686" max="7686" width="6.6640625" style="19" customWidth="1"/>
    <col min="7687" max="7687" width="10.5546875" style="19" customWidth="1"/>
    <col min="7688" max="7689" width="0" style="19" hidden="1" customWidth="1"/>
    <col min="7690" max="7690" width="9.44140625" style="19" bestFit="1" customWidth="1"/>
    <col min="7691" max="7693" width="0" style="19" hidden="1" customWidth="1"/>
    <col min="7694" max="7936" width="9.109375" style="19"/>
    <col min="7937" max="7937" width="43" style="19" customWidth="1"/>
    <col min="7938" max="7938" width="5.5546875" style="19" customWidth="1"/>
    <col min="7939" max="7939" width="4.88671875" style="19" customWidth="1"/>
    <col min="7940" max="7940" width="5.109375" style="19" customWidth="1"/>
    <col min="7941" max="7941" width="13.33203125" style="19" customWidth="1"/>
    <col min="7942" max="7942" width="6.6640625" style="19" customWidth="1"/>
    <col min="7943" max="7943" width="10.5546875" style="19" customWidth="1"/>
    <col min="7944" max="7945" width="0" style="19" hidden="1" customWidth="1"/>
    <col min="7946" max="7946" width="9.44140625" style="19" bestFit="1" customWidth="1"/>
    <col min="7947" max="7949" width="0" style="19" hidden="1" customWidth="1"/>
    <col min="7950" max="8192" width="9.109375" style="19"/>
    <col min="8193" max="8193" width="43" style="19" customWidth="1"/>
    <col min="8194" max="8194" width="5.5546875" style="19" customWidth="1"/>
    <col min="8195" max="8195" width="4.88671875" style="19" customWidth="1"/>
    <col min="8196" max="8196" width="5.109375" style="19" customWidth="1"/>
    <col min="8197" max="8197" width="13.33203125" style="19" customWidth="1"/>
    <col min="8198" max="8198" width="6.6640625" style="19" customWidth="1"/>
    <col min="8199" max="8199" width="10.5546875" style="19" customWidth="1"/>
    <col min="8200" max="8201" width="0" style="19" hidden="1" customWidth="1"/>
    <col min="8202" max="8202" width="9.44140625" style="19" bestFit="1" customWidth="1"/>
    <col min="8203" max="8205" width="0" style="19" hidden="1" customWidth="1"/>
    <col min="8206" max="8448" width="9.109375" style="19"/>
    <col min="8449" max="8449" width="43" style="19" customWidth="1"/>
    <col min="8450" max="8450" width="5.5546875" style="19" customWidth="1"/>
    <col min="8451" max="8451" width="4.88671875" style="19" customWidth="1"/>
    <col min="8452" max="8452" width="5.109375" style="19" customWidth="1"/>
    <col min="8453" max="8453" width="13.33203125" style="19" customWidth="1"/>
    <col min="8454" max="8454" width="6.6640625" style="19" customWidth="1"/>
    <col min="8455" max="8455" width="10.5546875" style="19" customWidth="1"/>
    <col min="8456" max="8457" width="0" style="19" hidden="1" customWidth="1"/>
    <col min="8458" max="8458" width="9.44140625" style="19" bestFit="1" customWidth="1"/>
    <col min="8459" max="8461" width="0" style="19" hidden="1" customWidth="1"/>
    <col min="8462" max="8704" width="9.109375" style="19"/>
    <col min="8705" max="8705" width="43" style="19" customWidth="1"/>
    <col min="8706" max="8706" width="5.5546875" style="19" customWidth="1"/>
    <col min="8707" max="8707" width="4.88671875" style="19" customWidth="1"/>
    <col min="8708" max="8708" width="5.109375" style="19" customWidth="1"/>
    <col min="8709" max="8709" width="13.33203125" style="19" customWidth="1"/>
    <col min="8710" max="8710" width="6.6640625" style="19" customWidth="1"/>
    <col min="8711" max="8711" width="10.5546875" style="19" customWidth="1"/>
    <col min="8712" max="8713" width="0" style="19" hidden="1" customWidth="1"/>
    <col min="8714" max="8714" width="9.44140625" style="19" bestFit="1" customWidth="1"/>
    <col min="8715" max="8717" width="0" style="19" hidden="1" customWidth="1"/>
    <col min="8718" max="8960" width="9.109375" style="19"/>
    <col min="8961" max="8961" width="43" style="19" customWidth="1"/>
    <col min="8962" max="8962" width="5.5546875" style="19" customWidth="1"/>
    <col min="8963" max="8963" width="4.88671875" style="19" customWidth="1"/>
    <col min="8964" max="8964" width="5.109375" style="19" customWidth="1"/>
    <col min="8965" max="8965" width="13.33203125" style="19" customWidth="1"/>
    <col min="8966" max="8966" width="6.6640625" style="19" customWidth="1"/>
    <col min="8967" max="8967" width="10.5546875" style="19" customWidth="1"/>
    <col min="8968" max="8969" width="0" style="19" hidden="1" customWidth="1"/>
    <col min="8970" max="8970" width="9.44140625" style="19" bestFit="1" customWidth="1"/>
    <col min="8971" max="8973" width="0" style="19" hidden="1" customWidth="1"/>
    <col min="8974" max="9216" width="9.109375" style="19"/>
    <col min="9217" max="9217" width="43" style="19" customWidth="1"/>
    <col min="9218" max="9218" width="5.5546875" style="19" customWidth="1"/>
    <col min="9219" max="9219" width="4.88671875" style="19" customWidth="1"/>
    <col min="9220" max="9220" width="5.109375" style="19" customWidth="1"/>
    <col min="9221" max="9221" width="13.33203125" style="19" customWidth="1"/>
    <col min="9222" max="9222" width="6.6640625" style="19" customWidth="1"/>
    <col min="9223" max="9223" width="10.5546875" style="19" customWidth="1"/>
    <col min="9224" max="9225" width="0" style="19" hidden="1" customWidth="1"/>
    <col min="9226" max="9226" width="9.44140625" style="19" bestFit="1" customWidth="1"/>
    <col min="9227" max="9229" width="0" style="19" hidden="1" customWidth="1"/>
    <col min="9230" max="9472" width="9.109375" style="19"/>
    <col min="9473" max="9473" width="43" style="19" customWidth="1"/>
    <col min="9474" max="9474" width="5.5546875" style="19" customWidth="1"/>
    <col min="9475" max="9475" width="4.88671875" style="19" customWidth="1"/>
    <col min="9476" max="9476" width="5.109375" style="19" customWidth="1"/>
    <col min="9477" max="9477" width="13.33203125" style="19" customWidth="1"/>
    <col min="9478" max="9478" width="6.6640625" style="19" customWidth="1"/>
    <col min="9479" max="9479" width="10.5546875" style="19" customWidth="1"/>
    <col min="9480" max="9481" width="0" style="19" hidden="1" customWidth="1"/>
    <col min="9482" max="9482" width="9.44140625" style="19" bestFit="1" customWidth="1"/>
    <col min="9483" max="9485" width="0" style="19" hidden="1" customWidth="1"/>
    <col min="9486" max="9728" width="9.109375" style="19"/>
    <col min="9729" max="9729" width="43" style="19" customWidth="1"/>
    <col min="9730" max="9730" width="5.5546875" style="19" customWidth="1"/>
    <col min="9731" max="9731" width="4.88671875" style="19" customWidth="1"/>
    <col min="9732" max="9732" width="5.109375" style="19" customWidth="1"/>
    <col min="9733" max="9733" width="13.33203125" style="19" customWidth="1"/>
    <col min="9734" max="9734" width="6.6640625" style="19" customWidth="1"/>
    <col min="9735" max="9735" width="10.5546875" style="19" customWidth="1"/>
    <col min="9736" max="9737" width="0" style="19" hidden="1" customWidth="1"/>
    <col min="9738" max="9738" width="9.44140625" style="19" bestFit="1" customWidth="1"/>
    <col min="9739" max="9741" width="0" style="19" hidden="1" customWidth="1"/>
    <col min="9742" max="9984" width="9.109375" style="19"/>
    <col min="9985" max="9985" width="43" style="19" customWidth="1"/>
    <col min="9986" max="9986" width="5.5546875" style="19" customWidth="1"/>
    <col min="9987" max="9987" width="4.88671875" style="19" customWidth="1"/>
    <col min="9988" max="9988" width="5.109375" style="19" customWidth="1"/>
    <col min="9989" max="9989" width="13.33203125" style="19" customWidth="1"/>
    <col min="9990" max="9990" width="6.6640625" style="19" customWidth="1"/>
    <col min="9991" max="9991" width="10.5546875" style="19" customWidth="1"/>
    <col min="9992" max="9993" width="0" style="19" hidden="1" customWidth="1"/>
    <col min="9994" max="9994" width="9.44140625" style="19" bestFit="1" customWidth="1"/>
    <col min="9995" max="9997" width="0" style="19" hidden="1" customWidth="1"/>
    <col min="9998" max="10240" width="9.109375" style="19"/>
    <col min="10241" max="10241" width="43" style="19" customWidth="1"/>
    <col min="10242" max="10242" width="5.5546875" style="19" customWidth="1"/>
    <col min="10243" max="10243" width="4.88671875" style="19" customWidth="1"/>
    <col min="10244" max="10244" width="5.109375" style="19" customWidth="1"/>
    <col min="10245" max="10245" width="13.33203125" style="19" customWidth="1"/>
    <col min="10246" max="10246" width="6.6640625" style="19" customWidth="1"/>
    <col min="10247" max="10247" width="10.5546875" style="19" customWidth="1"/>
    <col min="10248" max="10249" width="0" style="19" hidden="1" customWidth="1"/>
    <col min="10250" max="10250" width="9.44140625" style="19" bestFit="1" customWidth="1"/>
    <col min="10251" max="10253" width="0" style="19" hidden="1" customWidth="1"/>
    <col min="10254" max="10496" width="9.109375" style="19"/>
    <col min="10497" max="10497" width="43" style="19" customWidth="1"/>
    <col min="10498" max="10498" width="5.5546875" style="19" customWidth="1"/>
    <col min="10499" max="10499" width="4.88671875" style="19" customWidth="1"/>
    <col min="10500" max="10500" width="5.109375" style="19" customWidth="1"/>
    <col min="10501" max="10501" width="13.33203125" style="19" customWidth="1"/>
    <col min="10502" max="10502" width="6.6640625" style="19" customWidth="1"/>
    <col min="10503" max="10503" width="10.5546875" style="19" customWidth="1"/>
    <col min="10504" max="10505" width="0" style="19" hidden="1" customWidth="1"/>
    <col min="10506" max="10506" width="9.44140625" style="19" bestFit="1" customWidth="1"/>
    <col min="10507" max="10509" width="0" style="19" hidden="1" customWidth="1"/>
    <col min="10510" max="10752" width="9.109375" style="19"/>
    <col min="10753" max="10753" width="43" style="19" customWidth="1"/>
    <col min="10754" max="10754" width="5.5546875" style="19" customWidth="1"/>
    <col min="10755" max="10755" width="4.88671875" style="19" customWidth="1"/>
    <col min="10756" max="10756" width="5.109375" style="19" customWidth="1"/>
    <col min="10757" max="10757" width="13.33203125" style="19" customWidth="1"/>
    <col min="10758" max="10758" width="6.6640625" style="19" customWidth="1"/>
    <col min="10759" max="10759" width="10.5546875" style="19" customWidth="1"/>
    <col min="10760" max="10761" width="0" style="19" hidden="1" customWidth="1"/>
    <col min="10762" max="10762" width="9.44140625" style="19" bestFit="1" customWidth="1"/>
    <col min="10763" max="10765" width="0" style="19" hidden="1" customWidth="1"/>
    <col min="10766" max="11008" width="9.109375" style="19"/>
    <col min="11009" max="11009" width="43" style="19" customWidth="1"/>
    <col min="11010" max="11010" width="5.5546875" style="19" customWidth="1"/>
    <col min="11011" max="11011" width="4.88671875" style="19" customWidth="1"/>
    <col min="11012" max="11012" width="5.109375" style="19" customWidth="1"/>
    <col min="11013" max="11013" width="13.33203125" style="19" customWidth="1"/>
    <col min="11014" max="11014" width="6.6640625" style="19" customWidth="1"/>
    <col min="11015" max="11015" width="10.5546875" style="19" customWidth="1"/>
    <col min="11016" max="11017" width="0" style="19" hidden="1" customWidth="1"/>
    <col min="11018" max="11018" width="9.44140625" style="19" bestFit="1" customWidth="1"/>
    <col min="11019" max="11021" width="0" style="19" hidden="1" customWidth="1"/>
    <col min="11022" max="11264" width="9.109375" style="19"/>
    <col min="11265" max="11265" width="43" style="19" customWidth="1"/>
    <col min="11266" max="11266" width="5.5546875" style="19" customWidth="1"/>
    <col min="11267" max="11267" width="4.88671875" style="19" customWidth="1"/>
    <col min="11268" max="11268" width="5.109375" style="19" customWidth="1"/>
    <col min="11269" max="11269" width="13.33203125" style="19" customWidth="1"/>
    <col min="11270" max="11270" width="6.6640625" style="19" customWidth="1"/>
    <col min="11271" max="11271" width="10.5546875" style="19" customWidth="1"/>
    <col min="11272" max="11273" width="0" style="19" hidden="1" customWidth="1"/>
    <col min="11274" max="11274" width="9.44140625" style="19" bestFit="1" customWidth="1"/>
    <col min="11275" max="11277" width="0" style="19" hidden="1" customWidth="1"/>
    <col min="11278" max="11520" width="9.109375" style="19"/>
    <col min="11521" max="11521" width="43" style="19" customWidth="1"/>
    <col min="11522" max="11522" width="5.5546875" style="19" customWidth="1"/>
    <col min="11523" max="11523" width="4.88671875" style="19" customWidth="1"/>
    <col min="11524" max="11524" width="5.109375" style="19" customWidth="1"/>
    <col min="11525" max="11525" width="13.33203125" style="19" customWidth="1"/>
    <col min="11526" max="11526" width="6.6640625" style="19" customWidth="1"/>
    <col min="11527" max="11527" width="10.5546875" style="19" customWidth="1"/>
    <col min="11528" max="11529" width="0" style="19" hidden="1" customWidth="1"/>
    <col min="11530" max="11530" width="9.44140625" style="19" bestFit="1" customWidth="1"/>
    <col min="11531" max="11533" width="0" style="19" hidden="1" customWidth="1"/>
    <col min="11534" max="11776" width="9.109375" style="19"/>
    <col min="11777" max="11777" width="43" style="19" customWidth="1"/>
    <col min="11778" max="11778" width="5.5546875" style="19" customWidth="1"/>
    <col min="11779" max="11779" width="4.88671875" style="19" customWidth="1"/>
    <col min="11780" max="11780" width="5.109375" style="19" customWidth="1"/>
    <col min="11781" max="11781" width="13.33203125" style="19" customWidth="1"/>
    <col min="11782" max="11782" width="6.6640625" style="19" customWidth="1"/>
    <col min="11783" max="11783" width="10.5546875" style="19" customWidth="1"/>
    <col min="11784" max="11785" width="0" style="19" hidden="1" customWidth="1"/>
    <col min="11786" max="11786" width="9.44140625" style="19" bestFit="1" customWidth="1"/>
    <col min="11787" max="11789" width="0" style="19" hidden="1" customWidth="1"/>
    <col min="11790" max="12032" width="9.109375" style="19"/>
    <col min="12033" max="12033" width="43" style="19" customWidth="1"/>
    <col min="12034" max="12034" width="5.5546875" style="19" customWidth="1"/>
    <col min="12035" max="12035" width="4.88671875" style="19" customWidth="1"/>
    <col min="12036" max="12036" width="5.109375" style="19" customWidth="1"/>
    <col min="12037" max="12037" width="13.33203125" style="19" customWidth="1"/>
    <col min="12038" max="12038" width="6.6640625" style="19" customWidth="1"/>
    <col min="12039" max="12039" width="10.5546875" style="19" customWidth="1"/>
    <col min="12040" max="12041" width="0" style="19" hidden="1" customWidth="1"/>
    <col min="12042" max="12042" width="9.44140625" style="19" bestFit="1" customWidth="1"/>
    <col min="12043" max="12045" width="0" style="19" hidden="1" customWidth="1"/>
    <col min="12046" max="12288" width="9.109375" style="19"/>
    <col min="12289" max="12289" width="43" style="19" customWidth="1"/>
    <col min="12290" max="12290" width="5.5546875" style="19" customWidth="1"/>
    <col min="12291" max="12291" width="4.88671875" style="19" customWidth="1"/>
    <col min="12292" max="12292" width="5.109375" style="19" customWidth="1"/>
    <col min="12293" max="12293" width="13.33203125" style="19" customWidth="1"/>
    <col min="12294" max="12294" width="6.6640625" style="19" customWidth="1"/>
    <col min="12295" max="12295" width="10.5546875" style="19" customWidth="1"/>
    <col min="12296" max="12297" width="0" style="19" hidden="1" customWidth="1"/>
    <col min="12298" max="12298" width="9.44140625" style="19" bestFit="1" customWidth="1"/>
    <col min="12299" max="12301" width="0" style="19" hidden="1" customWidth="1"/>
    <col min="12302" max="12544" width="9.109375" style="19"/>
    <col min="12545" max="12545" width="43" style="19" customWidth="1"/>
    <col min="12546" max="12546" width="5.5546875" style="19" customWidth="1"/>
    <col min="12547" max="12547" width="4.88671875" style="19" customWidth="1"/>
    <col min="12548" max="12548" width="5.109375" style="19" customWidth="1"/>
    <col min="12549" max="12549" width="13.33203125" style="19" customWidth="1"/>
    <col min="12550" max="12550" width="6.6640625" style="19" customWidth="1"/>
    <col min="12551" max="12551" width="10.5546875" style="19" customWidth="1"/>
    <col min="12552" max="12553" width="0" style="19" hidden="1" customWidth="1"/>
    <col min="12554" max="12554" width="9.44140625" style="19" bestFit="1" customWidth="1"/>
    <col min="12555" max="12557" width="0" style="19" hidden="1" customWidth="1"/>
    <col min="12558" max="12800" width="9.109375" style="19"/>
    <col min="12801" max="12801" width="43" style="19" customWidth="1"/>
    <col min="12802" max="12802" width="5.5546875" style="19" customWidth="1"/>
    <col min="12803" max="12803" width="4.88671875" style="19" customWidth="1"/>
    <col min="12804" max="12804" width="5.109375" style="19" customWidth="1"/>
    <col min="12805" max="12805" width="13.33203125" style="19" customWidth="1"/>
    <col min="12806" max="12806" width="6.6640625" style="19" customWidth="1"/>
    <col min="12807" max="12807" width="10.5546875" style="19" customWidth="1"/>
    <col min="12808" max="12809" width="0" style="19" hidden="1" customWidth="1"/>
    <col min="12810" max="12810" width="9.44140625" style="19" bestFit="1" customWidth="1"/>
    <col min="12811" max="12813" width="0" style="19" hidden="1" customWidth="1"/>
    <col min="12814" max="13056" width="9.109375" style="19"/>
    <col min="13057" max="13057" width="43" style="19" customWidth="1"/>
    <col min="13058" max="13058" width="5.5546875" style="19" customWidth="1"/>
    <col min="13059" max="13059" width="4.88671875" style="19" customWidth="1"/>
    <col min="13060" max="13060" width="5.109375" style="19" customWidth="1"/>
    <col min="13061" max="13061" width="13.33203125" style="19" customWidth="1"/>
    <col min="13062" max="13062" width="6.6640625" style="19" customWidth="1"/>
    <col min="13063" max="13063" width="10.5546875" style="19" customWidth="1"/>
    <col min="13064" max="13065" width="0" style="19" hidden="1" customWidth="1"/>
    <col min="13066" max="13066" width="9.44140625" style="19" bestFit="1" customWidth="1"/>
    <col min="13067" max="13069" width="0" style="19" hidden="1" customWidth="1"/>
    <col min="13070" max="13312" width="9.109375" style="19"/>
    <col min="13313" max="13313" width="43" style="19" customWidth="1"/>
    <col min="13314" max="13314" width="5.5546875" style="19" customWidth="1"/>
    <col min="13315" max="13315" width="4.88671875" style="19" customWidth="1"/>
    <col min="13316" max="13316" width="5.109375" style="19" customWidth="1"/>
    <col min="13317" max="13317" width="13.33203125" style="19" customWidth="1"/>
    <col min="13318" max="13318" width="6.6640625" style="19" customWidth="1"/>
    <col min="13319" max="13319" width="10.5546875" style="19" customWidth="1"/>
    <col min="13320" max="13321" width="0" style="19" hidden="1" customWidth="1"/>
    <col min="13322" max="13322" width="9.44140625" style="19" bestFit="1" customWidth="1"/>
    <col min="13323" max="13325" width="0" style="19" hidden="1" customWidth="1"/>
    <col min="13326" max="13568" width="9.109375" style="19"/>
    <col min="13569" max="13569" width="43" style="19" customWidth="1"/>
    <col min="13570" max="13570" width="5.5546875" style="19" customWidth="1"/>
    <col min="13571" max="13571" width="4.88671875" style="19" customWidth="1"/>
    <col min="13572" max="13572" width="5.109375" style="19" customWidth="1"/>
    <col min="13573" max="13573" width="13.33203125" style="19" customWidth="1"/>
    <col min="13574" max="13574" width="6.6640625" style="19" customWidth="1"/>
    <col min="13575" max="13575" width="10.5546875" style="19" customWidth="1"/>
    <col min="13576" max="13577" width="0" style="19" hidden="1" customWidth="1"/>
    <col min="13578" max="13578" width="9.44140625" style="19" bestFit="1" customWidth="1"/>
    <col min="13579" max="13581" width="0" style="19" hidden="1" customWidth="1"/>
    <col min="13582" max="13824" width="9.109375" style="19"/>
    <col min="13825" max="13825" width="43" style="19" customWidth="1"/>
    <col min="13826" max="13826" width="5.5546875" style="19" customWidth="1"/>
    <col min="13827" max="13827" width="4.88671875" style="19" customWidth="1"/>
    <col min="13828" max="13828" width="5.109375" style="19" customWidth="1"/>
    <col min="13829" max="13829" width="13.33203125" style="19" customWidth="1"/>
    <col min="13830" max="13830" width="6.6640625" style="19" customWidth="1"/>
    <col min="13831" max="13831" width="10.5546875" style="19" customWidth="1"/>
    <col min="13832" max="13833" width="0" style="19" hidden="1" customWidth="1"/>
    <col min="13834" max="13834" width="9.44140625" style="19" bestFit="1" customWidth="1"/>
    <col min="13835" max="13837" width="0" style="19" hidden="1" customWidth="1"/>
    <col min="13838" max="14080" width="9.109375" style="19"/>
    <col min="14081" max="14081" width="43" style="19" customWidth="1"/>
    <col min="14082" max="14082" width="5.5546875" style="19" customWidth="1"/>
    <col min="14083" max="14083" width="4.88671875" style="19" customWidth="1"/>
    <col min="14084" max="14084" width="5.109375" style="19" customWidth="1"/>
    <col min="14085" max="14085" width="13.33203125" style="19" customWidth="1"/>
    <col min="14086" max="14086" width="6.6640625" style="19" customWidth="1"/>
    <col min="14087" max="14087" width="10.5546875" style="19" customWidth="1"/>
    <col min="14088" max="14089" width="0" style="19" hidden="1" customWidth="1"/>
    <col min="14090" max="14090" width="9.44140625" style="19" bestFit="1" customWidth="1"/>
    <col min="14091" max="14093" width="0" style="19" hidden="1" customWidth="1"/>
    <col min="14094" max="14336" width="9.109375" style="19"/>
    <col min="14337" max="14337" width="43" style="19" customWidth="1"/>
    <col min="14338" max="14338" width="5.5546875" style="19" customWidth="1"/>
    <col min="14339" max="14339" width="4.88671875" style="19" customWidth="1"/>
    <col min="14340" max="14340" width="5.109375" style="19" customWidth="1"/>
    <col min="14341" max="14341" width="13.33203125" style="19" customWidth="1"/>
    <col min="14342" max="14342" width="6.6640625" style="19" customWidth="1"/>
    <col min="14343" max="14343" width="10.5546875" style="19" customWidth="1"/>
    <col min="14344" max="14345" width="0" style="19" hidden="1" customWidth="1"/>
    <col min="14346" max="14346" width="9.44140625" style="19" bestFit="1" customWidth="1"/>
    <col min="14347" max="14349" width="0" style="19" hidden="1" customWidth="1"/>
    <col min="14350" max="14592" width="9.109375" style="19"/>
    <col min="14593" max="14593" width="43" style="19" customWidth="1"/>
    <col min="14594" max="14594" width="5.5546875" style="19" customWidth="1"/>
    <col min="14595" max="14595" width="4.88671875" style="19" customWidth="1"/>
    <col min="14596" max="14596" width="5.109375" style="19" customWidth="1"/>
    <col min="14597" max="14597" width="13.33203125" style="19" customWidth="1"/>
    <col min="14598" max="14598" width="6.6640625" style="19" customWidth="1"/>
    <col min="14599" max="14599" width="10.5546875" style="19" customWidth="1"/>
    <col min="14600" max="14601" width="0" style="19" hidden="1" customWidth="1"/>
    <col min="14602" max="14602" width="9.44140625" style="19" bestFit="1" customWidth="1"/>
    <col min="14603" max="14605" width="0" style="19" hidden="1" customWidth="1"/>
    <col min="14606" max="14848" width="9.109375" style="19"/>
    <col min="14849" max="14849" width="43" style="19" customWidth="1"/>
    <col min="14850" max="14850" width="5.5546875" style="19" customWidth="1"/>
    <col min="14851" max="14851" width="4.88671875" style="19" customWidth="1"/>
    <col min="14852" max="14852" width="5.109375" style="19" customWidth="1"/>
    <col min="14853" max="14853" width="13.33203125" style="19" customWidth="1"/>
    <col min="14854" max="14854" width="6.6640625" style="19" customWidth="1"/>
    <col min="14855" max="14855" width="10.5546875" style="19" customWidth="1"/>
    <col min="14856" max="14857" width="0" style="19" hidden="1" customWidth="1"/>
    <col min="14858" max="14858" width="9.44140625" style="19" bestFit="1" customWidth="1"/>
    <col min="14859" max="14861" width="0" style="19" hidden="1" customWidth="1"/>
    <col min="14862" max="15104" width="9.109375" style="19"/>
    <col min="15105" max="15105" width="43" style="19" customWidth="1"/>
    <col min="15106" max="15106" width="5.5546875" style="19" customWidth="1"/>
    <col min="15107" max="15107" width="4.88671875" style="19" customWidth="1"/>
    <col min="15108" max="15108" width="5.109375" style="19" customWidth="1"/>
    <col min="15109" max="15109" width="13.33203125" style="19" customWidth="1"/>
    <col min="15110" max="15110" width="6.6640625" style="19" customWidth="1"/>
    <col min="15111" max="15111" width="10.5546875" style="19" customWidth="1"/>
    <col min="15112" max="15113" width="0" style="19" hidden="1" customWidth="1"/>
    <col min="15114" max="15114" width="9.44140625" style="19" bestFit="1" customWidth="1"/>
    <col min="15115" max="15117" width="0" style="19" hidden="1" customWidth="1"/>
    <col min="15118" max="15360" width="9.109375" style="19"/>
    <col min="15361" max="15361" width="43" style="19" customWidth="1"/>
    <col min="15362" max="15362" width="5.5546875" style="19" customWidth="1"/>
    <col min="15363" max="15363" width="4.88671875" style="19" customWidth="1"/>
    <col min="15364" max="15364" width="5.109375" style="19" customWidth="1"/>
    <col min="15365" max="15365" width="13.33203125" style="19" customWidth="1"/>
    <col min="15366" max="15366" width="6.6640625" style="19" customWidth="1"/>
    <col min="15367" max="15367" width="10.5546875" style="19" customWidth="1"/>
    <col min="15368" max="15369" width="0" style="19" hidden="1" customWidth="1"/>
    <col min="15370" max="15370" width="9.44140625" style="19" bestFit="1" customWidth="1"/>
    <col min="15371" max="15373" width="0" style="19" hidden="1" customWidth="1"/>
    <col min="15374" max="15616" width="9.109375" style="19"/>
    <col min="15617" max="15617" width="43" style="19" customWidth="1"/>
    <col min="15618" max="15618" width="5.5546875" style="19" customWidth="1"/>
    <col min="15619" max="15619" width="4.88671875" style="19" customWidth="1"/>
    <col min="15620" max="15620" width="5.109375" style="19" customWidth="1"/>
    <col min="15621" max="15621" width="13.33203125" style="19" customWidth="1"/>
    <col min="15622" max="15622" width="6.6640625" style="19" customWidth="1"/>
    <col min="15623" max="15623" width="10.5546875" style="19" customWidth="1"/>
    <col min="15624" max="15625" width="0" style="19" hidden="1" customWidth="1"/>
    <col min="15626" max="15626" width="9.44140625" style="19" bestFit="1" customWidth="1"/>
    <col min="15627" max="15629" width="0" style="19" hidden="1" customWidth="1"/>
    <col min="15630" max="15872" width="9.109375" style="19"/>
    <col min="15873" max="15873" width="43" style="19" customWidth="1"/>
    <col min="15874" max="15874" width="5.5546875" style="19" customWidth="1"/>
    <col min="15875" max="15875" width="4.88671875" style="19" customWidth="1"/>
    <col min="15876" max="15876" width="5.109375" style="19" customWidth="1"/>
    <col min="15877" max="15877" width="13.33203125" style="19" customWidth="1"/>
    <col min="15878" max="15878" width="6.6640625" style="19" customWidth="1"/>
    <col min="15879" max="15879" width="10.5546875" style="19" customWidth="1"/>
    <col min="15880" max="15881" width="0" style="19" hidden="1" customWidth="1"/>
    <col min="15882" max="15882" width="9.44140625" style="19" bestFit="1" customWidth="1"/>
    <col min="15883" max="15885" width="0" style="19" hidden="1" customWidth="1"/>
    <col min="15886" max="16128" width="9.109375" style="19"/>
    <col min="16129" max="16129" width="43" style="19" customWidth="1"/>
    <col min="16130" max="16130" width="5.5546875" style="19" customWidth="1"/>
    <col min="16131" max="16131" width="4.88671875" style="19" customWidth="1"/>
    <col min="16132" max="16132" width="5.109375" style="19" customWidth="1"/>
    <col min="16133" max="16133" width="13.33203125" style="19" customWidth="1"/>
    <col min="16134" max="16134" width="6.6640625" style="19" customWidth="1"/>
    <col min="16135" max="16135" width="10.5546875" style="19" customWidth="1"/>
    <col min="16136" max="16137" width="0" style="19" hidden="1" customWidth="1"/>
    <col min="16138" max="16138" width="9.44140625" style="19" bestFit="1" customWidth="1"/>
    <col min="16139" max="16141" width="0" style="19" hidden="1" customWidth="1"/>
    <col min="16142" max="16384" width="9.109375" style="19"/>
  </cols>
  <sheetData>
    <row r="1" spans="1:16" x14ac:dyDescent="0.3">
      <c r="A1" s="308"/>
      <c r="B1" s="131"/>
      <c r="C1" s="131"/>
      <c r="D1" s="131"/>
      <c r="E1" s="497" t="s">
        <v>616</v>
      </c>
      <c r="F1" s="497"/>
      <c r="G1" s="497"/>
    </row>
    <row r="2" spans="1:16" x14ac:dyDescent="0.3">
      <c r="A2" s="497" t="s">
        <v>16</v>
      </c>
      <c r="B2" s="497"/>
      <c r="C2" s="497"/>
      <c r="D2" s="497"/>
      <c r="E2" s="497"/>
      <c r="F2" s="497"/>
      <c r="G2" s="497"/>
    </row>
    <row r="3" spans="1:16" x14ac:dyDescent="0.3">
      <c r="A3" s="497" t="s">
        <v>40</v>
      </c>
      <c r="B3" s="497"/>
      <c r="C3" s="497"/>
      <c r="D3" s="497"/>
      <c r="E3" s="497"/>
      <c r="F3" s="497"/>
      <c r="G3" s="497"/>
    </row>
    <row r="4" spans="1:16" x14ac:dyDescent="0.3">
      <c r="A4" s="497" t="s">
        <v>17</v>
      </c>
      <c r="B4" s="497"/>
      <c r="C4" s="497"/>
      <c r="D4" s="497"/>
      <c r="E4" s="497"/>
      <c r="F4" s="497"/>
      <c r="G4" s="497"/>
    </row>
    <row r="5" spans="1:16" x14ac:dyDescent="0.3">
      <c r="A5" s="497" t="s">
        <v>548</v>
      </c>
      <c r="B5" s="497"/>
      <c r="C5" s="497"/>
      <c r="D5" s="497"/>
      <c r="E5" s="497"/>
      <c r="F5" s="497"/>
      <c r="G5" s="497"/>
    </row>
    <row r="6" spans="1:16" x14ac:dyDescent="0.3">
      <c r="A6" s="497" t="s">
        <v>553</v>
      </c>
      <c r="B6" s="497"/>
      <c r="C6" s="497"/>
      <c r="D6" s="497"/>
      <c r="E6" s="497"/>
      <c r="F6" s="497"/>
      <c r="G6" s="497"/>
    </row>
    <row r="7" spans="1:16" x14ac:dyDescent="0.3">
      <c r="A7" s="288"/>
      <c r="B7" s="288"/>
      <c r="C7" s="288"/>
      <c r="D7" s="288"/>
      <c r="E7" s="497" t="s">
        <v>715</v>
      </c>
      <c r="F7" s="497"/>
      <c r="G7" s="497"/>
    </row>
    <row r="8" spans="1:16" x14ac:dyDescent="0.3">
      <c r="A8" s="288"/>
      <c r="B8" s="288"/>
      <c r="C8" s="288"/>
      <c r="D8" s="288"/>
      <c r="E8" s="288"/>
      <c r="F8" s="288"/>
      <c r="G8" s="289"/>
    </row>
    <row r="9" spans="1:16" ht="48" customHeight="1" x14ac:dyDescent="0.3">
      <c r="A9" s="496" t="s">
        <v>557</v>
      </c>
      <c r="B9" s="496"/>
      <c r="C9" s="496"/>
      <c r="D9" s="496"/>
      <c r="E9" s="496"/>
      <c r="F9" s="496"/>
      <c r="G9" s="496"/>
    </row>
    <row r="10" spans="1:16" ht="13.8" thickBot="1" x14ac:dyDescent="0.35">
      <c r="A10" s="131"/>
      <c r="B10" s="128"/>
      <c r="C10" s="128"/>
      <c r="D10" s="128"/>
      <c r="E10" s="128"/>
      <c r="F10" s="128"/>
      <c r="G10" s="135" t="s">
        <v>19</v>
      </c>
    </row>
    <row r="11" spans="1:16" ht="31.2" customHeight="1" x14ac:dyDescent="0.3">
      <c r="A11" s="259" t="s">
        <v>230</v>
      </c>
      <c r="B11" s="260" t="s">
        <v>231</v>
      </c>
      <c r="C11" s="260" t="s">
        <v>69</v>
      </c>
      <c r="D11" s="260" t="s">
        <v>70</v>
      </c>
      <c r="E11" s="260" t="s">
        <v>71</v>
      </c>
      <c r="F11" s="260" t="s">
        <v>72</v>
      </c>
      <c r="G11" s="261" t="s">
        <v>73</v>
      </c>
    </row>
    <row r="12" spans="1:16" x14ac:dyDescent="0.3">
      <c r="A12" s="300">
        <v>1</v>
      </c>
      <c r="B12" s="171">
        <v>2</v>
      </c>
      <c r="C12" s="171">
        <v>3</v>
      </c>
      <c r="D12" s="171">
        <v>4</v>
      </c>
      <c r="E12" s="171">
        <v>5</v>
      </c>
      <c r="F12" s="171">
        <v>6</v>
      </c>
      <c r="G12" s="301">
        <v>7</v>
      </c>
    </row>
    <row r="13" spans="1:16" ht="18" customHeight="1" x14ac:dyDescent="0.3">
      <c r="A13" s="302" t="s">
        <v>232</v>
      </c>
      <c r="B13" s="97"/>
      <c r="C13" s="97"/>
      <c r="D13" s="97"/>
      <c r="E13" s="97"/>
      <c r="F13" s="97"/>
      <c r="G13" s="290">
        <f>G14+G36+G152+G176+G224+G253</f>
        <v>1892789.0899999999</v>
      </c>
      <c r="N13" s="213"/>
      <c r="O13" s="213"/>
      <c r="P13" s="213"/>
    </row>
    <row r="14" spans="1:16" ht="30" customHeight="1" x14ac:dyDescent="0.3">
      <c r="A14" s="264" t="s">
        <v>233</v>
      </c>
      <c r="B14" s="75">
        <v>1</v>
      </c>
      <c r="C14" s="73"/>
      <c r="D14" s="73"/>
      <c r="E14" s="74"/>
      <c r="F14" s="75"/>
      <c r="G14" s="292">
        <f>G15+G31</f>
        <v>6603.9000000000005</v>
      </c>
      <c r="H14" s="296" t="s">
        <v>234</v>
      </c>
      <c r="N14" s="213"/>
    </row>
    <row r="15" spans="1:16" ht="54" customHeight="1" x14ac:dyDescent="0.3">
      <c r="A15" s="266" t="s">
        <v>80</v>
      </c>
      <c r="B15" s="75">
        <v>1</v>
      </c>
      <c r="C15" s="73">
        <v>1</v>
      </c>
      <c r="D15" s="73">
        <v>3</v>
      </c>
      <c r="E15" s="74"/>
      <c r="F15" s="75"/>
      <c r="G15" s="292">
        <f>G16+G19+G23</f>
        <v>4644.1000000000004</v>
      </c>
      <c r="H15" s="296" t="s">
        <v>234</v>
      </c>
    </row>
    <row r="16" spans="1:16" s="82" customFormat="1" ht="87" customHeight="1" x14ac:dyDescent="0.3">
      <c r="A16" s="270" t="s">
        <v>81</v>
      </c>
      <c r="B16" s="75">
        <v>1</v>
      </c>
      <c r="C16" s="73">
        <v>1</v>
      </c>
      <c r="D16" s="73">
        <v>3</v>
      </c>
      <c r="E16" s="74">
        <v>7701020000</v>
      </c>
      <c r="F16" s="75"/>
      <c r="G16" s="292">
        <f>G17+G18</f>
        <v>1217.9000000000001</v>
      </c>
      <c r="H16" s="297"/>
    </row>
    <row r="17" spans="1:13" s="236" customFormat="1" ht="31.8" customHeight="1" x14ac:dyDescent="0.3">
      <c r="A17" s="267" t="s">
        <v>76</v>
      </c>
      <c r="B17" s="79">
        <v>1</v>
      </c>
      <c r="C17" s="77">
        <v>1</v>
      </c>
      <c r="D17" s="77">
        <v>3</v>
      </c>
      <c r="E17" s="78" t="s">
        <v>82</v>
      </c>
      <c r="F17" s="79">
        <v>121</v>
      </c>
      <c r="G17" s="293">
        <v>935.4</v>
      </c>
      <c r="H17" s="296" t="s">
        <v>234</v>
      </c>
    </row>
    <row r="18" spans="1:13" s="82" customFormat="1" ht="61.2" customHeight="1" x14ac:dyDescent="0.3">
      <c r="A18" s="269" t="s">
        <v>79</v>
      </c>
      <c r="B18" s="79">
        <v>1</v>
      </c>
      <c r="C18" s="77">
        <v>1</v>
      </c>
      <c r="D18" s="77">
        <v>3</v>
      </c>
      <c r="E18" s="78" t="s">
        <v>82</v>
      </c>
      <c r="F18" s="79">
        <v>129</v>
      </c>
      <c r="G18" s="293">
        <f>'6'!F20</f>
        <v>282.5</v>
      </c>
      <c r="H18" s="296" t="s">
        <v>234</v>
      </c>
      <c r="I18" s="219">
        <f>+G18-H18</f>
        <v>-42817.5</v>
      </c>
      <c r="K18" s="219"/>
    </row>
    <row r="19" spans="1:13" s="82" customFormat="1" ht="86.4" customHeight="1" x14ac:dyDescent="0.3">
      <c r="A19" s="270" t="s">
        <v>83</v>
      </c>
      <c r="B19" s="75">
        <v>1</v>
      </c>
      <c r="C19" s="73">
        <v>1</v>
      </c>
      <c r="D19" s="73">
        <v>3</v>
      </c>
      <c r="E19" s="74">
        <v>7701030000</v>
      </c>
      <c r="F19" s="75"/>
      <c r="G19" s="292">
        <f>SUM(G20:G22)</f>
        <v>1008</v>
      </c>
      <c r="H19" s="297"/>
      <c r="J19" s="219"/>
    </row>
    <row r="20" spans="1:13" ht="33" customHeight="1" x14ac:dyDescent="0.3">
      <c r="A20" s="267" t="s">
        <v>76</v>
      </c>
      <c r="B20" s="79">
        <v>1</v>
      </c>
      <c r="C20" s="77">
        <v>1</v>
      </c>
      <c r="D20" s="77">
        <v>3</v>
      </c>
      <c r="E20" s="78" t="s">
        <v>84</v>
      </c>
      <c r="F20" s="79">
        <v>121</v>
      </c>
      <c r="G20" s="293">
        <v>774.2</v>
      </c>
      <c r="H20" s="296" t="s">
        <v>234</v>
      </c>
    </row>
    <row r="21" spans="1:13" s="82" customFormat="1" ht="59.4" customHeight="1" x14ac:dyDescent="0.3">
      <c r="A21" s="269" t="s">
        <v>79</v>
      </c>
      <c r="B21" s="79">
        <v>1</v>
      </c>
      <c r="C21" s="77">
        <v>1</v>
      </c>
      <c r="D21" s="77">
        <v>3</v>
      </c>
      <c r="E21" s="78" t="s">
        <v>84</v>
      </c>
      <c r="F21" s="79">
        <v>129</v>
      </c>
      <c r="G21" s="293">
        <v>233.8</v>
      </c>
      <c r="H21" s="296" t="s">
        <v>234</v>
      </c>
    </row>
    <row r="22" spans="1:13" s="82" customFormat="1" ht="43.2" hidden="1" customHeight="1" x14ac:dyDescent="0.3">
      <c r="A22" s="269" t="s">
        <v>78</v>
      </c>
      <c r="B22" s="79">
        <v>1</v>
      </c>
      <c r="C22" s="77">
        <v>1</v>
      </c>
      <c r="D22" s="77">
        <v>3</v>
      </c>
      <c r="E22" s="78" t="s">
        <v>84</v>
      </c>
      <c r="F22" s="79">
        <v>122</v>
      </c>
      <c r="G22" s="293"/>
      <c r="H22" s="296"/>
    </row>
    <row r="23" spans="1:13" s="82" customFormat="1" ht="66" x14ac:dyDescent="0.3">
      <c r="A23" s="266" t="s">
        <v>85</v>
      </c>
      <c r="B23" s="75">
        <v>1</v>
      </c>
      <c r="C23" s="73">
        <v>1</v>
      </c>
      <c r="D23" s="73">
        <v>3</v>
      </c>
      <c r="E23" s="74">
        <v>7701050000</v>
      </c>
      <c r="F23" s="75"/>
      <c r="G23" s="292">
        <f>SUM(G24:G30)</f>
        <v>2418.1999999999998</v>
      </c>
      <c r="H23" s="296" t="s">
        <v>234</v>
      </c>
    </row>
    <row r="24" spans="1:13" s="82" customFormat="1" ht="40.950000000000003" customHeight="1" x14ac:dyDescent="0.3">
      <c r="A24" s="271" t="s">
        <v>420</v>
      </c>
      <c r="B24" s="79">
        <v>1</v>
      </c>
      <c r="C24" s="77">
        <v>1</v>
      </c>
      <c r="D24" s="77">
        <v>3</v>
      </c>
      <c r="E24" s="78" t="s">
        <v>86</v>
      </c>
      <c r="F24" s="79">
        <v>112</v>
      </c>
      <c r="G24" s="293">
        <v>272</v>
      </c>
      <c r="H24" s="296"/>
    </row>
    <row r="25" spans="1:13" ht="36.6" customHeight="1" x14ac:dyDescent="0.3">
      <c r="A25" s="267" t="s">
        <v>76</v>
      </c>
      <c r="B25" s="79">
        <v>1</v>
      </c>
      <c r="C25" s="77">
        <v>1</v>
      </c>
      <c r="D25" s="77">
        <v>3</v>
      </c>
      <c r="E25" s="78" t="s">
        <v>86</v>
      </c>
      <c r="F25" s="79">
        <v>121</v>
      </c>
      <c r="G25" s="293">
        <v>1075.8</v>
      </c>
      <c r="H25" s="296" t="s">
        <v>234</v>
      </c>
    </row>
    <row r="26" spans="1:13" ht="58.8" customHeight="1" x14ac:dyDescent="0.3">
      <c r="A26" s="269" t="s">
        <v>79</v>
      </c>
      <c r="B26" s="79">
        <v>1</v>
      </c>
      <c r="C26" s="77">
        <v>1</v>
      </c>
      <c r="D26" s="77">
        <v>3</v>
      </c>
      <c r="E26" s="78" t="s">
        <v>86</v>
      </c>
      <c r="F26" s="79">
        <v>129</v>
      </c>
      <c r="G26" s="293">
        <f>'6'!F27</f>
        <v>324.89999999999998</v>
      </c>
      <c r="H26" s="296" t="s">
        <v>234</v>
      </c>
    </row>
    <row r="27" spans="1:13" ht="31.8" customHeight="1" x14ac:dyDescent="0.3">
      <c r="A27" s="271" t="s">
        <v>87</v>
      </c>
      <c r="B27" s="79">
        <v>1</v>
      </c>
      <c r="C27" s="77">
        <v>1</v>
      </c>
      <c r="D27" s="77">
        <v>3</v>
      </c>
      <c r="E27" s="78" t="s">
        <v>88</v>
      </c>
      <c r="F27" s="79">
        <v>122</v>
      </c>
      <c r="G27" s="293">
        <v>182</v>
      </c>
      <c r="H27" s="296" t="s">
        <v>234</v>
      </c>
      <c r="J27" s="237"/>
      <c r="K27" s="237"/>
      <c r="L27" s="238"/>
      <c r="M27" s="239"/>
    </row>
    <row r="28" spans="1:13" ht="34.200000000000003" customHeight="1" x14ac:dyDescent="0.3">
      <c r="A28" s="271" t="s">
        <v>89</v>
      </c>
      <c r="B28" s="79">
        <v>1</v>
      </c>
      <c r="C28" s="77">
        <v>1</v>
      </c>
      <c r="D28" s="77">
        <v>3</v>
      </c>
      <c r="E28" s="78" t="s">
        <v>88</v>
      </c>
      <c r="F28" s="79">
        <v>242</v>
      </c>
      <c r="G28" s="293">
        <f>'6'!F29</f>
        <v>175.4</v>
      </c>
      <c r="H28" s="296"/>
      <c r="J28" s="237"/>
      <c r="K28" s="237"/>
      <c r="L28" s="238"/>
      <c r="M28" s="239"/>
    </row>
    <row r="29" spans="1:13" ht="34.799999999999997" customHeight="1" x14ac:dyDescent="0.3">
      <c r="A29" s="271" t="s">
        <v>90</v>
      </c>
      <c r="B29" s="79">
        <v>1</v>
      </c>
      <c r="C29" s="77">
        <v>1</v>
      </c>
      <c r="D29" s="77">
        <v>3</v>
      </c>
      <c r="E29" s="78" t="s">
        <v>88</v>
      </c>
      <c r="F29" s="79" t="s">
        <v>91</v>
      </c>
      <c r="G29" s="293">
        <f>'6'!F30</f>
        <v>378.1</v>
      </c>
      <c r="H29" s="296" t="s">
        <v>234</v>
      </c>
      <c r="J29" s="237"/>
      <c r="K29" s="237"/>
      <c r="L29" s="238"/>
      <c r="M29" s="239"/>
    </row>
    <row r="30" spans="1:13" ht="20.399999999999999" customHeight="1" x14ac:dyDescent="0.3">
      <c r="A30" s="267" t="s">
        <v>93</v>
      </c>
      <c r="B30" s="79">
        <v>1</v>
      </c>
      <c r="C30" s="77">
        <v>1</v>
      </c>
      <c r="D30" s="77">
        <v>3</v>
      </c>
      <c r="E30" s="78" t="s">
        <v>88</v>
      </c>
      <c r="F30" s="79" t="s">
        <v>94</v>
      </c>
      <c r="G30" s="293">
        <f>'6'!F31</f>
        <v>10</v>
      </c>
      <c r="H30" s="296" t="s">
        <v>234</v>
      </c>
      <c r="J30" s="237"/>
      <c r="K30" s="237"/>
      <c r="L30" s="238"/>
      <c r="M30" s="239"/>
    </row>
    <row r="31" spans="1:13" ht="45.6" customHeight="1" x14ac:dyDescent="0.3">
      <c r="A31" s="266" t="s">
        <v>106</v>
      </c>
      <c r="B31" s="75">
        <v>1</v>
      </c>
      <c r="C31" s="73">
        <v>1</v>
      </c>
      <c r="D31" s="73">
        <v>6</v>
      </c>
      <c r="E31" s="74">
        <v>7701070000</v>
      </c>
      <c r="F31" s="75"/>
      <c r="G31" s="292">
        <f>SUM(G32:I35)</f>
        <v>1959.8</v>
      </c>
      <c r="H31" s="296" t="s">
        <v>234</v>
      </c>
    </row>
    <row r="32" spans="1:13" ht="31.8" customHeight="1" x14ac:dyDescent="0.3">
      <c r="A32" s="267" t="s">
        <v>76</v>
      </c>
      <c r="B32" s="79">
        <v>1</v>
      </c>
      <c r="C32" s="77">
        <v>1</v>
      </c>
      <c r="D32" s="77">
        <v>6</v>
      </c>
      <c r="E32" s="78" t="s">
        <v>107</v>
      </c>
      <c r="F32" s="79">
        <v>121</v>
      </c>
      <c r="G32" s="293">
        <f>'6'!F55</f>
        <v>1497.5</v>
      </c>
      <c r="H32" s="296" t="s">
        <v>234</v>
      </c>
    </row>
    <row r="33" spans="1:14" ht="53.25" customHeight="1" x14ac:dyDescent="0.3">
      <c r="A33" s="269" t="s">
        <v>79</v>
      </c>
      <c r="B33" s="79">
        <v>1</v>
      </c>
      <c r="C33" s="77">
        <v>1</v>
      </c>
      <c r="D33" s="77">
        <v>6</v>
      </c>
      <c r="E33" s="78" t="s">
        <v>107</v>
      </c>
      <c r="F33" s="79">
        <v>129</v>
      </c>
      <c r="G33" s="293">
        <f>'6'!F56</f>
        <v>452.3</v>
      </c>
      <c r="H33" s="296" t="s">
        <v>234</v>
      </c>
    </row>
    <row r="34" spans="1:14" ht="26.4" hidden="1" x14ac:dyDescent="0.3">
      <c r="A34" s="271" t="s">
        <v>87</v>
      </c>
      <c r="B34" s="79">
        <v>1</v>
      </c>
      <c r="C34" s="77">
        <v>1</v>
      </c>
      <c r="D34" s="77">
        <v>6</v>
      </c>
      <c r="E34" s="78" t="s">
        <v>107</v>
      </c>
      <c r="F34" s="79">
        <v>122</v>
      </c>
      <c r="G34" s="293">
        <f>'6'!F57</f>
        <v>0</v>
      </c>
      <c r="H34" s="296" t="s">
        <v>234</v>
      </c>
    </row>
    <row r="35" spans="1:14" ht="36" customHeight="1" x14ac:dyDescent="0.3">
      <c r="A35" s="271" t="s">
        <v>90</v>
      </c>
      <c r="B35" s="79">
        <v>1</v>
      </c>
      <c r="C35" s="77">
        <v>1</v>
      </c>
      <c r="D35" s="77">
        <v>6</v>
      </c>
      <c r="E35" s="78" t="s">
        <v>107</v>
      </c>
      <c r="F35" s="79">
        <v>244</v>
      </c>
      <c r="G35" s="293">
        <f>'6'!F59</f>
        <v>10</v>
      </c>
      <c r="H35" s="296"/>
    </row>
    <row r="36" spans="1:14" ht="30.6" customHeight="1" x14ac:dyDescent="0.3">
      <c r="A36" s="264" t="s">
        <v>235</v>
      </c>
      <c r="B36" s="75">
        <v>2</v>
      </c>
      <c r="C36" s="73"/>
      <c r="D36" s="73"/>
      <c r="E36" s="74"/>
      <c r="F36" s="75"/>
      <c r="G36" s="292">
        <f>G37+G73+G81+G111+G125+G127+G135+G140+G145+G149</f>
        <v>96522.489999999991</v>
      </c>
      <c r="H36" s="296" t="s">
        <v>234</v>
      </c>
      <c r="J36" s="213"/>
      <c r="K36" s="213"/>
      <c r="N36" s="213"/>
    </row>
    <row r="37" spans="1:14" x14ac:dyDescent="0.3">
      <c r="A37" s="264" t="s">
        <v>74</v>
      </c>
      <c r="B37" s="75">
        <v>2</v>
      </c>
      <c r="C37" s="73">
        <v>1</v>
      </c>
      <c r="D37" s="73">
        <v>0</v>
      </c>
      <c r="E37" s="74"/>
      <c r="F37" s="75"/>
      <c r="G37" s="292">
        <f>+G38+G41+G51+G56+G58+G54</f>
        <v>39906.199999999997</v>
      </c>
      <c r="H37" s="296"/>
      <c r="J37" s="213"/>
      <c r="K37" s="213"/>
      <c r="N37" s="213"/>
    </row>
    <row r="38" spans="1:14" ht="44.4" customHeight="1" x14ac:dyDescent="0.3">
      <c r="A38" s="266" t="s">
        <v>236</v>
      </c>
      <c r="B38" s="75">
        <v>2</v>
      </c>
      <c r="C38" s="73">
        <v>1</v>
      </c>
      <c r="D38" s="73">
        <v>2</v>
      </c>
      <c r="E38" s="74"/>
      <c r="F38" s="75"/>
      <c r="G38" s="292">
        <f>+G39+G40</f>
        <v>1297.8</v>
      </c>
      <c r="H38" s="296" t="s">
        <v>234</v>
      </c>
      <c r="J38" s="213"/>
    </row>
    <row r="39" spans="1:14" ht="26.4" x14ac:dyDescent="0.3">
      <c r="A39" s="267" t="s">
        <v>76</v>
      </c>
      <c r="B39" s="79">
        <v>2</v>
      </c>
      <c r="C39" s="77">
        <v>1</v>
      </c>
      <c r="D39" s="77">
        <v>2</v>
      </c>
      <c r="E39" s="78" t="s">
        <v>77</v>
      </c>
      <c r="F39" s="79">
        <v>121</v>
      </c>
      <c r="G39" s="293">
        <f>'6'!F15</f>
        <v>996.8</v>
      </c>
      <c r="H39" s="296" t="s">
        <v>234</v>
      </c>
    </row>
    <row r="40" spans="1:14" ht="39.6" x14ac:dyDescent="0.3">
      <c r="A40" s="269" t="s">
        <v>79</v>
      </c>
      <c r="B40" s="79">
        <v>2</v>
      </c>
      <c r="C40" s="77">
        <v>1</v>
      </c>
      <c r="D40" s="77">
        <v>2</v>
      </c>
      <c r="E40" s="78" t="s">
        <v>77</v>
      </c>
      <c r="F40" s="79">
        <v>129</v>
      </c>
      <c r="G40" s="293">
        <f>'6'!F16</f>
        <v>301</v>
      </c>
      <c r="H40" s="296"/>
    </row>
    <row r="41" spans="1:14" ht="52.8" x14ac:dyDescent="0.3">
      <c r="A41" s="266" t="s">
        <v>237</v>
      </c>
      <c r="B41" s="75">
        <v>2</v>
      </c>
      <c r="C41" s="73">
        <v>1</v>
      </c>
      <c r="D41" s="73">
        <v>4</v>
      </c>
      <c r="E41" s="74"/>
      <c r="F41" s="75"/>
      <c r="G41" s="292">
        <f>SUM(G42:G48)+G49</f>
        <v>26054.399999999998</v>
      </c>
      <c r="H41" s="296" t="s">
        <v>234</v>
      </c>
    </row>
    <row r="42" spans="1:14" s="82" customFormat="1" ht="27" customHeight="1" x14ac:dyDescent="0.3">
      <c r="A42" s="267" t="s">
        <v>76</v>
      </c>
      <c r="B42" s="79">
        <v>2</v>
      </c>
      <c r="C42" s="77">
        <v>1</v>
      </c>
      <c r="D42" s="77">
        <v>4</v>
      </c>
      <c r="E42" s="78" t="s">
        <v>98</v>
      </c>
      <c r="F42" s="79">
        <v>121</v>
      </c>
      <c r="G42" s="293">
        <f>'6'!F33</f>
        <v>14431.4</v>
      </c>
      <c r="H42" s="296" t="s">
        <v>234</v>
      </c>
      <c r="I42" s="217"/>
    </row>
    <row r="43" spans="1:14" s="82" customFormat="1" ht="39.6" x14ac:dyDescent="0.3">
      <c r="A43" s="269" t="s">
        <v>79</v>
      </c>
      <c r="B43" s="79">
        <v>2</v>
      </c>
      <c r="C43" s="77">
        <v>1</v>
      </c>
      <c r="D43" s="77">
        <v>4</v>
      </c>
      <c r="E43" s="78" t="s">
        <v>98</v>
      </c>
      <c r="F43" s="79">
        <v>129</v>
      </c>
      <c r="G43" s="293">
        <f>'6'!F34</f>
        <v>4358.3</v>
      </c>
      <c r="H43" s="296" t="s">
        <v>234</v>
      </c>
    </row>
    <row r="44" spans="1:14" s="82" customFormat="1" ht="26.4" x14ac:dyDescent="0.3">
      <c r="A44" s="271" t="s">
        <v>87</v>
      </c>
      <c r="B44" s="79">
        <v>2</v>
      </c>
      <c r="C44" s="77">
        <v>1</v>
      </c>
      <c r="D44" s="77">
        <v>4</v>
      </c>
      <c r="E44" s="78" t="s">
        <v>98</v>
      </c>
      <c r="F44" s="79">
        <v>122</v>
      </c>
      <c r="G44" s="293">
        <f>'6'!F35</f>
        <v>160</v>
      </c>
      <c r="H44" s="296" t="s">
        <v>234</v>
      </c>
    </row>
    <row r="45" spans="1:14" ht="26.4" x14ac:dyDescent="0.3">
      <c r="A45" s="269" t="s">
        <v>89</v>
      </c>
      <c r="B45" s="79">
        <v>2</v>
      </c>
      <c r="C45" s="77">
        <v>1</v>
      </c>
      <c r="D45" s="77">
        <v>4</v>
      </c>
      <c r="E45" s="78" t="s">
        <v>98</v>
      </c>
      <c r="F45" s="79">
        <v>242</v>
      </c>
      <c r="G45" s="293">
        <f>'6'!F36</f>
        <v>899</v>
      </c>
      <c r="H45" s="296" t="s">
        <v>234</v>
      </c>
    </row>
    <row r="46" spans="1:14" ht="26.4" x14ac:dyDescent="0.3">
      <c r="A46" s="271" t="s">
        <v>90</v>
      </c>
      <c r="B46" s="79">
        <v>2</v>
      </c>
      <c r="C46" s="77">
        <v>1</v>
      </c>
      <c r="D46" s="77">
        <v>4</v>
      </c>
      <c r="E46" s="78" t="s">
        <v>98</v>
      </c>
      <c r="F46" s="79" t="s">
        <v>91</v>
      </c>
      <c r="G46" s="293">
        <f>'6'!F37</f>
        <v>4446.3999999999996</v>
      </c>
      <c r="H46" s="296" t="s">
        <v>234</v>
      </c>
    </row>
    <row r="47" spans="1:14" ht="26.4" x14ac:dyDescent="0.3">
      <c r="A47" s="267" t="s">
        <v>92</v>
      </c>
      <c r="B47" s="79">
        <v>2</v>
      </c>
      <c r="C47" s="77">
        <v>1</v>
      </c>
      <c r="D47" s="77">
        <v>4</v>
      </c>
      <c r="E47" s="78" t="s">
        <v>98</v>
      </c>
      <c r="F47" s="79">
        <v>851</v>
      </c>
      <c r="G47" s="293">
        <f>'6'!F38</f>
        <v>22</v>
      </c>
      <c r="H47" s="296" t="s">
        <v>234</v>
      </c>
    </row>
    <row r="48" spans="1:14" ht="18" customHeight="1" x14ac:dyDescent="0.3">
      <c r="A48" s="267" t="s">
        <v>93</v>
      </c>
      <c r="B48" s="79">
        <v>2</v>
      </c>
      <c r="C48" s="77">
        <v>1</v>
      </c>
      <c r="D48" s="77">
        <v>4</v>
      </c>
      <c r="E48" s="78" t="s">
        <v>98</v>
      </c>
      <c r="F48" s="79" t="s">
        <v>94</v>
      </c>
      <c r="G48" s="293">
        <f>'6'!F39</f>
        <v>10</v>
      </c>
      <c r="H48" s="296" t="s">
        <v>234</v>
      </c>
    </row>
    <row r="49" spans="1:8" ht="18" customHeight="1" x14ac:dyDescent="0.3">
      <c r="A49" s="273" t="s">
        <v>614</v>
      </c>
      <c r="B49" s="79">
        <v>2</v>
      </c>
      <c r="C49" s="73">
        <v>1</v>
      </c>
      <c r="D49" s="73">
        <v>4</v>
      </c>
      <c r="E49" s="75"/>
      <c r="F49" s="79"/>
      <c r="G49" s="292">
        <f>G50</f>
        <v>1727.3</v>
      </c>
      <c r="H49" s="296"/>
    </row>
    <row r="50" spans="1:8" ht="35.4" customHeight="1" x14ac:dyDescent="0.3">
      <c r="A50" s="271" t="s">
        <v>90</v>
      </c>
      <c r="B50" s="79">
        <v>2</v>
      </c>
      <c r="C50" s="77">
        <v>1</v>
      </c>
      <c r="D50" s="77">
        <v>4</v>
      </c>
      <c r="E50" s="78" t="s">
        <v>98</v>
      </c>
      <c r="F50" s="79">
        <v>244</v>
      </c>
      <c r="G50" s="293">
        <f>'6'!F42</f>
        <v>1727.3</v>
      </c>
      <c r="H50" s="296"/>
    </row>
    <row r="51" spans="1:8" ht="15.75" customHeight="1" x14ac:dyDescent="0.3">
      <c r="A51" s="264" t="s">
        <v>99</v>
      </c>
      <c r="B51" s="75">
        <v>2</v>
      </c>
      <c r="C51" s="73">
        <v>1</v>
      </c>
      <c r="D51" s="73">
        <v>5</v>
      </c>
      <c r="E51" s="74"/>
      <c r="F51" s="75"/>
      <c r="G51" s="292">
        <f>+G52</f>
        <v>491.2</v>
      </c>
      <c r="H51" s="296"/>
    </row>
    <row r="52" spans="1:8" ht="15.75" customHeight="1" x14ac:dyDescent="0.3">
      <c r="A52" s="264" t="s">
        <v>100</v>
      </c>
      <c r="B52" s="75">
        <v>2</v>
      </c>
      <c r="C52" s="73">
        <v>1</v>
      </c>
      <c r="D52" s="73">
        <v>5</v>
      </c>
      <c r="E52" s="74" t="s">
        <v>101</v>
      </c>
      <c r="F52" s="75"/>
      <c r="G52" s="292">
        <f>+G53</f>
        <v>491.2</v>
      </c>
      <c r="H52" s="296"/>
    </row>
    <row r="53" spans="1:8" ht="39.6" customHeight="1" x14ac:dyDescent="0.3">
      <c r="A53" s="271" t="s">
        <v>90</v>
      </c>
      <c r="B53" s="79">
        <v>2</v>
      </c>
      <c r="C53" s="77">
        <v>1</v>
      </c>
      <c r="D53" s="77">
        <v>5</v>
      </c>
      <c r="E53" s="78" t="s">
        <v>101</v>
      </c>
      <c r="F53" s="79">
        <v>244</v>
      </c>
      <c r="G53" s="293">
        <f>'6'!F45</f>
        <v>491.2</v>
      </c>
      <c r="H53" s="296"/>
    </row>
    <row r="54" spans="1:8" ht="30" customHeight="1" x14ac:dyDescent="0.3">
      <c r="A54" s="266" t="s">
        <v>574</v>
      </c>
      <c r="B54" s="79">
        <v>2</v>
      </c>
      <c r="C54" s="73">
        <v>1</v>
      </c>
      <c r="D54" s="73">
        <v>7</v>
      </c>
      <c r="E54" s="74" t="s">
        <v>573</v>
      </c>
      <c r="F54" s="75"/>
      <c r="G54" s="292">
        <f>G55</f>
        <v>200</v>
      </c>
      <c r="H54" s="296"/>
    </row>
    <row r="55" spans="1:8" ht="39.6" customHeight="1" x14ac:dyDescent="0.3">
      <c r="A55" s="271" t="s">
        <v>90</v>
      </c>
      <c r="B55" s="79">
        <v>2</v>
      </c>
      <c r="C55" s="77">
        <v>1</v>
      </c>
      <c r="D55" s="77">
        <v>7</v>
      </c>
      <c r="E55" s="78" t="s">
        <v>572</v>
      </c>
      <c r="F55" s="79">
        <v>244</v>
      </c>
      <c r="G55" s="293">
        <v>200</v>
      </c>
      <c r="H55" s="296"/>
    </row>
    <row r="56" spans="1:8" ht="15.75" customHeight="1" x14ac:dyDescent="0.3">
      <c r="A56" s="264" t="s">
        <v>108</v>
      </c>
      <c r="B56" s="75">
        <v>2</v>
      </c>
      <c r="C56" s="84" t="s">
        <v>109</v>
      </c>
      <c r="D56" s="84">
        <v>11</v>
      </c>
      <c r="E56" s="74"/>
      <c r="F56" s="75"/>
      <c r="G56" s="292">
        <f>SUM(G57:G57)</f>
        <v>2500</v>
      </c>
      <c r="H56" s="296" t="s">
        <v>234</v>
      </c>
    </row>
    <row r="57" spans="1:8" ht="37.200000000000003" customHeight="1" x14ac:dyDescent="0.3">
      <c r="A57" s="267" t="s">
        <v>110</v>
      </c>
      <c r="B57" s="79">
        <v>2</v>
      </c>
      <c r="C57" s="85" t="s">
        <v>109</v>
      </c>
      <c r="D57" s="85">
        <v>11</v>
      </c>
      <c r="E57" s="86" t="s">
        <v>357</v>
      </c>
      <c r="F57" s="79">
        <v>870</v>
      </c>
      <c r="G57" s="293">
        <f>'6'!F63</f>
        <v>2500</v>
      </c>
      <c r="H57" s="296" t="s">
        <v>234</v>
      </c>
    </row>
    <row r="58" spans="1:8" s="82" customFormat="1" ht="17.399999999999999" customHeight="1" x14ac:dyDescent="0.3">
      <c r="A58" s="266" t="s">
        <v>111</v>
      </c>
      <c r="B58" s="75">
        <v>2</v>
      </c>
      <c r="C58" s="73">
        <v>1</v>
      </c>
      <c r="D58" s="73">
        <v>13</v>
      </c>
      <c r="E58" s="86"/>
      <c r="F58" s="85"/>
      <c r="G58" s="292">
        <f>+G59+G69+G63+G61</f>
        <v>9362.8000000000011</v>
      </c>
      <c r="H58" s="297"/>
    </row>
    <row r="59" spans="1:8" ht="43.2" customHeight="1" x14ac:dyDescent="0.3">
      <c r="A59" s="264" t="s">
        <v>112</v>
      </c>
      <c r="B59" s="75">
        <v>2</v>
      </c>
      <c r="C59" s="73">
        <v>1</v>
      </c>
      <c r="D59" s="73">
        <v>13</v>
      </c>
      <c r="E59" s="87" t="s">
        <v>113</v>
      </c>
      <c r="F59" s="75"/>
      <c r="G59" s="292">
        <f>SUM(G60:G60)</f>
        <v>160</v>
      </c>
      <c r="H59" s="296" t="s">
        <v>234</v>
      </c>
    </row>
    <row r="60" spans="1:8" ht="27.6" customHeight="1" x14ac:dyDescent="0.3">
      <c r="A60" s="271" t="s">
        <v>90</v>
      </c>
      <c r="B60" s="79">
        <v>2</v>
      </c>
      <c r="C60" s="77">
        <v>1</v>
      </c>
      <c r="D60" s="77">
        <v>13</v>
      </c>
      <c r="E60" s="86" t="s">
        <v>113</v>
      </c>
      <c r="F60" s="79">
        <v>244</v>
      </c>
      <c r="G60" s="293">
        <f>'6'!F66</f>
        <v>160</v>
      </c>
      <c r="H60" s="296" t="s">
        <v>234</v>
      </c>
    </row>
    <row r="61" spans="1:8" ht="26.25" hidden="1" customHeight="1" x14ac:dyDescent="0.3">
      <c r="A61" s="264" t="s">
        <v>114</v>
      </c>
      <c r="B61" s="79">
        <v>2</v>
      </c>
      <c r="C61" s="73">
        <v>1</v>
      </c>
      <c r="D61" s="73">
        <v>13</v>
      </c>
      <c r="E61" s="87" t="s">
        <v>115</v>
      </c>
      <c r="F61" s="75"/>
      <c r="G61" s="292">
        <f>+G62</f>
        <v>0</v>
      </c>
      <c r="H61" s="296" t="s">
        <v>234</v>
      </c>
    </row>
    <row r="62" spans="1:8" ht="26.25" hidden="1" customHeight="1" x14ac:dyDescent="0.3">
      <c r="A62" s="271" t="s">
        <v>90</v>
      </c>
      <c r="B62" s="79">
        <v>2</v>
      </c>
      <c r="C62" s="77">
        <v>1</v>
      </c>
      <c r="D62" s="77">
        <v>13</v>
      </c>
      <c r="E62" s="86" t="s">
        <v>115</v>
      </c>
      <c r="F62" s="79">
        <v>244</v>
      </c>
      <c r="G62" s="293"/>
      <c r="H62" s="296"/>
    </row>
    <row r="63" spans="1:8" ht="26.25" customHeight="1" x14ac:dyDescent="0.3">
      <c r="A63" s="266" t="s">
        <v>358</v>
      </c>
      <c r="B63" s="75">
        <v>2</v>
      </c>
      <c r="C63" s="73">
        <v>1</v>
      </c>
      <c r="D63" s="73">
        <v>13</v>
      </c>
      <c r="E63" s="87" t="s">
        <v>359</v>
      </c>
      <c r="F63" s="75"/>
      <c r="G63" s="292">
        <f>+G64+G65+G66+G67+G68</f>
        <v>8373.7000000000007</v>
      </c>
      <c r="H63" s="296"/>
    </row>
    <row r="64" spans="1:8" ht="26.25" customHeight="1" x14ac:dyDescent="0.3">
      <c r="A64" s="271" t="s">
        <v>89</v>
      </c>
      <c r="B64" s="79">
        <v>2</v>
      </c>
      <c r="C64" s="77">
        <v>1</v>
      </c>
      <c r="D64" s="77">
        <v>13</v>
      </c>
      <c r="E64" s="86" t="s">
        <v>359</v>
      </c>
      <c r="F64" s="79">
        <v>242</v>
      </c>
      <c r="G64" s="293">
        <f>'6'!F70</f>
        <v>505.6</v>
      </c>
      <c r="H64" s="296"/>
    </row>
    <row r="65" spans="1:8" ht="26.25" customHeight="1" x14ac:dyDescent="0.3">
      <c r="A65" s="271" t="s">
        <v>90</v>
      </c>
      <c r="B65" s="79">
        <v>2</v>
      </c>
      <c r="C65" s="77">
        <v>1</v>
      </c>
      <c r="D65" s="77">
        <v>13</v>
      </c>
      <c r="E65" s="86" t="s">
        <v>359</v>
      </c>
      <c r="F65" s="79">
        <v>244</v>
      </c>
      <c r="G65" s="293">
        <f>'6'!F71</f>
        <v>7290.6</v>
      </c>
      <c r="H65" s="296"/>
    </row>
    <row r="66" spans="1:8" ht="26.25" customHeight="1" x14ac:dyDescent="0.3">
      <c r="A66" s="267" t="s">
        <v>92</v>
      </c>
      <c r="B66" s="79">
        <v>2</v>
      </c>
      <c r="C66" s="77">
        <v>1</v>
      </c>
      <c r="D66" s="77">
        <v>13</v>
      </c>
      <c r="E66" s="86" t="s">
        <v>359</v>
      </c>
      <c r="F66" s="79">
        <v>851</v>
      </c>
      <c r="G66" s="293">
        <f>'6'!F72</f>
        <v>517.5</v>
      </c>
      <c r="H66" s="296"/>
    </row>
    <row r="67" spans="1:8" ht="15" customHeight="1" x14ac:dyDescent="0.3">
      <c r="A67" s="267" t="s">
        <v>93</v>
      </c>
      <c r="B67" s="79">
        <v>2</v>
      </c>
      <c r="C67" s="77">
        <v>1</v>
      </c>
      <c r="D67" s="77">
        <v>13</v>
      </c>
      <c r="E67" s="86" t="s">
        <v>359</v>
      </c>
      <c r="F67" s="79">
        <v>852</v>
      </c>
      <c r="G67" s="293">
        <f>'6'!F73</f>
        <v>40</v>
      </c>
      <c r="H67" s="296"/>
    </row>
    <row r="68" spans="1:8" ht="15.75" customHeight="1" x14ac:dyDescent="0.3">
      <c r="A68" s="272" t="s">
        <v>95</v>
      </c>
      <c r="B68" s="79">
        <v>2</v>
      </c>
      <c r="C68" s="77">
        <v>1</v>
      </c>
      <c r="D68" s="77">
        <v>13</v>
      </c>
      <c r="E68" s="86" t="s">
        <v>359</v>
      </c>
      <c r="F68" s="79">
        <v>853</v>
      </c>
      <c r="G68" s="293">
        <f>'6'!F74</f>
        <v>20</v>
      </c>
      <c r="H68" s="296"/>
    </row>
    <row r="69" spans="1:8" ht="26.25" customHeight="1" x14ac:dyDescent="0.3">
      <c r="A69" s="266" t="s">
        <v>116</v>
      </c>
      <c r="B69" s="75">
        <v>2</v>
      </c>
      <c r="C69" s="73">
        <v>1</v>
      </c>
      <c r="D69" s="73">
        <v>13</v>
      </c>
      <c r="E69" s="88" t="s">
        <v>117</v>
      </c>
      <c r="F69" s="75"/>
      <c r="G69" s="292">
        <f>SUM(G70:G72)</f>
        <v>829.1</v>
      </c>
      <c r="H69" s="296"/>
    </row>
    <row r="70" spans="1:8" ht="26.25" customHeight="1" x14ac:dyDescent="0.3">
      <c r="A70" s="267" t="s">
        <v>76</v>
      </c>
      <c r="B70" s="79">
        <v>2</v>
      </c>
      <c r="C70" s="77">
        <v>1</v>
      </c>
      <c r="D70" s="77">
        <v>13</v>
      </c>
      <c r="E70" s="83" t="s">
        <v>117</v>
      </c>
      <c r="F70" s="79">
        <v>121</v>
      </c>
      <c r="G70" s="293">
        <f>'6'!F76</f>
        <v>560</v>
      </c>
      <c r="H70" s="296"/>
    </row>
    <row r="71" spans="1:8" ht="26.25" customHeight="1" x14ac:dyDescent="0.3">
      <c r="A71" s="269" t="s">
        <v>79</v>
      </c>
      <c r="B71" s="79">
        <v>2</v>
      </c>
      <c r="C71" s="77">
        <v>1</v>
      </c>
      <c r="D71" s="77">
        <v>13</v>
      </c>
      <c r="E71" s="83" t="s">
        <v>117</v>
      </c>
      <c r="F71" s="79">
        <v>129</v>
      </c>
      <c r="G71" s="293">
        <f>'6'!F77</f>
        <v>169.1</v>
      </c>
      <c r="H71" s="296"/>
    </row>
    <row r="72" spans="1:8" ht="26.25" customHeight="1" x14ac:dyDescent="0.3">
      <c r="A72" s="271" t="s">
        <v>90</v>
      </c>
      <c r="B72" s="79">
        <v>2</v>
      </c>
      <c r="C72" s="77">
        <v>1</v>
      </c>
      <c r="D72" s="77">
        <v>13</v>
      </c>
      <c r="E72" s="83" t="s">
        <v>117</v>
      </c>
      <c r="F72" s="79">
        <v>244</v>
      </c>
      <c r="G72" s="293">
        <f>'6'!F78</f>
        <v>100</v>
      </c>
      <c r="H72" s="296" t="s">
        <v>234</v>
      </c>
    </row>
    <row r="73" spans="1:8" ht="26.25" customHeight="1" x14ac:dyDescent="0.3">
      <c r="A73" s="264" t="s">
        <v>122</v>
      </c>
      <c r="B73" s="75">
        <v>2</v>
      </c>
      <c r="C73" s="73">
        <v>3</v>
      </c>
      <c r="D73" s="73"/>
      <c r="E73" s="88"/>
      <c r="F73" s="75"/>
      <c r="G73" s="292">
        <f>+G74+G78</f>
        <v>2151.6999999999998</v>
      </c>
      <c r="H73" s="296"/>
    </row>
    <row r="74" spans="1:8" ht="26.25" customHeight="1" x14ac:dyDescent="0.3">
      <c r="A74" s="266" t="s">
        <v>123</v>
      </c>
      <c r="B74" s="75">
        <v>2</v>
      </c>
      <c r="C74" s="73">
        <v>3</v>
      </c>
      <c r="D74" s="73">
        <v>9</v>
      </c>
      <c r="E74" s="88"/>
      <c r="F74" s="75"/>
      <c r="G74" s="292">
        <f>SUM(G75:G77)</f>
        <v>1551.7</v>
      </c>
      <c r="H74" s="296"/>
    </row>
    <row r="75" spans="1:8" ht="26.25" customHeight="1" x14ac:dyDescent="0.3">
      <c r="A75" s="271" t="s">
        <v>124</v>
      </c>
      <c r="B75" s="79">
        <v>2</v>
      </c>
      <c r="C75" s="77">
        <v>3</v>
      </c>
      <c r="D75" s="77">
        <v>9</v>
      </c>
      <c r="E75" s="83" t="s">
        <v>125</v>
      </c>
      <c r="F75" s="79">
        <v>111</v>
      </c>
      <c r="G75" s="293">
        <f>'6'!F84</f>
        <v>1144.8</v>
      </c>
      <c r="H75" s="296"/>
    </row>
    <row r="76" spans="1:8" ht="26.25" customHeight="1" x14ac:dyDescent="0.3">
      <c r="A76" s="269" t="s">
        <v>126</v>
      </c>
      <c r="B76" s="79">
        <v>2</v>
      </c>
      <c r="C76" s="77">
        <v>3</v>
      </c>
      <c r="D76" s="77">
        <v>9</v>
      </c>
      <c r="E76" s="83" t="s">
        <v>125</v>
      </c>
      <c r="F76" s="79">
        <v>119</v>
      </c>
      <c r="G76" s="293">
        <f>'6'!F85</f>
        <v>345.7</v>
      </c>
      <c r="H76" s="296"/>
    </row>
    <row r="77" spans="1:8" ht="26.25" customHeight="1" x14ac:dyDescent="0.3">
      <c r="A77" s="269" t="s">
        <v>89</v>
      </c>
      <c r="B77" s="79">
        <v>2</v>
      </c>
      <c r="C77" s="77">
        <v>3</v>
      </c>
      <c r="D77" s="77">
        <v>9</v>
      </c>
      <c r="E77" s="83" t="s">
        <v>125</v>
      </c>
      <c r="F77" s="79">
        <v>242</v>
      </c>
      <c r="G77" s="293">
        <f>'6'!F86</f>
        <v>61.2</v>
      </c>
      <c r="H77" s="296"/>
    </row>
    <row r="78" spans="1:8" ht="26.25" customHeight="1" x14ac:dyDescent="0.3">
      <c r="A78" s="266" t="s">
        <v>127</v>
      </c>
      <c r="B78" s="75">
        <v>2</v>
      </c>
      <c r="C78" s="73">
        <v>3</v>
      </c>
      <c r="D78" s="73">
        <v>14</v>
      </c>
      <c r="E78" s="83"/>
      <c r="F78" s="79"/>
      <c r="G78" s="292">
        <f>G79</f>
        <v>600</v>
      </c>
      <c r="H78" s="296"/>
    </row>
    <row r="79" spans="1:8" ht="47.4" customHeight="1" x14ac:dyDescent="0.3">
      <c r="A79" s="274" t="s">
        <v>594</v>
      </c>
      <c r="B79" s="75">
        <v>2</v>
      </c>
      <c r="C79" s="73">
        <v>3</v>
      </c>
      <c r="D79" s="73">
        <v>14</v>
      </c>
      <c r="E79" s="87" t="s">
        <v>360</v>
      </c>
      <c r="F79" s="75"/>
      <c r="G79" s="292">
        <f>SUM(G80:G80)</f>
        <v>600</v>
      </c>
      <c r="H79" s="296"/>
    </row>
    <row r="80" spans="1:8" ht="40.799999999999997" customHeight="1" x14ac:dyDescent="0.3">
      <c r="A80" s="271" t="s">
        <v>90</v>
      </c>
      <c r="B80" s="79">
        <v>2</v>
      </c>
      <c r="C80" s="77">
        <v>3</v>
      </c>
      <c r="D80" s="77">
        <v>14</v>
      </c>
      <c r="E80" s="86" t="s">
        <v>360</v>
      </c>
      <c r="F80" s="79">
        <v>244</v>
      </c>
      <c r="G80" s="293">
        <f>'6'!F89</f>
        <v>600</v>
      </c>
      <c r="H80" s="296"/>
    </row>
    <row r="81" spans="1:13" s="82" customFormat="1" ht="13.2" customHeight="1" x14ac:dyDescent="0.3">
      <c r="A81" s="266" t="s">
        <v>129</v>
      </c>
      <c r="B81" s="75">
        <v>2</v>
      </c>
      <c r="C81" s="73">
        <v>4</v>
      </c>
      <c r="D81" s="73"/>
      <c r="E81" s="86"/>
      <c r="F81" s="79"/>
      <c r="G81" s="292">
        <f>G82+G90+G94</f>
        <v>28796.79</v>
      </c>
      <c r="H81" s="296" t="s">
        <v>234</v>
      </c>
    </row>
    <row r="82" spans="1:13" ht="13.95" customHeight="1" x14ac:dyDescent="0.3">
      <c r="A82" s="266" t="s">
        <v>130</v>
      </c>
      <c r="B82" s="75">
        <v>2</v>
      </c>
      <c r="C82" s="73">
        <v>4</v>
      </c>
      <c r="D82" s="73">
        <v>5</v>
      </c>
      <c r="E82" s="89"/>
      <c r="F82" s="89"/>
      <c r="G82" s="294">
        <f>SUM(G83:G87)+G88</f>
        <v>5774.3</v>
      </c>
      <c r="H82" s="296" t="s">
        <v>234</v>
      </c>
    </row>
    <row r="83" spans="1:13" ht="27" customHeight="1" x14ac:dyDescent="0.3">
      <c r="A83" s="267" t="s">
        <v>76</v>
      </c>
      <c r="B83" s="79">
        <v>2</v>
      </c>
      <c r="C83" s="77">
        <v>4</v>
      </c>
      <c r="D83" s="77">
        <v>5</v>
      </c>
      <c r="E83" s="78" t="s">
        <v>131</v>
      </c>
      <c r="F83" s="79">
        <v>121</v>
      </c>
      <c r="G83" s="293">
        <f>'6'!F94</f>
        <v>1462.6</v>
      </c>
      <c r="H83" s="296" t="s">
        <v>234</v>
      </c>
    </row>
    <row r="84" spans="1:13" ht="49.2" customHeight="1" x14ac:dyDescent="0.3">
      <c r="A84" s="269" t="s">
        <v>79</v>
      </c>
      <c r="B84" s="79">
        <v>2</v>
      </c>
      <c r="C84" s="77">
        <v>4</v>
      </c>
      <c r="D84" s="77">
        <v>5</v>
      </c>
      <c r="E84" s="78" t="s">
        <v>131</v>
      </c>
      <c r="F84" s="79">
        <v>129</v>
      </c>
      <c r="G84" s="293">
        <f>'6'!F95</f>
        <v>441.7</v>
      </c>
      <c r="H84" s="296" t="s">
        <v>234</v>
      </c>
    </row>
    <row r="85" spans="1:13" ht="26.4" x14ac:dyDescent="0.3">
      <c r="A85" s="271" t="s">
        <v>87</v>
      </c>
      <c r="B85" s="79">
        <v>2</v>
      </c>
      <c r="C85" s="77">
        <v>4</v>
      </c>
      <c r="D85" s="77">
        <v>5</v>
      </c>
      <c r="E85" s="78" t="s">
        <v>131</v>
      </c>
      <c r="F85" s="79">
        <v>122</v>
      </c>
      <c r="G85" s="293">
        <f>'6'!F96</f>
        <v>10</v>
      </c>
      <c r="H85" s="296" t="s">
        <v>234</v>
      </c>
    </row>
    <row r="86" spans="1:13" ht="38.4" customHeight="1" x14ac:dyDescent="0.3">
      <c r="A86" s="271" t="s">
        <v>90</v>
      </c>
      <c r="B86" s="79">
        <v>2</v>
      </c>
      <c r="C86" s="77">
        <v>4</v>
      </c>
      <c r="D86" s="77">
        <v>5</v>
      </c>
      <c r="E86" s="78" t="s">
        <v>131</v>
      </c>
      <c r="F86" s="79" t="s">
        <v>91</v>
      </c>
      <c r="G86" s="293">
        <f>'6'!F97</f>
        <v>38</v>
      </c>
      <c r="H86" s="296" t="s">
        <v>234</v>
      </c>
    </row>
    <row r="87" spans="1:13" ht="38.4" customHeight="1" x14ac:dyDescent="0.3">
      <c r="A87" s="271" t="s">
        <v>90</v>
      </c>
      <c r="B87" s="79">
        <v>2</v>
      </c>
      <c r="C87" s="77">
        <v>4</v>
      </c>
      <c r="D87" s="77">
        <v>5</v>
      </c>
      <c r="E87" s="78" t="s">
        <v>361</v>
      </c>
      <c r="F87" s="79">
        <v>244</v>
      </c>
      <c r="G87" s="293">
        <f>'6'!F98</f>
        <v>952</v>
      </c>
      <c r="H87" s="296"/>
    </row>
    <row r="88" spans="1:13" ht="38.4" customHeight="1" x14ac:dyDescent="0.3">
      <c r="A88" s="266" t="s">
        <v>612</v>
      </c>
      <c r="B88" s="79">
        <v>2</v>
      </c>
      <c r="C88" s="73">
        <v>4</v>
      </c>
      <c r="D88" s="73">
        <v>5</v>
      </c>
      <c r="E88" s="78"/>
      <c r="F88" s="79"/>
      <c r="G88" s="292">
        <f>G89</f>
        <v>2870</v>
      </c>
      <c r="H88" s="296"/>
    </row>
    <row r="89" spans="1:13" ht="38.4" customHeight="1" x14ac:dyDescent="0.3">
      <c r="A89" s="271" t="s">
        <v>90</v>
      </c>
      <c r="B89" s="79">
        <v>2</v>
      </c>
      <c r="C89" s="77">
        <v>4</v>
      </c>
      <c r="D89" s="77">
        <v>5</v>
      </c>
      <c r="E89" s="78" t="s">
        <v>613</v>
      </c>
      <c r="F89" s="79" t="s">
        <v>91</v>
      </c>
      <c r="G89" s="293">
        <v>2870</v>
      </c>
      <c r="H89" s="296"/>
    </row>
    <row r="90" spans="1:13" s="82" customFormat="1" ht="17.25" customHeight="1" x14ac:dyDescent="0.3">
      <c r="A90" s="266" t="s">
        <v>133</v>
      </c>
      <c r="B90" s="75">
        <v>2</v>
      </c>
      <c r="C90" s="73">
        <v>4</v>
      </c>
      <c r="D90" s="73">
        <v>9</v>
      </c>
      <c r="E90" s="74"/>
      <c r="F90" s="75"/>
      <c r="G90" s="292">
        <f>SUM(G91:G93)</f>
        <v>5576</v>
      </c>
      <c r="H90" s="296" t="s">
        <v>234</v>
      </c>
    </row>
    <row r="91" spans="1:13" s="82" customFormat="1" ht="24.6" customHeight="1" x14ac:dyDescent="0.3">
      <c r="A91" s="271" t="s">
        <v>90</v>
      </c>
      <c r="B91" s="79">
        <v>2</v>
      </c>
      <c r="C91" s="77">
        <v>4</v>
      </c>
      <c r="D91" s="77">
        <v>9</v>
      </c>
      <c r="E91" s="91" t="s">
        <v>363</v>
      </c>
      <c r="F91" s="79">
        <v>244</v>
      </c>
      <c r="G91" s="293">
        <f>'6'!F103</f>
        <v>5576</v>
      </c>
      <c r="H91" s="296"/>
    </row>
    <row r="92" spans="1:13" s="82" customFormat="1" ht="39.6" hidden="1" x14ac:dyDescent="0.3">
      <c r="A92" s="271" t="s">
        <v>436</v>
      </c>
      <c r="B92" s="79">
        <v>2</v>
      </c>
      <c r="C92" s="77">
        <v>4</v>
      </c>
      <c r="D92" s="77">
        <v>9</v>
      </c>
      <c r="E92" s="91">
        <v>7702075050</v>
      </c>
      <c r="F92" s="79">
        <v>243</v>
      </c>
      <c r="G92" s="293">
        <f>'6'!F104</f>
        <v>0</v>
      </c>
      <c r="H92" s="296" t="s">
        <v>234</v>
      </c>
      <c r="K92" s="238"/>
      <c r="L92" s="239"/>
      <c r="M92" s="234"/>
    </row>
    <row r="93" spans="1:13" s="82" customFormat="1" ht="40.200000000000003" hidden="1" customHeight="1" x14ac:dyDescent="0.3">
      <c r="A93" s="271" t="s">
        <v>436</v>
      </c>
      <c r="B93" s="79">
        <v>2</v>
      </c>
      <c r="C93" s="77">
        <v>4</v>
      </c>
      <c r="D93" s="77">
        <v>9</v>
      </c>
      <c r="E93" s="91" t="s">
        <v>437</v>
      </c>
      <c r="F93" s="79">
        <v>243</v>
      </c>
      <c r="G93" s="293">
        <f>'6'!F105</f>
        <v>0</v>
      </c>
      <c r="H93" s="296" t="s">
        <v>234</v>
      </c>
      <c r="K93" s="238"/>
      <c r="L93" s="239"/>
      <c r="M93" s="234"/>
    </row>
    <row r="94" spans="1:13" s="82" customFormat="1" ht="24.75" customHeight="1" x14ac:dyDescent="0.3">
      <c r="A94" s="266" t="s">
        <v>134</v>
      </c>
      <c r="B94" s="79">
        <v>2</v>
      </c>
      <c r="C94" s="73">
        <v>4</v>
      </c>
      <c r="D94" s="73">
        <v>12</v>
      </c>
      <c r="E94" s="91"/>
      <c r="F94" s="79"/>
      <c r="G94" s="292">
        <f>G95+G97+G99+G103+G105+G107+G101</f>
        <v>17446.490000000002</v>
      </c>
      <c r="H94" s="296" t="s">
        <v>234</v>
      </c>
      <c r="K94" s="238"/>
      <c r="L94" s="239"/>
      <c r="M94" s="234"/>
    </row>
    <row r="95" spans="1:13" s="82" customFormat="1" ht="52.2" customHeight="1" x14ac:dyDescent="0.3">
      <c r="A95" s="276" t="s">
        <v>595</v>
      </c>
      <c r="B95" s="79">
        <v>2</v>
      </c>
      <c r="C95" s="73">
        <v>4</v>
      </c>
      <c r="D95" s="73">
        <v>12</v>
      </c>
      <c r="E95" s="88" t="s">
        <v>596</v>
      </c>
      <c r="F95" s="75"/>
      <c r="G95" s="292">
        <f>+G96</f>
        <v>1940</v>
      </c>
      <c r="H95" s="296" t="s">
        <v>234</v>
      </c>
      <c r="K95" s="238"/>
      <c r="L95" s="239"/>
      <c r="M95" s="234"/>
    </row>
    <row r="96" spans="1:13" ht="52.8" x14ac:dyDescent="0.3">
      <c r="A96" s="267" t="s">
        <v>139</v>
      </c>
      <c r="B96" s="79">
        <v>2</v>
      </c>
      <c r="C96" s="77">
        <v>4</v>
      </c>
      <c r="D96" s="77">
        <v>12</v>
      </c>
      <c r="E96" s="83" t="s">
        <v>128</v>
      </c>
      <c r="F96" s="79">
        <v>811</v>
      </c>
      <c r="G96" s="293">
        <f>'6'!F108</f>
        <v>1940</v>
      </c>
      <c r="H96" s="296" t="s">
        <v>234</v>
      </c>
    </row>
    <row r="97" spans="1:8" x14ac:dyDescent="0.3">
      <c r="A97" s="276" t="s">
        <v>587</v>
      </c>
      <c r="B97" s="79">
        <v>2</v>
      </c>
      <c r="C97" s="73">
        <v>4</v>
      </c>
      <c r="D97" s="73">
        <v>12</v>
      </c>
      <c r="E97" s="88"/>
      <c r="F97" s="75"/>
      <c r="G97" s="265">
        <f>G98</f>
        <v>100</v>
      </c>
      <c r="H97" s="296"/>
    </row>
    <row r="98" spans="1:8" ht="26.4" x14ac:dyDescent="0.3">
      <c r="A98" s="271" t="s">
        <v>90</v>
      </c>
      <c r="B98" s="79">
        <v>2</v>
      </c>
      <c r="C98" s="73">
        <v>4</v>
      </c>
      <c r="D98" s="73">
        <v>12</v>
      </c>
      <c r="E98" s="83" t="s">
        <v>588</v>
      </c>
      <c r="F98" s="79">
        <v>244</v>
      </c>
      <c r="G98" s="268">
        <v>100</v>
      </c>
      <c r="H98" s="296"/>
    </row>
    <row r="99" spans="1:8" ht="39.6" x14ac:dyDescent="0.3">
      <c r="A99" s="276" t="s">
        <v>589</v>
      </c>
      <c r="B99" s="79">
        <v>2</v>
      </c>
      <c r="C99" s="73">
        <v>4</v>
      </c>
      <c r="D99" s="73">
        <v>12</v>
      </c>
      <c r="E99" s="86"/>
      <c r="F99" s="79"/>
      <c r="G99" s="265">
        <f>G100</f>
        <v>50</v>
      </c>
      <c r="H99" s="296"/>
    </row>
    <row r="100" spans="1:8" ht="26.4" x14ac:dyDescent="0.3">
      <c r="A100" s="271" t="s">
        <v>90</v>
      </c>
      <c r="B100" s="79">
        <v>2</v>
      </c>
      <c r="C100" s="73">
        <v>4</v>
      </c>
      <c r="D100" s="73">
        <v>12</v>
      </c>
      <c r="E100" s="83" t="s">
        <v>590</v>
      </c>
      <c r="F100" s="79">
        <v>244</v>
      </c>
      <c r="G100" s="268">
        <v>50</v>
      </c>
      <c r="H100" s="296"/>
    </row>
    <row r="101" spans="1:8" ht="39.6" x14ac:dyDescent="0.3">
      <c r="A101" s="276" t="s">
        <v>591</v>
      </c>
      <c r="B101" s="79">
        <v>2</v>
      </c>
      <c r="C101" s="73">
        <v>4</v>
      </c>
      <c r="D101" s="73">
        <v>12</v>
      </c>
      <c r="E101" s="86"/>
      <c r="F101" s="79"/>
      <c r="G101" s="265">
        <f>G102</f>
        <v>134.80000000000001</v>
      </c>
      <c r="H101" s="296"/>
    </row>
    <row r="102" spans="1:8" ht="26.4" x14ac:dyDescent="0.3">
      <c r="A102" s="271" t="s">
        <v>90</v>
      </c>
      <c r="B102" s="79">
        <v>2</v>
      </c>
      <c r="C102" s="73">
        <v>4</v>
      </c>
      <c r="D102" s="73">
        <v>12</v>
      </c>
      <c r="E102" s="83" t="s">
        <v>592</v>
      </c>
      <c r="F102" s="79">
        <v>244</v>
      </c>
      <c r="G102" s="268">
        <v>134.80000000000001</v>
      </c>
      <c r="H102" s="296"/>
    </row>
    <row r="103" spans="1:8" ht="26.25" customHeight="1" x14ac:dyDescent="0.3">
      <c r="A103" s="266" t="s">
        <v>586</v>
      </c>
      <c r="B103" s="75">
        <v>2</v>
      </c>
      <c r="C103" s="73">
        <v>4</v>
      </c>
      <c r="D103" s="73">
        <v>12</v>
      </c>
      <c r="E103" s="87" t="s">
        <v>446</v>
      </c>
      <c r="F103" s="75"/>
      <c r="G103" s="292">
        <f>G104</f>
        <v>1240</v>
      </c>
      <c r="H103" s="296"/>
    </row>
    <row r="104" spans="1:8" ht="48.6" customHeight="1" x14ac:dyDescent="0.3">
      <c r="A104" s="271" t="s">
        <v>90</v>
      </c>
      <c r="B104" s="79">
        <v>2</v>
      </c>
      <c r="C104" s="77">
        <v>4</v>
      </c>
      <c r="D104" s="77">
        <v>12</v>
      </c>
      <c r="E104" s="86" t="s">
        <v>446</v>
      </c>
      <c r="F104" s="79">
        <v>244</v>
      </c>
      <c r="G104" s="293">
        <f>'6'!F116</f>
        <v>1240</v>
      </c>
      <c r="H104" s="296"/>
    </row>
    <row r="105" spans="1:8" ht="63" customHeight="1" x14ac:dyDescent="0.3">
      <c r="A105" s="266" t="s">
        <v>506</v>
      </c>
      <c r="B105" s="75">
        <v>2</v>
      </c>
      <c r="C105" s="73">
        <v>4</v>
      </c>
      <c r="D105" s="73">
        <v>12</v>
      </c>
      <c r="E105" s="87" t="s">
        <v>507</v>
      </c>
      <c r="F105" s="79"/>
      <c r="G105" s="292">
        <f>+G106</f>
        <v>951.99</v>
      </c>
      <c r="H105" s="296" t="s">
        <v>234</v>
      </c>
    </row>
    <row r="106" spans="1:8" ht="49.2" customHeight="1" x14ac:dyDescent="0.3">
      <c r="A106" s="271" t="s">
        <v>90</v>
      </c>
      <c r="B106" s="79">
        <v>2</v>
      </c>
      <c r="C106" s="77">
        <v>4</v>
      </c>
      <c r="D106" s="77">
        <v>12</v>
      </c>
      <c r="E106" s="86" t="s">
        <v>507</v>
      </c>
      <c r="F106" s="79">
        <v>244</v>
      </c>
      <c r="G106" s="293">
        <f>'6'!F118</f>
        <v>951.99</v>
      </c>
      <c r="H106" s="296" t="s">
        <v>234</v>
      </c>
    </row>
    <row r="107" spans="1:8" ht="24.6" customHeight="1" x14ac:dyDescent="0.3">
      <c r="A107" s="266" t="s">
        <v>438</v>
      </c>
      <c r="B107" s="75">
        <v>2</v>
      </c>
      <c r="C107" s="87" t="s">
        <v>185</v>
      </c>
      <c r="D107" s="87" t="s">
        <v>440</v>
      </c>
      <c r="E107" s="87" t="s">
        <v>186</v>
      </c>
      <c r="F107" s="75"/>
      <c r="G107" s="292">
        <f>G108+G109+G110</f>
        <v>13029.7</v>
      </c>
      <c r="H107" s="296"/>
    </row>
    <row r="108" spans="1:8" ht="24.6" customHeight="1" x14ac:dyDescent="0.3">
      <c r="A108" s="271" t="s">
        <v>124</v>
      </c>
      <c r="B108" s="79">
        <v>2</v>
      </c>
      <c r="C108" s="86" t="s">
        <v>185</v>
      </c>
      <c r="D108" s="86" t="s">
        <v>440</v>
      </c>
      <c r="E108" s="86" t="s">
        <v>186</v>
      </c>
      <c r="F108" s="86" t="s">
        <v>187</v>
      </c>
      <c r="G108" s="293">
        <f>'6'!F120</f>
        <v>4154.6000000000004</v>
      </c>
      <c r="H108" s="296"/>
    </row>
    <row r="109" spans="1:8" ht="59.4" customHeight="1" x14ac:dyDescent="0.3">
      <c r="A109" s="269" t="s">
        <v>126</v>
      </c>
      <c r="B109" s="79">
        <v>2</v>
      </c>
      <c r="C109" s="86" t="s">
        <v>185</v>
      </c>
      <c r="D109" s="86" t="s">
        <v>440</v>
      </c>
      <c r="E109" s="86" t="s">
        <v>186</v>
      </c>
      <c r="F109" s="86" t="s">
        <v>188</v>
      </c>
      <c r="G109" s="293">
        <f>'6'!F121</f>
        <v>1254.7</v>
      </c>
      <c r="H109" s="296"/>
    </row>
    <row r="110" spans="1:8" ht="45.6" customHeight="1" x14ac:dyDescent="0.3">
      <c r="A110" s="271" t="s">
        <v>90</v>
      </c>
      <c r="B110" s="79">
        <v>2</v>
      </c>
      <c r="C110" s="86" t="s">
        <v>185</v>
      </c>
      <c r="D110" s="86" t="s">
        <v>440</v>
      </c>
      <c r="E110" s="86" t="s">
        <v>186</v>
      </c>
      <c r="F110" s="79">
        <v>244</v>
      </c>
      <c r="G110" s="293">
        <f>'6'!F122</f>
        <v>7620.4</v>
      </c>
      <c r="H110" s="296"/>
    </row>
    <row r="111" spans="1:8" s="82" customFormat="1" ht="21.6" customHeight="1" x14ac:dyDescent="0.3">
      <c r="A111" s="266" t="s">
        <v>141</v>
      </c>
      <c r="B111" s="75">
        <v>2</v>
      </c>
      <c r="C111" s="73">
        <v>5</v>
      </c>
      <c r="D111" s="73"/>
      <c r="E111" s="87"/>
      <c r="F111" s="75"/>
      <c r="G111" s="292">
        <f>G112+G114+G116</f>
        <v>8750.6</v>
      </c>
      <c r="H111" s="296" t="s">
        <v>234</v>
      </c>
    </row>
    <row r="112" spans="1:8" s="82" customFormat="1" ht="66" customHeight="1" x14ac:dyDescent="0.3">
      <c r="A112" s="266" t="s">
        <v>599</v>
      </c>
      <c r="B112" s="79">
        <v>2</v>
      </c>
      <c r="C112" s="73">
        <v>5</v>
      </c>
      <c r="D112" s="73">
        <v>1</v>
      </c>
      <c r="E112" s="87" t="s">
        <v>508</v>
      </c>
      <c r="F112" s="75"/>
      <c r="G112" s="292">
        <f>G113</f>
        <v>963.9</v>
      </c>
      <c r="H112" s="296"/>
    </row>
    <row r="113" spans="1:8" s="82" customFormat="1" ht="52.2" customHeight="1" x14ac:dyDescent="0.3">
      <c r="A113" s="271" t="s">
        <v>90</v>
      </c>
      <c r="B113" s="79">
        <v>2</v>
      </c>
      <c r="C113" s="77">
        <v>5</v>
      </c>
      <c r="D113" s="77">
        <v>1</v>
      </c>
      <c r="E113" s="86" t="s">
        <v>508</v>
      </c>
      <c r="F113" s="79">
        <v>244</v>
      </c>
      <c r="G113" s="293">
        <f>'6'!F130</f>
        <v>963.9</v>
      </c>
      <c r="H113" s="296"/>
    </row>
    <row r="114" spans="1:8" s="82" customFormat="1" ht="41.4" customHeight="1" x14ac:dyDescent="0.3">
      <c r="A114" s="277" t="s">
        <v>600</v>
      </c>
      <c r="B114" s="75">
        <v>2</v>
      </c>
      <c r="C114" s="73">
        <v>5</v>
      </c>
      <c r="D114" s="73">
        <v>2</v>
      </c>
      <c r="E114" s="87" t="s">
        <v>135</v>
      </c>
      <c r="F114" s="75"/>
      <c r="G114" s="292">
        <f>+G115</f>
        <v>500</v>
      </c>
      <c r="H114" s="296" t="s">
        <v>234</v>
      </c>
    </row>
    <row r="115" spans="1:8" ht="50.4" customHeight="1" x14ac:dyDescent="0.3">
      <c r="A115" s="271" t="s">
        <v>90</v>
      </c>
      <c r="B115" s="79">
        <v>2</v>
      </c>
      <c r="C115" s="77">
        <v>5</v>
      </c>
      <c r="D115" s="77">
        <v>2</v>
      </c>
      <c r="E115" s="86" t="s">
        <v>135</v>
      </c>
      <c r="F115" s="79">
        <v>244</v>
      </c>
      <c r="G115" s="293">
        <f>'6'!F132</f>
        <v>500</v>
      </c>
      <c r="H115" s="296" t="s">
        <v>234</v>
      </c>
    </row>
    <row r="116" spans="1:8" ht="17.399999999999999" customHeight="1" x14ac:dyDescent="0.3">
      <c r="A116" s="266" t="s">
        <v>585</v>
      </c>
      <c r="B116" s="75">
        <v>2</v>
      </c>
      <c r="C116" s="73">
        <v>5</v>
      </c>
      <c r="D116" s="73">
        <v>3</v>
      </c>
      <c r="E116" s="87"/>
      <c r="F116" s="75"/>
      <c r="G116" s="292">
        <f>G117+G119+G121+G123</f>
        <v>7286.7000000000007</v>
      </c>
      <c r="H116" s="296"/>
    </row>
    <row r="117" spans="1:8" ht="29.4" customHeight="1" x14ac:dyDescent="0.3">
      <c r="A117" s="277" t="s">
        <v>601</v>
      </c>
      <c r="B117" s="75">
        <v>2</v>
      </c>
      <c r="C117" s="73">
        <v>5</v>
      </c>
      <c r="D117" s="73">
        <v>3</v>
      </c>
      <c r="E117" s="87" t="s">
        <v>137</v>
      </c>
      <c r="F117" s="79"/>
      <c r="G117" s="292">
        <f>+G118</f>
        <v>500</v>
      </c>
      <c r="H117" s="296" t="s">
        <v>234</v>
      </c>
    </row>
    <row r="118" spans="1:8" ht="42" customHeight="1" x14ac:dyDescent="0.3">
      <c r="A118" s="271" t="s">
        <v>90</v>
      </c>
      <c r="B118" s="79">
        <v>2</v>
      </c>
      <c r="C118" s="77">
        <v>5</v>
      </c>
      <c r="D118" s="77">
        <v>3</v>
      </c>
      <c r="E118" s="86" t="s">
        <v>137</v>
      </c>
      <c r="F118" s="79">
        <v>244</v>
      </c>
      <c r="G118" s="293">
        <f>'6'!F135</f>
        <v>500</v>
      </c>
      <c r="H118" s="296"/>
    </row>
    <row r="119" spans="1:8" ht="39" customHeight="1" x14ac:dyDescent="0.3">
      <c r="A119" s="278" t="s">
        <v>368</v>
      </c>
      <c r="B119" s="75">
        <v>2</v>
      </c>
      <c r="C119" s="73">
        <v>5</v>
      </c>
      <c r="D119" s="73">
        <v>3</v>
      </c>
      <c r="E119" s="87" t="s">
        <v>369</v>
      </c>
      <c r="F119" s="79"/>
      <c r="G119" s="292">
        <f>+G120</f>
        <v>5100.6000000000004</v>
      </c>
      <c r="H119" s="296" t="s">
        <v>234</v>
      </c>
    </row>
    <row r="120" spans="1:8" ht="26.4" x14ac:dyDescent="0.3">
      <c r="A120" s="271" t="s">
        <v>90</v>
      </c>
      <c r="B120" s="79">
        <v>2</v>
      </c>
      <c r="C120" s="77">
        <v>5</v>
      </c>
      <c r="D120" s="77">
        <v>3</v>
      </c>
      <c r="E120" s="86" t="s">
        <v>369</v>
      </c>
      <c r="F120" s="79">
        <v>244</v>
      </c>
      <c r="G120" s="293">
        <f>'6'!F137</f>
        <v>5100.6000000000004</v>
      </c>
      <c r="H120" s="296"/>
    </row>
    <row r="121" spans="1:8" ht="46.2" customHeight="1" x14ac:dyDescent="0.3">
      <c r="A121" s="266" t="s">
        <v>607</v>
      </c>
      <c r="B121" s="79">
        <v>2</v>
      </c>
      <c r="C121" s="73">
        <v>5</v>
      </c>
      <c r="D121" s="73">
        <v>3</v>
      </c>
      <c r="E121" s="87" t="s">
        <v>509</v>
      </c>
      <c r="F121" s="75"/>
      <c r="G121" s="265">
        <f>G122</f>
        <v>286.10000000000002</v>
      </c>
      <c r="H121" s="296"/>
    </row>
    <row r="122" spans="1:8" ht="46.2" customHeight="1" x14ac:dyDescent="0.3">
      <c r="A122" s="271" t="s">
        <v>90</v>
      </c>
      <c r="B122" s="79">
        <v>2</v>
      </c>
      <c r="C122" s="77">
        <v>5</v>
      </c>
      <c r="D122" s="77">
        <v>3</v>
      </c>
      <c r="E122" s="86" t="s">
        <v>509</v>
      </c>
      <c r="F122" s="79">
        <v>244</v>
      </c>
      <c r="G122" s="268">
        <v>286.10000000000002</v>
      </c>
      <c r="H122" s="296"/>
    </row>
    <row r="123" spans="1:8" ht="21" customHeight="1" x14ac:dyDescent="0.3">
      <c r="A123" s="276" t="s">
        <v>510</v>
      </c>
      <c r="B123" s="79">
        <v>2</v>
      </c>
      <c r="C123" s="77">
        <v>5</v>
      </c>
      <c r="D123" s="77">
        <v>3</v>
      </c>
      <c r="E123" s="87" t="s">
        <v>359</v>
      </c>
      <c r="F123" s="75"/>
      <c r="G123" s="265">
        <f>G124</f>
        <v>1400</v>
      </c>
      <c r="H123" s="296"/>
    </row>
    <row r="124" spans="1:8" ht="35.25" customHeight="1" x14ac:dyDescent="0.3">
      <c r="A124" s="271" t="s">
        <v>90</v>
      </c>
      <c r="B124" s="79">
        <v>2</v>
      </c>
      <c r="C124" s="77">
        <v>5</v>
      </c>
      <c r="D124" s="77">
        <v>3</v>
      </c>
      <c r="E124" s="86" t="s">
        <v>359</v>
      </c>
      <c r="F124" s="79">
        <v>244</v>
      </c>
      <c r="G124" s="268">
        <v>1400</v>
      </c>
      <c r="H124" s="296"/>
    </row>
    <row r="125" spans="1:8" ht="35.4" customHeight="1" x14ac:dyDescent="0.3">
      <c r="A125" s="266" t="s">
        <v>378</v>
      </c>
      <c r="B125" s="87" t="s">
        <v>238</v>
      </c>
      <c r="C125" s="73">
        <v>7</v>
      </c>
      <c r="D125" s="73">
        <v>7</v>
      </c>
      <c r="E125" s="87"/>
      <c r="F125" s="75"/>
      <c r="G125" s="292">
        <f>SUM(G126:G126)</f>
        <v>70</v>
      </c>
      <c r="H125" s="298"/>
    </row>
    <row r="126" spans="1:8" s="82" customFormat="1" ht="39.6" customHeight="1" x14ac:dyDescent="0.3">
      <c r="A126" s="271" t="s">
        <v>90</v>
      </c>
      <c r="B126" s="86" t="s">
        <v>238</v>
      </c>
      <c r="C126" s="77">
        <v>7</v>
      </c>
      <c r="D126" s="77">
        <v>7</v>
      </c>
      <c r="E126" s="86" t="s">
        <v>214</v>
      </c>
      <c r="F126" s="79">
        <v>244</v>
      </c>
      <c r="G126" s="293">
        <f>'6'!F170</f>
        <v>70</v>
      </c>
      <c r="H126" s="299"/>
    </row>
    <row r="127" spans="1:8" x14ac:dyDescent="0.3">
      <c r="A127" s="266" t="s">
        <v>161</v>
      </c>
      <c r="B127" s="75">
        <v>2</v>
      </c>
      <c r="C127" s="73">
        <v>7</v>
      </c>
      <c r="D127" s="73">
        <v>9</v>
      </c>
      <c r="E127" s="87"/>
      <c r="F127" s="75"/>
      <c r="G127" s="292">
        <f>G128+G132</f>
        <v>991.40000000000009</v>
      </c>
      <c r="H127" s="298"/>
    </row>
    <row r="128" spans="1:8" ht="15" customHeight="1" x14ac:dyDescent="0.3">
      <c r="A128" s="266" t="s">
        <v>167</v>
      </c>
      <c r="B128" s="75">
        <v>2</v>
      </c>
      <c r="C128" s="73">
        <v>7</v>
      </c>
      <c r="D128" s="73">
        <v>9</v>
      </c>
      <c r="E128" s="74" t="s">
        <v>168</v>
      </c>
      <c r="F128" s="75"/>
      <c r="G128" s="292">
        <f>SUM(G129:G131)</f>
        <v>503</v>
      </c>
      <c r="H128" s="296" t="s">
        <v>234</v>
      </c>
    </row>
    <row r="129" spans="1:8" ht="24.6" customHeight="1" x14ac:dyDescent="0.3">
      <c r="A129" s="267" t="s">
        <v>76</v>
      </c>
      <c r="B129" s="79">
        <v>2</v>
      </c>
      <c r="C129" s="77">
        <v>7</v>
      </c>
      <c r="D129" s="77">
        <v>9</v>
      </c>
      <c r="E129" s="78" t="s">
        <v>168</v>
      </c>
      <c r="F129" s="79">
        <v>121</v>
      </c>
      <c r="G129" s="293">
        <f>'6'!F195</f>
        <v>380.9</v>
      </c>
      <c r="H129" s="296"/>
    </row>
    <row r="130" spans="1:8" ht="52.95" customHeight="1" x14ac:dyDescent="0.3">
      <c r="A130" s="269" t="s">
        <v>79</v>
      </c>
      <c r="B130" s="79">
        <v>2</v>
      </c>
      <c r="C130" s="77">
        <v>7</v>
      </c>
      <c r="D130" s="77">
        <v>9</v>
      </c>
      <c r="E130" s="78" t="s">
        <v>168</v>
      </c>
      <c r="F130" s="79">
        <v>129</v>
      </c>
      <c r="G130" s="293">
        <f>'6'!F196</f>
        <v>115</v>
      </c>
      <c r="H130" s="296"/>
    </row>
    <row r="131" spans="1:8" ht="43.2" customHeight="1" x14ac:dyDescent="0.3">
      <c r="A131" s="271" t="s">
        <v>90</v>
      </c>
      <c r="B131" s="79">
        <v>2</v>
      </c>
      <c r="C131" s="77">
        <v>7</v>
      </c>
      <c r="D131" s="77">
        <v>9</v>
      </c>
      <c r="E131" s="78" t="s">
        <v>168</v>
      </c>
      <c r="F131" s="79">
        <v>244</v>
      </c>
      <c r="G131" s="293">
        <f>'6'!F198</f>
        <v>7.1</v>
      </c>
      <c r="H131" s="296"/>
    </row>
    <row r="132" spans="1:8" s="82" customFormat="1" ht="13.2" customHeight="1" x14ac:dyDescent="0.3">
      <c r="A132" s="266" t="s">
        <v>421</v>
      </c>
      <c r="B132" s="75">
        <v>2</v>
      </c>
      <c r="C132" s="73">
        <v>7</v>
      </c>
      <c r="D132" s="73">
        <v>9</v>
      </c>
      <c r="E132" s="87" t="s">
        <v>163</v>
      </c>
      <c r="F132" s="75"/>
      <c r="G132" s="292">
        <f>SUM(G133:G134)</f>
        <v>488.40000000000003</v>
      </c>
      <c r="H132" s="296" t="s">
        <v>234</v>
      </c>
    </row>
    <row r="133" spans="1:8" ht="18.600000000000001" customHeight="1" x14ac:dyDescent="0.3">
      <c r="A133" s="271" t="s">
        <v>124</v>
      </c>
      <c r="B133" s="79">
        <v>2</v>
      </c>
      <c r="C133" s="77">
        <v>7</v>
      </c>
      <c r="D133" s="77">
        <v>9</v>
      </c>
      <c r="E133" s="86" t="s">
        <v>164</v>
      </c>
      <c r="F133" s="79">
        <v>111</v>
      </c>
      <c r="G133" s="293">
        <f>'6'!F184</f>
        <v>375.1</v>
      </c>
      <c r="H133" s="296" t="s">
        <v>234</v>
      </c>
    </row>
    <row r="134" spans="1:8" ht="40.950000000000003" customHeight="1" x14ac:dyDescent="0.3">
      <c r="A134" s="269" t="s">
        <v>126</v>
      </c>
      <c r="B134" s="79">
        <v>2</v>
      </c>
      <c r="C134" s="77">
        <v>7</v>
      </c>
      <c r="D134" s="77">
        <v>9</v>
      </c>
      <c r="E134" s="86" t="s">
        <v>165</v>
      </c>
      <c r="F134" s="79">
        <v>119</v>
      </c>
      <c r="G134" s="293">
        <f>'6'!F185</f>
        <v>113.3</v>
      </c>
      <c r="H134" s="296" t="s">
        <v>234</v>
      </c>
    </row>
    <row r="135" spans="1:8" s="82" customFormat="1" ht="15.75" customHeight="1" x14ac:dyDescent="0.3">
      <c r="A135" s="264" t="s">
        <v>191</v>
      </c>
      <c r="B135" s="87" t="s">
        <v>238</v>
      </c>
      <c r="C135" s="73">
        <v>9</v>
      </c>
      <c r="D135" s="73"/>
      <c r="E135" s="88"/>
      <c r="F135" s="75"/>
      <c r="G135" s="290">
        <f>+G136</f>
        <v>700</v>
      </c>
      <c r="H135" s="296" t="s">
        <v>234</v>
      </c>
    </row>
    <row r="136" spans="1:8" s="82" customFormat="1" ht="42" customHeight="1" x14ac:dyDescent="0.3">
      <c r="A136" s="264" t="s">
        <v>407</v>
      </c>
      <c r="B136" s="87" t="s">
        <v>238</v>
      </c>
      <c r="C136" s="73">
        <v>9</v>
      </c>
      <c r="D136" s="73">
        <v>9</v>
      </c>
      <c r="E136" s="88"/>
      <c r="F136" s="75"/>
      <c r="G136" s="292">
        <f>+G137</f>
        <v>700</v>
      </c>
      <c r="H136" s="296"/>
    </row>
    <row r="137" spans="1:8" s="82" customFormat="1" ht="19.2" customHeight="1" x14ac:dyDescent="0.3">
      <c r="A137" s="266" t="s">
        <v>408</v>
      </c>
      <c r="B137" s="86" t="s">
        <v>238</v>
      </c>
      <c r="C137" s="73">
        <v>9</v>
      </c>
      <c r="D137" s="73">
        <v>9</v>
      </c>
      <c r="E137" s="88" t="s">
        <v>409</v>
      </c>
      <c r="F137" s="75"/>
      <c r="G137" s="292">
        <f>+G138</f>
        <v>700</v>
      </c>
      <c r="H137" s="296" t="s">
        <v>234</v>
      </c>
    </row>
    <row r="138" spans="1:8" s="82" customFormat="1" ht="39" customHeight="1" x14ac:dyDescent="0.3">
      <c r="A138" s="271" t="s">
        <v>90</v>
      </c>
      <c r="B138" s="86" t="s">
        <v>238</v>
      </c>
      <c r="C138" s="77">
        <v>9</v>
      </c>
      <c r="D138" s="77">
        <v>9</v>
      </c>
      <c r="E138" s="83" t="s">
        <v>409</v>
      </c>
      <c r="F138" s="79">
        <v>244</v>
      </c>
      <c r="G138" s="293">
        <f>'6'!F244</f>
        <v>700</v>
      </c>
      <c r="H138" s="296" t="s">
        <v>234</v>
      </c>
    </row>
    <row r="139" spans="1:8" s="82" customFormat="1" ht="19.8" customHeight="1" x14ac:dyDescent="0.3">
      <c r="A139" s="279" t="s">
        <v>193</v>
      </c>
      <c r="B139" s="73">
        <v>2</v>
      </c>
      <c r="C139" s="73">
        <v>10</v>
      </c>
      <c r="D139" s="87"/>
      <c r="E139" s="83"/>
      <c r="F139" s="79"/>
      <c r="G139" s="292">
        <f>G140+G147+G149</f>
        <v>15155.8</v>
      </c>
      <c r="H139" s="296"/>
    </row>
    <row r="140" spans="1:8" s="82" customFormat="1" x14ac:dyDescent="0.3">
      <c r="A140" s="279" t="s">
        <v>197</v>
      </c>
      <c r="B140" s="73">
        <v>2</v>
      </c>
      <c r="C140" s="73">
        <v>10</v>
      </c>
      <c r="D140" s="73">
        <v>3</v>
      </c>
      <c r="E140" s="87"/>
      <c r="F140" s="75"/>
      <c r="G140" s="290">
        <f>G141+G143</f>
        <v>13132.4</v>
      </c>
      <c r="H140" s="296"/>
    </row>
    <row r="141" spans="1:8" s="82" customFormat="1" ht="26.4" x14ac:dyDescent="0.3">
      <c r="A141" s="266" t="s">
        <v>604</v>
      </c>
      <c r="B141" s="86" t="s">
        <v>238</v>
      </c>
      <c r="C141" s="73">
        <v>10</v>
      </c>
      <c r="D141" s="73">
        <v>3</v>
      </c>
      <c r="E141" s="88"/>
      <c r="F141" s="75"/>
      <c r="G141" s="281">
        <v>100</v>
      </c>
      <c r="H141" s="296"/>
    </row>
    <row r="142" spans="1:8" s="82" customFormat="1" ht="26.4" x14ac:dyDescent="0.3">
      <c r="A142" s="271" t="s">
        <v>90</v>
      </c>
      <c r="B142" s="86" t="s">
        <v>238</v>
      </c>
      <c r="C142" s="77">
        <v>10</v>
      </c>
      <c r="D142" s="77">
        <v>3</v>
      </c>
      <c r="E142" s="83" t="s">
        <v>605</v>
      </c>
      <c r="F142" s="79">
        <v>244</v>
      </c>
      <c r="G142" s="280">
        <v>100</v>
      </c>
      <c r="H142" s="296"/>
    </row>
    <row r="143" spans="1:8" s="82" customFormat="1" ht="26.4" x14ac:dyDescent="0.25">
      <c r="A143" s="266" t="s">
        <v>198</v>
      </c>
      <c r="B143" s="87" t="s">
        <v>238</v>
      </c>
      <c r="C143" s="73">
        <v>10</v>
      </c>
      <c r="D143" s="73">
        <v>4</v>
      </c>
      <c r="E143" s="460" t="s">
        <v>714</v>
      </c>
      <c r="F143" s="75"/>
      <c r="G143" s="292">
        <f>G144</f>
        <v>13032.4</v>
      </c>
      <c r="H143" s="296"/>
    </row>
    <row r="144" spans="1:8" s="82" customFormat="1" ht="18.600000000000001" customHeight="1" x14ac:dyDescent="0.3">
      <c r="A144" s="282" t="s">
        <v>136</v>
      </c>
      <c r="B144" s="86" t="s">
        <v>238</v>
      </c>
      <c r="C144" s="77">
        <v>10</v>
      </c>
      <c r="D144" s="77">
        <v>4</v>
      </c>
      <c r="E144" s="78" t="s">
        <v>714</v>
      </c>
      <c r="F144" s="79">
        <v>322</v>
      </c>
      <c r="G144" s="293">
        <f>'6'!F277</f>
        <v>13032.4</v>
      </c>
      <c r="H144" s="296"/>
    </row>
    <row r="145" spans="1:14" s="82" customFormat="1" ht="16.5" customHeight="1" x14ac:dyDescent="0.3">
      <c r="A145" s="264" t="s">
        <v>212</v>
      </c>
      <c r="B145" s="87" t="s">
        <v>238</v>
      </c>
      <c r="C145" s="73">
        <v>11</v>
      </c>
      <c r="D145" s="73"/>
      <c r="E145" s="88"/>
      <c r="F145" s="75"/>
      <c r="G145" s="290">
        <f>+G146</f>
        <v>650</v>
      </c>
      <c r="H145" s="296" t="s">
        <v>234</v>
      </c>
    </row>
    <row r="146" spans="1:14" s="82" customFormat="1" ht="23.25" customHeight="1" x14ac:dyDescent="0.3">
      <c r="A146" s="264" t="s">
        <v>213</v>
      </c>
      <c r="B146" s="87" t="s">
        <v>238</v>
      </c>
      <c r="C146" s="73">
        <v>11</v>
      </c>
      <c r="D146" s="73">
        <v>5</v>
      </c>
      <c r="E146" s="88"/>
      <c r="F146" s="75"/>
      <c r="G146" s="290">
        <f>+G147</f>
        <v>650</v>
      </c>
      <c r="H146" s="296" t="s">
        <v>234</v>
      </c>
    </row>
    <row r="147" spans="1:14" s="82" customFormat="1" ht="30.6" customHeight="1" x14ac:dyDescent="0.3">
      <c r="A147" s="264" t="s">
        <v>417</v>
      </c>
      <c r="B147" s="87" t="s">
        <v>238</v>
      </c>
      <c r="C147" s="73">
        <v>11</v>
      </c>
      <c r="D147" s="73">
        <v>5</v>
      </c>
      <c r="E147" s="88" t="s">
        <v>416</v>
      </c>
      <c r="F147" s="75"/>
      <c r="G147" s="292">
        <f>SUM(G148:G148)</f>
        <v>650</v>
      </c>
      <c r="H147" s="296" t="s">
        <v>234</v>
      </c>
    </row>
    <row r="148" spans="1:14" s="82" customFormat="1" ht="29.25" customHeight="1" x14ac:dyDescent="0.3">
      <c r="A148" s="271" t="s">
        <v>90</v>
      </c>
      <c r="B148" s="86" t="s">
        <v>238</v>
      </c>
      <c r="C148" s="77">
        <v>11</v>
      </c>
      <c r="D148" s="77">
        <v>5</v>
      </c>
      <c r="E148" s="83" t="s">
        <v>416</v>
      </c>
      <c r="F148" s="79">
        <v>244</v>
      </c>
      <c r="G148" s="293">
        <f>'6'!F290</f>
        <v>650</v>
      </c>
      <c r="H148" s="296" t="s">
        <v>234</v>
      </c>
    </row>
    <row r="149" spans="1:14" s="82" customFormat="1" ht="15.6" customHeight="1" x14ac:dyDescent="0.3">
      <c r="A149" s="266" t="s">
        <v>215</v>
      </c>
      <c r="B149" s="87" t="s">
        <v>238</v>
      </c>
      <c r="C149" s="73">
        <v>12</v>
      </c>
      <c r="D149" s="73"/>
      <c r="E149" s="88"/>
      <c r="F149" s="75"/>
      <c r="G149" s="292">
        <f>+G150</f>
        <v>1373.4</v>
      </c>
      <c r="H149" s="296" t="s">
        <v>234</v>
      </c>
    </row>
    <row r="150" spans="1:14" s="82" customFormat="1" ht="15.6" customHeight="1" x14ac:dyDescent="0.3">
      <c r="A150" s="266" t="s">
        <v>216</v>
      </c>
      <c r="B150" s="87" t="s">
        <v>238</v>
      </c>
      <c r="C150" s="73">
        <v>12</v>
      </c>
      <c r="D150" s="73">
        <v>2</v>
      </c>
      <c r="E150" s="88"/>
      <c r="F150" s="75"/>
      <c r="G150" s="292">
        <f>+G151</f>
        <v>1373.4</v>
      </c>
      <c r="H150" s="297"/>
    </row>
    <row r="151" spans="1:14" ht="54" customHeight="1" x14ac:dyDescent="0.3">
      <c r="A151" s="269" t="s">
        <v>147</v>
      </c>
      <c r="B151" s="86" t="s">
        <v>238</v>
      </c>
      <c r="C151" s="77">
        <v>12</v>
      </c>
      <c r="D151" s="77">
        <v>2</v>
      </c>
      <c r="E151" s="83" t="s">
        <v>418</v>
      </c>
      <c r="F151" s="79">
        <v>621</v>
      </c>
      <c r="G151" s="293">
        <f>'6'!F293</f>
        <v>1373.4</v>
      </c>
      <c r="H151" s="296" t="s">
        <v>234</v>
      </c>
    </row>
    <row r="152" spans="1:14" ht="16.5" customHeight="1" x14ac:dyDescent="0.3">
      <c r="A152" s="264" t="s">
        <v>239</v>
      </c>
      <c r="B152" s="75">
        <v>3</v>
      </c>
      <c r="C152" s="73"/>
      <c r="D152" s="73"/>
      <c r="E152" s="74"/>
      <c r="F152" s="75"/>
      <c r="G152" s="292">
        <f>G153+G160+G163+G166</f>
        <v>45900.5</v>
      </c>
      <c r="H152" s="296" t="s">
        <v>234</v>
      </c>
      <c r="N152" s="213"/>
    </row>
    <row r="153" spans="1:14" ht="39.75" customHeight="1" x14ac:dyDescent="0.3">
      <c r="A153" s="266" t="s">
        <v>102</v>
      </c>
      <c r="B153" s="75">
        <v>3</v>
      </c>
      <c r="C153" s="73">
        <v>1</v>
      </c>
      <c r="D153" s="73">
        <v>6</v>
      </c>
      <c r="E153" s="74"/>
      <c r="F153" s="75"/>
      <c r="G153" s="292">
        <f>SUM(G154:G159)</f>
        <v>6811.9</v>
      </c>
      <c r="H153" s="296" t="s">
        <v>234</v>
      </c>
    </row>
    <row r="154" spans="1:14" ht="27.75" customHeight="1" x14ac:dyDescent="0.3">
      <c r="A154" s="267" t="s">
        <v>76</v>
      </c>
      <c r="B154" s="79">
        <v>3</v>
      </c>
      <c r="C154" s="77">
        <v>1</v>
      </c>
      <c r="D154" s="77">
        <v>6</v>
      </c>
      <c r="E154" s="83" t="s">
        <v>104</v>
      </c>
      <c r="F154" s="79">
        <v>121</v>
      </c>
      <c r="G154" s="293">
        <f>'6'!F48</f>
        <v>4402.8</v>
      </c>
      <c r="H154" s="296" t="s">
        <v>234</v>
      </c>
    </row>
    <row r="155" spans="1:14" ht="53.25" customHeight="1" x14ac:dyDescent="0.3">
      <c r="A155" s="269" t="s">
        <v>79</v>
      </c>
      <c r="B155" s="79">
        <v>3</v>
      </c>
      <c r="C155" s="77">
        <v>1</v>
      </c>
      <c r="D155" s="77">
        <v>6</v>
      </c>
      <c r="E155" s="83" t="s">
        <v>104</v>
      </c>
      <c r="F155" s="79">
        <v>129</v>
      </c>
      <c r="G155" s="293">
        <f>'6'!F49</f>
        <v>1329.6</v>
      </c>
      <c r="H155" s="296" t="s">
        <v>234</v>
      </c>
    </row>
    <row r="156" spans="1:14" ht="26.4" x14ac:dyDescent="0.3">
      <c r="A156" s="271" t="s">
        <v>87</v>
      </c>
      <c r="B156" s="79">
        <v>3</v>
      </c>
      <c r="C156" s="77">
        <v>1</v>
      </c>
      <c r="D156" s="77">
        <v>6</v>
      </c>
      <c r="E156" s="83" t="s">
        <v>104</v>
      </c>
      <c r="F156" s="79">
        <v>122</v>
      </c>
      <c r="G156" s="293">
        <f>'6'!F50</f>
        <v>30</v>
      </c>
      <c r="H156" s="296" t="s">
        <v>234</v>
      </c>
    </row>
    <row r="157" spans="1:14" ht="26.4" x14ac:dyDescent="0.3">
      <c r="A157" s="269" t="s">
        <v>89</v>
      </c>
      <c r="B157" s="79">
        <v>3</v>
      </c>
      <c r="C157" s="77">
        <v>1</v>
      </c>
      <c r="D157" s="77">
        <v>6</v>
      </c>
      <c r="E157" s="83" t="s">
        <v>104</v>
      </c>
      <c r="F157" s="79">
        <v>242</v>
      </c>
      <c r="G157" s="293">
        <f>'6'!F51</f>
        <v>159</v>
      </c>
      <c r="H157" s="296" t="s">
        <v>234</v>
      </c>
    </row>
    <row r="158" spans="1:14" ht="26.4" x14ac:dyDescent="0.3">
      <c r="A158" s="271" t="s">
        <v>90</v>
      </c>
      <c r="B158" s="79">
        <v>3</v>
      </c>
      <c r="C158" s="77">
        <v>1</v>
      </c>
      <c r="D158" s="77">
        <v>6</v>
      </c>
      <c r="E158" s="83" t="s">
        <v>104</v>
      </c>
      <c r="F158" s="79">
        <v>244</v>
      </c>
      <c r="G158" s="293">
        <f>'6'!F52</f>
        <v>887.4</v>
      </c>
      <c r="H158" s="296" t="s">
        <v>234</v>
      </c>
    </row>
    <row r="159" spans="1:14" ht="25.2" customHeight="1" x14ac:dyDescent="0.3">
      <c r="A159" s="267" t="s">
        <v>92</v>
      </c>
      <c r="B159" s="248">
        <v>3</v>
      </c>
      <c r="C159" s="77">
        <v>1</v>
      </c>
      <c r="D159" s="77">
        <v>6</v>
      </c>
      <c r="E159" s="78" t="s">
        <v>104</v>
      </c>
      <c r="F159" s="79">
        <v>851</v>
      </c>
      <c r="G159" s="268">
        <v>3.1</v>
      </c>
      <c r="H159" s="296"/>
    </row>
    <row r="160" spans="1:14" ht="14.25" customHeight="1" x14ac:dyDescent="0.3">
      <c r="A160" s="266" t="s">
        <v>118</v>
      </c>
      <c r="B160" s="75">
        <v>3</v>
      </c>
      <c r="C160" s="73">
        <v>2</v>
      </c>
      <c r="D160" s="73"/>
      <c r="E160" s="88"/>
      <c r="F160" s="75"/>
      <c r="G160" s="292">
        <f>+G161</f>
        <v>1781.3</v>
      </c>
      <c r="H160" s="296" t="s">
        <v>234</v>
      </c>
    </row>
    <row r="161" spans="1:14" ht="22.2" customHeight="1" x14ac:dyDescent="0.3">
      <c r="A161" s="266" t="s">
        <v>119</v>
      </c>
      <c r="B161" s="75">
        <v>3</v>
      </c>
      <c r="C161" s="73">
        <v>2</v>
      </c>
      <c r="D161" s="73">
        <v>3</v>
      </c>
      <c r="E161" s="88"/>
      <c r="F161" s="75"/>
      <c r="G161" s="292">
        <f>+G162</f>
        <v>1781.3</v>
      </c>
      <c r="H161" s="296" t="s">
        <v>234</v>
      </c>
      <c r="I161" s="213"/>
      <c r="J161" s="213"/>
    </row>
    <row r="162" spans="1:14" x14ac:dyDescent="0.3">
      <c r="A162" s="267" t="s">
        <v>120</v>
      </c>
      <c r="B162" s="79">
        <v>3</v>
      </c>
      <c r="C162" s="77">
        <v>2</v>
      </c>
      <c r="D162" s="77">
        <v>3</v>
      </c>
      <c r="E162" s="83" t="s">
        <v>121</v>
      </c>
      <c r="F162" s="79">
        <v>530</v>
      </c>
      <c r="G162" s="293">
        <f>'6'!F81</f>
        <v>1781.3</v>
      </c>
      <c r="H162" s="296"/>
      <c r="I162" s="213"/>
      <c r="J162" s="213"/>
    </row>
    <row r="163" spans="1:14" ht="26.4" x14ac:dyDescent="0.3">
      <c r="A163" s="266" t="s">
        <v>439</v>
      </c>
      <c r="B163" s="75">
        <v>3</v>
      </c>
      <c r="C163" s="87" t="s">
        <v>185</v>
      </c>
      <c r="D163" s="87" t="s">
        <v>440</v>
      </c>
      <c r="E163" s="87" t="s">
        <v>186</v>
      </c>
      <c r="F163" s="75"/>
      <c r="G163" s="292">
        <f>G164+G165</f>
        <v>364.79999999999995</v>
      </c>
      <c r="H163" s="296"/>
      <c r="I163" s="213"/>
      <c r="J163" s="213"/>
    </row>
    <row r="164" spans="1:14" ht="15.6" customHeight="1" x14ac:dyDescent="0.3">
      <c r="A164" s="271" t="s">
        <v>124</v>
      </c>
      <c r="B164" s="79">
        <v>3</v>
      </c>
      <c r="C164" s="86" t="s">
        <v>185</v>
      </c>
      <c r="D164" s="86" t="s">
        <v>440</v>
      </c>
      <c r="E164" s="86" t="s">
        <v>186</v>
      </c>
      <c r="F164" s="86" t="s">
        <v>187</v>
      </c>
      <c r="G164" s="293">
        <f>'6'!F124</f>
        <v>280.2</v>
      </c>
      <c r="H164" s="296"/>
      <c r="I164" s="213"/>
      <c r="J164" s="213"/>
    </row>
    <row r="165" spans="1:14" ht="42.6" customHeight="1" x14ac:dyDescent="0.3">
      <c r="A165" s="269" t="s">
        <v>126</v>
      </c>
      <c r="B165" s="79">
        <v>3</v>
      </c>
      <c r="C165" s="86" t="s">
        <v>185</v>
      </c>
      <c r="D165" s="86" t="s">
        <v>440</v>
      </c>
      <c r="E165" s="86" t="s">
        <v>186</v>
      </c>
      <c r="F165" s="86" t="s">
        <v>188</v>
      </c>
      <c r="G165" s="293">
        <f>'6'!F125</f>
        <v>84.6</v>
      </c>
      <c r="H165" s="296"/>
      <c r="I165" s="213"/>
      <c r="J165" s="213"/>
    </row>
    <row r="166" spans="1:14" ht="26.4" customHeight="1" x14ac:dyDescent="0.3">
      <c r="A166" s="264" t="s">
        <v>217</v>
      </c>
      <c r="B166" s="75">
        <v>3</v>
      </c>
      <c r="C166" s="73">
        <v>14</v>
      </c>
      <c r="D166" s="73"/>
      <c r="E166" s="88"/>
      <c r="F166" s="75"/>
      <c r="G166" s="292">
        <f>+G167+G169+G171</f>
        <v>36942.5</v>
      </c>
      <c r="H166" s="296" t="s">
        <v>234</v>
      </c>
      <c r="J166" s="213"/>
    </row>
    <row r="167" spans="1:14" ht="42" customHeight="1" x14ac:dyDescent="0.3">
      <c r="A167" s="266" t="s">
        <v>218</v>
      </c>
      <c r="B167" s="75">
        <v>3</v>
      </c>
      <c r="C167" s="73">
        <v>14</v>
      </c>
      <c r="D167" s="73">
        <v>1</v>
      </c>
      <c r="E167" s="88"/>
      <c r="F167" s="75"/>
      <c r="G167" s="292">
        <f>+G168</f>
        <v>27112.7</v>
      </c>
      <c r="H167" s="296" t="s">
        <v>234</v>
      </c>
    </row>
    <row r="168" spans="1:14" ht="26.4" x14ac:dyDescent="0.3">
      <c r="A168" s="267" t="s">
        <v>219</v>
      </c>
      <c r="B168" s="79">
        <v>3</v>
      </c>
      <c r="C168" s="77">
        <v>14</v>
      </c>
      <c r="D168" s="77">
        <v>1</v>
      </c>
      <c r="E168" s="83" t="s">
        <v>220</v>
      </c>
      <c r="F168" s="79">
        <v>511</v>
      </c>
      <c r="G168" s="293">
        <f>'6'!F296</f>
        <v>27112.7</v>
      </c>
      <c r="H168" s="296" t="s">
        <v>234</v>
      </c>
    </row>
    <row r="169" spans="1:14" x14ac:dyDescent="0.3">
      <c r="A169" s="266" t="s">
        <v>221</v>
      </c>
      <c r="B169" s="75">
        <v>3</v>
      </c>
      <c r="C169" s="73">
        <v>14</v>
      </c>
      <c r="D169" s="73">
        <v>2</v>
      </c>
      <c r="E169" s="74" t="s">
        <v>222</v>
      </c>
      <c r="F169" s="75"/>
      <c r="G169" s="292">
        <f>+G170</f>
        <v>8881.2000000000007</v>
      </c>
      <c r="H169" s="296"/>
    </row>
    <row r="170" spans="1:14" ht="18" customHeight="1" x14ac:dyDescent="0.3">
      <c r="A170" s="267" t="s">
        <v>221</v>
      </c>
      <c r="B170" s="75">
        <v>3</v>
      </c>
      <c r="C170" s="77">
        <v>14</v>
      </c>
      <c r="D170" s="77">
        <v>2</v>
      </c>
      <c r="E170" s="78" t="s">
        <v>222</v>
      </c>
      <c r="F170" s="79">
        <v>512</v>
      </c>
      <c r="G170" s="293">
        <f>'6'!F298</f>
        <v>8881.2000000000007</v>
      </c>
      <c r="H170" s="296"/>
    </row>
    <row r="171" spans="1:14" ht="26.4" customHeight="1" x14ac:dyDescent="0.3">
      <c r="A171" s="264" t="s">
        <v>223</v>
      </c>
      <c r="B171" s="75">
        <v>3</v>
      </c>
      <c r="C171" s="73">
        <v>14</v>
      </c>
      <c r="D171" s="73">
        <v>3</v>
      </c>
      <c r="E171" s="74"/>
      <c r="F171" s="75"/>
      <c r="G171" s="292">
        <f>G172+G174</f>
        <v>948.6</v>
      </c>
      <c r="H171" s="296"/>
    </row>
    <row r="172" spans="1:14" ht="26.4" x14ac:dyDescent="0.3">
      <c r="A172" s="266" t="s">
        <v>224</v>
      </c>
      <c r="B172" s="75">
        <v>3</v>
      </c>
      <c r="C172" s="73">
        <v>14</v>
      </c>
      <c r="D172" s="73">
        <v>3</v>
      </c>
      <c r="E172" s="87" t="s">
        <v>225</v>
      </c>
      <c r="F172" s="75"/>
      <c r="G172" s="292">
        <f>+G173</f>
        <v>938.6</v>
      </c>
      <c r="H172" s="296"/>
    </row>
    <row r="173" spans="1:14" ht="27.6" customHeight="1" x14ac:dyDescent="0.3">
      <c r="A173" s="267" t="s">
        <v>433</v>
      </c>
      <c r="B173" s="79">
        <v>3</v>
      </c>
      <c r="C173" s="77">
        <v>14</v>
      </c>
      <c r="D173" s="77">
        <v>3</v>
      </c>
      <c r="E173" s="86" t="s">
        <v>225</v>
      </c>
      <c r="F173" s="79">
        <v>540</v>
      </c>
      <c r="G173" s="293">
        <f>'6'!F301</f>
        <v>938.6</v>
      </c>
      <c r="H173" s="296"/>
    </row>
    <row r="174" spans="1:14" ht="30" customHeight="1" x14ac:dyDescent="0.3">
      <c r="A174" s="266" t="s">
        <v>226</v>
      </c>
      <c r="B174" s="75">
        <v>3</v>
      </c>
      <c r="C174" s="73">
        <v>14</v>
      </c>
      <c r="D174" s="73">
        <v>3</v>
      </c>
      <c r="E174" s="87" t="s">
        <v>227</v>
      </c>
      <c r="F174" s="75"/>
      <c r="G174" s="292">
        <f>+G175</f>
        <v>10</v>
      </c>
      <c r="H174" s="296" t="s">
        <v>234</v>
      </c>
    </row>
    <row r="175" spans="1:14" ht="12.75" customHeight="1" x14ac:dyDescent="0.3">
      <c r="A175" s="267" t="s">
        <v>120</v>
      </c>
      <c r="B175" s="79">
        <v>3</v>
      </c>
      <c r="C175" s="77">
        <v>14</v>
      </c>
      <c r="D175" s="77">
        <v>3</v>
      </c>
      <c r="E175" s="86" t="s">
        <v>227</v>
      </c>
      <c r="F175" s="79">
        <v>530</v>
      </c>
      <c r="G175" s="293">
        <f>'6'!F303</f>
        <v>10</v>
      </c>
      <c r="H175" s="296" t="s">
        <v>234</v>
      </c>
    </row>
    <row r="176" spans="1:14" ht="17.399999999999999" customHeight="1" x14ac:dyDescent="0.3">
      <c r="A176" s="264" t="s">
        <v>240</v>
      </c>
      <c r="B176" s="75">
        <v>4</v>
      </c>
      <c r="C176" s="73"/>
      <c r="D176" s="73"/>
      <c r="E176" s="74"/>
      <c r="F176" s="75"/>
      <c r="G176" s="292">
        <f>G177+G185+G193+G195+G199+G222</f>
        <v>1014164.7</v>
      </c>
      <c r="H176" s="296" t="s">
        <v>234</v>
      </c>
      <c r="N176" s="213"/>
    </row>
    <row r="177" spans="1:14" x14ac:dyDescent="0.3">
      <c r="A177" s="266" t="s">
        <v>144</v>
      </c>
      <c r="B177" s="75">
        <v>4</v>
      </c>
      <c r="C177" s="73">
        <v>7</v>
      </c>
      <c r="D177" s="73">
        <v>1</v>
      </c>
      <c r="E177" s="74"/>
      <c r="F177" s="75"/>
      <c r="G177" s="292">
        <f>SUM(G178:G184)</f>
        <v>295056</v>
      </c>
      <c r="H177" s="296"/>
      <c r="J177" s="213"/>
      <c r="N177" s="213"/>
    </row>
    <row r="178" spans="1:14" ht="52.8" x14ac:dyDescent="0.3">
      <c r="A178" s="269" t="s">
        <v>145</v>
      </c>
      <c r="B178" s="79">
        <v>4</v>
      </c>
      <c r="C178" s="77">
        <v>7</v>
      </c>
      <c r="D178" s="77">
        <v>1</v>
      </c>
      <c r="E178" s="86" t="s">
        <v>146</v>
      </c>
      <c r="F178" s="79">
        <v>611</v>
      </c>
      <c r="G178" s="293">
        <f>'6'!F148</f>
        <v>13998</v>
      </c>
      <c r="H178" s="296"/>
      <c r="N178" s="213"/>
    </row>
    <row r="179" spans="1:14" ht="52.8" x14ac:dyDescent="0.3">
      <c r="A179" s="269" t="s">
        <v>147</v>
      </c>
      <c r="B179" s="79">
        <v>4</v>
      </c>
      <c r="C179" s="77">
        <v>7</v>
      </c>
      <c r="D179" s="77">
        <v>1</v>
      </c>
      <c r="E179" s="86" t="s">
        <v>148</v>
      </c>
      <c r="F179" s="79">
        <v>621</v>
      </c>
      <c r="G179" s="293">
        <f>'6'!F149</f>
        <v>21534</v>
      </c>
      <c r="H179" s="296"/>
      <c r="N179" s="213"/>
    </row>
    <row r="180" spans="1:14" ht="52.8" x14ac:dyDescent="0.3">
      <c r="A180" s="269" t="s">
        <v>145</v>
      </c>
      <c r="B180" s="79">
        <v>4</v>
      </c>
      <c r="C180" s="77">
        <v>7</v>
      </c>
      <c r="D180" s="77">
        <v>1</v>
      </c>
      <c r="E180" s="86" t="s">
        <v>149</v>
      </c>
      <c r="F180" s="79">
        <v>611</v>
      </c>
      <c r="G180" s="293">
        <f>'6'!F150</f>
        <v>141033.20000000001</v>
      </c>
      <c r="H180" s="296"/>
      <c r="N180" s="213"/>
    </row>
    <row r="181" spans="1:14" ht="52.8" x14ac:dyDescent="0.3">
      <c r="A181" s="269" t="s">
        <v>147</v>
      </c>
      <c r="B181" s="79">
        <v>4</v>
      </c>
      <c r="C181" s="77">
        <v>7</v>
      </c>
      <c r="D181" s="77">
        <v>1</v>
      </c>
      <c r="E181" s="86" t="s">
        <v>149</v>
      </c>
      <c r="F181" s="79">
        <v>621</v>
      </c>
      <c r="G181" s="293">
        <f>'6'!F151</f>
        <v>115439.8</v>
      </c>
      <c r="H181" s="296"/>
      <c r="N181" s="213"/>
    </row>
    <row r="182" spans="1:14" ht="52.8" x14ac:dyDescent="0.3">
      <c r="A182" s="269" t="s">
        <v>145</v>
      </c>
      <c r="B182" s="79">
        <v>4</v>
      </c>
      <c r="C182" s="77">
        <v>7</v>
      </c>
      <c r="D182" s="77">
        <v>1</v>
      </c>
      <c r="E182" s="86" t="s">
        <v>373</v>
      </c>
      <c r="F182" s="79">
        <v>611</v>
      </c>
      <c r="G182" s="293">
        <f>'6'!F152</f>
        <v>1244</v>
      </c>
      <c r="H182" s="296"/>
      <c r="N182" s="213"/>
    </row>
    <row r="183" spans="1:14" ht="52.8" x14ac:dyDescent="0.3">
      <c r="A183" s="269" t="s">
        <v>147</v>
      </c>
      <c r="B183" s="79">
        <v>4</v>
      </c>
      <c r="C183" s="77">
        <v>7</v>
      </c>
      <c r="D183" s="77">
        <v>1</v>
      </c>
      <c r="E183" s="86" t="s">
        <v>373</v>
      </c>
      <c r="F183" s="79">
        <v>621</v>
      </c>
      <c r="G183" s="293">
        <f>'6'!F153</f>
        <v>969</v>
      </c>
      <c r="H183" s="296"/>
      <c r="N183" s="213"/>
    </row>
    <row r="184" spans="1:14" ht="53.25" customHeight="1" x14ac:dyDescent="0.3">
      <c r="A184" s="269" t="s">
        <v>145</v>
      </c>
      <c r="B184" s="79">
        <v>4</v>
      </c>
      <c r="C184" s="77">
        <v>7</v>
      </c>
      <c r="D184" s="77">
        <v>1</v>
      </c>
      <c r="E184" s="86" t="s">
        <v>374</v>
      </c>
      <c r="F184" s="79">
        <v>611</v>
      </c>
      <c r="G184" s="293">
        <f>'6'!F154</f>
        <v>838</v>
      </c>
      <c r="H184" s="296"/>
      <c r="K184" s="240"/>
      <c r="L184" s="237"/>
      <c r="M184" s="237"/>
    </row>
    <row r="185" spans="1:14" x14ac:dyDescent="0.3">
      <c r="A185" s="266" t="s">
        <v>150</v>
      </c>
      <c r="B185" s="75">
        <v>4</v>
      </c>
      <c r="C185" s="73">
        <v>7</v>
      </c>
      <c r="D185" s="73">
        <v>2</v>
      </c>
      <c r="E185" s="74"/>
      <c r="F185" s="75"/>
      <c r="G185" s="292">
        <f>SUM(G186:G192)</f>
        <v>659142.30000000005</v>
      </c>
      <c r="H185" s="296"/>
      <c r="N185" s="213"/>
    </row>
    <row r="186" spans="1:14" ht="52.8" customHeight="1" x14ac:dyDescent="0.3">
      <c r="A186" s="269" t="s">
        <v>145</v>
      </c>
      <c r="B186" s="79">
        <v>4</v>
      </c>
      <c r="C186" s="77">
        <v>7</v>
      </c>
      <c r="D186" s="77">
        <v>2</v>
      </c>
      <c r="E186" s="86" t="s">
        <v>151</v>
      </c>
      <c r="F186" s="79">
        <v>611</v>
      </c>
      <c r="G186" s="293">
        <f>'6'!F156</f>
        <v>58152.6</v>
      </c>
      <c r="H186" s="296"/>
    </row>
    <row r="187" spans="1:14" ht="56.4" customHeight="1" x14ac:dyDescent="0.3">
      <c r="A187" s="269" t="s">
        <v>145</v>
      </c>
      <c r="B187" s="79">
        <v>4</v>
      </c>
      <c r="C187" s="77">
        <v>7</v>
      </c>
      <c r="D187" s="77">
        <v>2</v>
      </c>
      <c r="E187" s="86" t="s">
        <v>152</v>
      </c>
      <c r="F187" s="79">
        <v>611</v>
      </c>
      <c r="G187" s="293">
        <f>'6'!F157</f>
        <v>505657</v>
      </c>
      <c r="H187" s="296"/>
    </row>
    <row r="188" spans="1:14" ht="57.6" customHeight="1" x14ac:dyDescent="0.3">
      <c r="A188" s="269" t="s">
        <v>145</v>
      </c>
      <c r="B188" s="79">
        <v>4</v>
      </c>
      <c r="C188" s="77">
        <v>7</v>
      </c>
      <c r="D188" s="77">
        <v>2</v>
      </c>
      <c r="E188" s="86" t="s">
        <v>375</v>
      </c>
      <c r="F188" s="79">
        <v>611</v>
      </c>
      <c r="G188" s="293">
        <f>'6'!F158</f>
        <v>6928</v>
      </c>
      <c r="H188" s="296" t="s">
        <v>234</v>
      </c>
    </row>
    <row r="189" spans="1:14" ht="58.8" customHeight="1" x14ac:dyDescent="0.3">
      <c r="A189" s="269" t="s">
        <v>145</v>
      </c>
      <c r="B189" s="79">
        <v>4</v>
      </c>
      <c r="C189" s="77">
        <v>7</v>
      </c>
      <c r="D189" s="77">
        <v>2</v>
      </c>
      <c r="E189" s="86" t="s">
        <v>374</v>
      </c>
      <c r="F189" s="79">
        <v>611</v>
      </c>
      <c r="G189" s="293">
        <f>'6'!F159</f>
        <v>2321.5</v>
      </c>
      <c r="H189" s="296"/>
    </row>
    <row r="190" spans="1:14" ht="15.6" customHeight="1" x14ac:dyDescent="0.3">
      <c r="A190" s="269" t="s">
        <v>434</v>
      </c>
      <c r="B190" s="79">
        <v>4</v>
      </c>
      <c r="C190" s="77">
        <v>7</v>
      </c>
      <c r="D190" s="77">
        <v>2</v>
      </c>
      <c r="E190" s="207" t="s">
        <v>577</v>
      </c>
      <c r="F190" s="79">
        <v>612</v>
      </c>
      <c r="G190" s="268">
        <v>49034.3</v>
      </c>
      <c r="H190" s="296"/>
    </row>
    <row r="191" spans="1:14" ht="16.8" customHeight="1" x14ac:dyDescent="0.3">
      <c r="A191" s="269" t="s">
        <v>434</v>
      </c>
      <c r="B191" s="79">
        <v>4</v>
      </c>
      <c r="C191" s="77">
        <v>7</v>
      </c>
      <c r="D191" s="77">
        <v>2</v>
      </c>
      <c r="E191" s="207" t="s">
        <v>578</v>
      </c>
      <c r="F191" s="79">
        <v>612</v>
      </c>
      <c r="G191" s="268">
        <v>35989</v>
      </c>
      <c r="H191" s="296"/>
    </row>
    <row r="192" spans="1:14" ht="54.75" customHeight="1" x14ac:dyDescent="0.3">
      <c r="A192" s="269" t="s">
        <v>145</v>
      </c>
      <c r="B192" s="79">
        <v>4</v>
      </c>
      <c r="C192" s="77">
        <v>7</v>
      </c>
      <c r="D192" s="77">
        <v>2</v>
      </c>
      <c r="E192" s="86" t="s">
        <v>376</v>
      </c>
      <c r="F192" s="79">
        <v>611</v>
      </c>
      <c r="G192" s="293">
        <f>'6'!F162</f>
        <v>1059.9000000000001</v>
      </c>
      <c r="H192" s="296" t="s">
        <v>234</v>
      </c>
    </row>
    <row r="193" spans="1:8" x14ac:dyDescent="0.3">
      <c r="A193" s="266" t="s">
        <v>153</v>
      </c>
      <c r="B193" s="79">
        <v>4</v>
      </c>
      <c r="C193" s="73">
        <v>7</v>
      </c>
      <c r="D193" s="73">
        <v>3</v>
      </c>
      <c r="E193" s="87"/>
      <c r="F193" s="75"/>
      <c r="G193" s="292">
        <f>SUM(G194:G194)</f>
        <v>12338.6</v>
      </c>
      <c r="H193" s="296"/>
    </row>
    <row r="194" spans="1:8" ht="54.75" customHeight="1" x14ac:dyDescent="0.3">
      <c r="A194" s="269" t="s">
        <v>145</v>
      </c>
      <c r="B194" s="79">
        <v>4</v>
      </c>
      <c r="C194" s="77">
        <v>7</v>
      </c>
      <c r="D194" s="77">
        <v>3</v>
      </c>
      <c r="E194" s="86" t="s">
        <v>154</v>
      </c>
      <c r="F194" s="79">
        <v>611</v>
      </c>
      <c r="G194" s="293">
        <v>12338.6</v>
      </c>
      <c r="H194" s="296"/>
    </row>
    <row r="195" spans="1:8" x14ac:dyDescent="0.3">
      <c r="A195" s="276" t="s">
        <v>155</v>
      </c>
      <c r="B195" s="75">
        <v>4</v>
      </c>
      <c r="C195" s="73">
        <v>7</v>
      </c>
      <c r="D195" s="73">
        <v>7</v>
      </c>
      <c r="E195" s="87"/>
      <c r="F195" s="75"/>
      <c r="G195" s="292">
        <f>+G196</f>
        <v>7968</v>
      </c>
      <c r="H195" s="296"/>
    </row>
    <row r="196" spans="1:8" x14ac:dyDescent="0.3">
      <c r="A196" s="266" t="s">
        <v>156</v>
      </c>
      <c r="B196" s="75">
        <v>4</v>
      </c>
      <c r="C196" s="73">
        <v>7</v>
      </c>
      <c r="D196" s="73">
        <v>7</v>
      </c>
      <c r="E196" s="87" t="s">
        <v>157</v>
      </c>
      <c r="F196" s="75"/>
      <c r="G196" s="292">
        <f>SUM(G197:G198)</f>
        <v>7968</v>
      </c>
      <c r="H196" s="296"/>
    </row>
    <row r="197" spans="1:8" ht="54.75" customHeight="1" x14ac:dyDescent="0.3">
      <c r="A197" s="269" t="s">
        <v>145</v>
      </c>
      <c r="B197" s="79">
        <v>4</v>
      </c>
      <c r="C197" s="77">
        <v>7</v>
      </c>
      <c r="D197" s="77">
        <v>7</v>
      </c>
      <c r="E197" s="86" t="s">
        <v>158</v>
      </c>
      <c r="F197" s="79">
        <v>611</v>
      </c>
      <c r="G197" s="293">
        <f>'6'!F167</f>
        <v>5653</v>
      </c>
      <c r="H197" s="296"/>
    </row>
    <row r="198" spans="1:8" ht="54" customHeight="1" x14ac:dyDescent="0.3">
      <c r="A198" s="269" t="s">
        <v>145</v>
      </c>
      <c r="B198" s="79">
        <v>4</v>
      </c>
      <c r="C198" s="77">
        <v>7</v>
      </c>
      <c r="D198" s="77">
        <v>7</v>
      </c>
      <c r="E198" s="86" t="s">
        <v>159</v>
      </c>
      <c r="F198" s="79">
        <v>611</v>
      </c>
      <c r="G198" s="293">
        <f>'6'!F168</f>
        <v>2315</v>
      </c>
      <c r="H198" s="296"/>
    </row>
    <row r="199" spans="1:8" x14ac:dyDescent="0.3">
      <c r="A199" s="266" t="s">
        <v>161</v>
      </c>
      <c r="B199" s="75">
        <v>4</v>
      </c>
      <c r="C199" s="73">
        <v>7</v>
      </c>
      <c r="D199" s="73">
        <v>9</v>
      </c>
      <c r="E199" s="87"/>
      <c r="F199" s="75"/>
      <c r="G199" s="292">
        <f>+G200+G210+G214+G217+G219</f>
        <v>24708.599999999995</v>
      </c>
      <c r="H199" s="296"/>
    </row>
    <row r="200" spans="1:8" ht="28.95" customHeight="1" x14ac:dyDescent="0.3">
      <c r="A200" s="266" t="s">
        <v>162</v>
      </c>
      <c r="B200" s="75">
        <v>4</v>
      </c>
      <c r="C200" s="73">
        <v>7</v>
      </c>
      <c r="D200" s="73">
        <v>9</v>
      </c>
      <c r="E200" s="87" t="s">
        <v>163</v>
      </c>
      <c r="F200" s="75"/>
      <c r="G200" s="292">
        <f>SUM(G201:G209)</f>
        <v>15093.299999999997</v>
      </c>
      <c r="H200" s="296"/>
    </row>
    <row r="201" spans="1:8" ht="16.2" customHeight="1" x14ac:dyDescent="0.3">
      <c r="A201" s="271" t="s">
        <v>124</v>
      </c>
      <c r="B201" s="79">
        <v>4</v>
      </c>
      <c r="C201" s="77">
        <v>7</v>
      </c>
      <c r="D201" s="77">
        <v>9</v>
      </c>
      <c r="E201" s="86" t="s">
        <v>164</v>
      </c>
      <c r="F201" s="79">
        <v>111</v>
      </c>
      <c r="G201" s="293">
        <f>'6'!F174</f>
        <v>8481</v>
      </c>
      <c r="H201" s="296"/>
    </row>
    <row r="202" spans="1:8" ht="39.6" customHeight="1" x14ac:dyDescent="0.3">
      <c r="A202" s="269" t="s">
        <v>126</v>
      </c>
      <c r="B202" s="79">
        <v>4</v>
      </c>
      <c r="C202" s="77">
        <v>7</v>
      </c>
      <c r="D202" s="77">
        <v>9</v>
      </c>
      <c r="E202" s="86" t="s">
        <v>165</v>
      </c>
      <c r="F202" s="79">
        <v>119</v>
      </c>
      <c r="G202" s="293">
        <f>'6'!F175</f>
        <v>2561.4</v>
      </c>
      <c r="H202" s="296"/>
    </row>
    <row r="203" spans="1:8" ht="28.2" customHeight="1" x14ac:dyDescent="0.3">
      <c r="A203" s="271" t="s">
        <v>87</v>
      </c>
      <c r="B203" s="79">
        <v>4</v>
      </c>
      <c r="C203" s="77">
        <v>7</v>
      </c>
      <c r="D203" s="77">
        <v>9</v>
      </c>
      <c r="E203" s="86" t="s">
        <v>166</v>
      </c>
      <c r="F203" s="79">
        <v>112</v>
      </c>
      <c r="G203" s="293">
        <f>'6'!F176</f>
        <v>200</v>
      </c>
      <c r="H203" s="296"/>
    </row>
    <row r="204" spans="1:8" ht="32.4" customHeight="1" x14ac:dyDescent="0.3">
      <c r="A204" s="269" t="s">
        <v>89</v>
      </c>
      <c r="B204" s="79">
        <v>4</v>
      </c>
      <c r="C204" s="77">
        <v>7</v>
      </c>
      <c r="D204" s="77">
        <v>9</v>
      </c>
      <c r="E204" s="86" t="s">
        <v>163</v>
      </c>
      <c r="F204" s="79">
        <v>242</v>
      </c>
      <c r="G204" s="293">
        <f>'6'!F177</f>
        <v>2190.1999999999998</v>
      </c>
      <c r="H204" s="296"/>
    </row>
    <row r="205" spans="1:8" ht="32.4" customHeight="1" x14ac:dyDescent="0.3">
      <c r="A205" s="271" t="s">
        <v>90</v>
      </c>
      <c r="B205" s="79">
        <v>4</v>
      </c>
      <c r="C205" s="77">
        <v>7</v>
      </c>
      <c r="D205" s="77">
        <v>9</v>
      </c>
      <c r="E205" s="86" t="s">
        <v>163</v>
      </c>
      <c r="F205" s="79">
        <v>244</v>
      </c>
      <c r="G205" s="293">
        <f>'6'!F178</f>
        <v>1652.8000000000002</v>
      </c>
      <c r="H205" s="296"/>
    </row>
    <row r="206" spans="1:8" ht="26.4" x14ac:dyDescent="0.3">
      <c r="A206" s="267" t="s">
        <v>92</v>
      </c>
      <c r="B206" s="79">
        <v>4</v>
      </c>
      <c r="C206" s="77">
        <v>7</v>
      </c>
      <c r="D206" s="77">
        <v>9</v>
      </c>
      <c r="E206" s="86" t="s">
        <v>163</v>
      </c>
      <c r="F206" s="79">
        <v>851</v>
      </c>
      <c r="G206" s="293">
        <f>'6'!F179</f>
        <v>5.5</v>
      </c>
      <c r="H206" s="296"/>
    </row>
    <row r="207" spans="1:8" hidden="1" x14ac:dyDescent="0.3">
      <c r="A207" s="267" t="s">
        <v>93</v>
      </c>
      <c r="B207" s="79">
        <v>4</v>
      </c>
      <c r="C207" s="77">
        <v>7</v>
      </c>
      <c r="D207" s="77">
        <v>9</v>
      </c>
      <c r="E207" s="86" t="s">
        <v>163</v>
      </c>
      <c r="F207" s="79">
        <v>852</v>
      </c>
      <c r="G207" s="293">
        <f>'6'!F180</f>
        <v>0</v>
      </c>
      <c r="H207" s="296"/>
    </row>
    <row r="208" spans="1:8" hidden="1" x14ac:dyDescent="0.3">
      <c r="A208" s="267" t="s">
        <v>95</v>
      </c>
      <c r="B208" s="79">
        <v>4</v>
      </c>
      <c r="C208" s="77">
        <v>7</v>
      </c>
      <c r="D208" s="77">
        <v>9</v>
      </c>
      <c r="E208" s="86" t="s">
        <v>163</v>
      </c>
      <c r="F208" s="79">
        <v>853</v>
      </c>
      <c r="G208" s="293">
        <f>'6'!F181</f>
        <v>0</v>
      </c>
      <c r="H208" s="296"/>
    </row>
    <row r="209" spans="1:14" ht="17.399999999999999" customHeight="1" x14ac:dyDescent="0.3">
      <c r="A209" s="272" t="s">
        <v>95</v>
      </c>
      <c r="B209" s="79">
        <v>4</v>
      </c>
      <c r="C209" s="77">
        <v>7</v>
      </c>
      <c r="D209" s="77">
        <v>9</v>
      </c>
      <c r="E209" s="86" t="s">
        <v>163</v>
      </c>
      <c r="F209" s="79">
        <v>853</v>
      </c>
      <c r="G209" s="293">
        <v>2.4</v>
      </c>
      <c r="H209" s="296"/>
    </row>
    <row r="210" spans="1:14" x14ac:dyDescent="0.3">
      <c r="A210" s="266" t="s">
        <v>380</v>
      </c>
      <c r="B210" s="75">
        <v>4</v>
      </c>
      <c r="C210" s="73">
        <v>7</v>
      </c>
      <c r="D210" s="73">
        <v>9</v>
      </c>
      <c r="E210" s="87" t="s">
        <v>383</v>
      </c>
      <c r="F210" s="75"/>
      <c r="G210" s="292">
        <f>SUM(G211:G213)</f>
        <v>3894.7000000000003</v>
      </c>
      <c r="H210" s="296"/>
    </row>
    <row r="211" spans="1:14" x14ac:dyDescent="0.3">
      <c r="A211" s="271" t="s">
        <v>124</v>
      </c>
      <c r="B211" s="79">
        <v>4</v>
      </c>
      <c r="C211" s="77">
        <v>7</v>
      </c>
      <c r="D211" s="77">
        <v>9</v>
      </c>
      <c r="E211" s="86" t="s">
        <v>381</v>
      </c>
      <c r="F211" s="79">
        <v>111</v>
      </c>
      <c r="G211" s="293">
        <f>'6'!F187</f>
        <v>2991.3</v>
      </c>
      <c r="H211" s="296"/>
    </row>
    <row r="212" spans="1:14" ht="37.200000000000003" customHeight="1" x14ac:dyDescent="0.3">
      <c r="A212" s="269" t="s">
        <v>126</v>
      </c>
      <c r="B212" s="79">
        <v>4</v>
      </c>
      <c r="C212" s="77">
        <v>7</v>
      </c>
      <c r="D212" s="77">
        <v>9</v>
      </c>
      <c r="E212" s="86" t="s">
        <v>382</v>
      </c>
      <c r="F212" s="79">
        <v>119</v>
      </c>
      <c r="G212" s="293">
        <f>'6'!F188</f>
        <v>903.4</v>
      </c>
      <c r="H212" s="296"/>
    </row>
    <row r="213" spans="1:14" ht="26.4" hidden="1" x14ac:dyDescent="0.3">
      <c r="A213" s="271" t="s">
        <v>87</v>
      </c>
      <c r="B213" s="79">
        <v>4</v>
      </c>
      <c r="C213" s="77">
        <v>7</v>
      </c>
      <c r="D213" s="77">
        <v>9</v>
      </c>
      <c r="E213" s="86" t="s">
        <v>384</v>
      </c>
      <c r="F213" s="79">
        <v>112</v>
      </c>
      <c r="G213" s="293"/>
      <c r="H213" s="296"/>
    </row>
    <row r="214" spans="1:14" x14ac:dyDescent="0.3">
      <c r="A214" s="266" t="s">
        <v>385</v>
      </c>
      <c r="B214" s="75">
        <v>4</v>
      </c>
      <c r="C214" s="73">
        <v>7</v>
      </c>
      <c r="D214" s="73">
        <v>9</v>
      </c>
      <c r="E214" s="87" t="s">
        <v>388</v>
      </c>
      <c r="F214" s="75"/>
      <c r="G214" s="292">
        <f>+G215+G216</f>
        <v>4466.5</v>
      </c>
      <c r="H214" s="296"/>
    </row>
    <row r="215" spans="1:14" x14ac:dyDescent="0.3">
      <c r="A215" s="271" t="s">
        <v>124</v>
      </c>
      <c r="B215" s="79">
        <v>4</v>
      </c>
      <c r="C215" s="77">
        <v>7</v>
      </c>
      <c r="D215" s="77">
        <v>9</v>
      </c>
      <c r="E215" s="86" t="s">
        <v>386</v>
      </c>
      <c r="F215" s="79">
        <v>111</v>
      </c>
      <c r="G215" s="293">
        <f>'6'!F190</f>
        <v>3430.5</v>
      </c>
      <c r="H215" s="296"/>
    </row>
    <row r="216" spans="1:14" ht="37.200000000000003" customHeight="1" x14ac:dyDescent="0.3">
      <c r="A216" s="269" t="s">
        <v>126</v>
      </c>
      <c r="B216" s="79">
        <v>4</v>
      </c>
      <c r="C216" s="77">
        <v>7</v>
      </c>
      <c r="D216" s="77">
        <v>9</v>
      </c>
      <c r="E216" s="86" t="s">
        <v>387</v>
      </c>
      <c r="F216" s="79">
        <v>119</v>
      </c>
      <c r="G216" s="293">
        <f>'6'!F191</f>
        <v>1036</v>
      </c>
      <c r="H216" s="296"/>
    </row>
    <row r="217" spans="1:14" ht="26.4" x14ac:dyDescent="0.3">
      <c r="A217" s="266" t="s">
        <v>389</v>
      </c>
      <c r="B217" s="75">
        <v>4</v>
      </c>
      <c r="C217" s="73">
        <v>7</v>
      </c>
      <c r="D217" s="73">
        <v>9</v>
      </c>
      <c r="E217" s="87" t="s">
        <v>390</v>
      </c>
      <c r="F217" s="75"/>
      <c r="G217" s="292">
        <f>SUM(G218:G218)</f>
        <v>500</v>
      </c>
      <c r="H217" s="296"/>
    </row>
    <row r="218" spans="1:14" ht="33" customHeight="1" x14ac:dyDescent="0.3">
      <c r="A218" s="271" t="s">
        <v>90</v>
      </c>
      <c r="B218" s="79">
        <v>4</v>
      </c>
      <c r="C218" s="77">
        <v>7</v>
      </c>
      <c r="D218" s="77">
        <v>9</v>
      </c>
      <c r="E218" s="86" t="s">
        <v>391</v>
      </c>
      <c r="F218" s="79">
        <v>244</v>
      </c>
      <c r="G218" s="293">
        <f>'6'!F193</f>
        <v>500</v>
      </c>
      <c r="H218" s="296" t="s">
        <v>234</v>
      </c>
      <c r="J218" s="234"/>
    </row>
    <row r="219" spans="1:14" ht="16.2" customHeight="1" x14ac:dyDescent="0.3">
      <c r="A219" s="266" t="s">
        <v>169</v>
      </c>
      <c r="B219" s="79">
        <v>4</v>
      </c>
      <c r="C219" s="73">
        <v>7</v>
      </c>
      <c r="D219" s="73">
        <v>9</v>
      </c>
      <c r="E219" s="87"/>
      <c r="F219" s="75"/>
      <c r="G219" s="292">
        <f>SUM(G220:G221)</f>
        <v>754.1</v>
      </c>
      <c r="H219" s="296" t="s">
        <v>234</v>
      </c>
    </row>
    <row r="220" spans="1:14" ht="26.4" x14ac:dyDescent="0.3">
      <c r="A220" s="267" t="s">
        <v>76</v>
      </c>
      <c r="B220" s="79">
        <v>4</v>
      </c>
      <c r="C220" s="77">
        <v>7</v>
      </c>
      <c r="D220" s="77">
        <v>9</v>
      </c>
      <c r="E220" s="86" t="s">
        <v>170</v>
      </c>
      <c r="F220" s="79">
        <v>121</v>
      </c>
      <c r="G220" s="293">
        <f>'6'!F200</f>
        <v>579.20000000000005</v>
      </c>
      <c r="H220" s="296" t="s">
        <v>234</v>
      </c>
    </row>
    <row r="221" spans="1:14" ht="54.6" customHeight="1" x14ac:dyDescent="0.3">
      <c r="A221" s="269" t="s">
        <v>79</v>
      </c>
      <c r="B221" s="79">
        <v>4</v>
      </c>
      <c r="C221" s="77">
        <v>7</v>
      </c>
      <c r="D221" s="77">
        <v>9</v>
      </c>
      <c r="E221" s="86" t="s">
        <v>171</v>
      </c>
      <c r="F221" s="79">
        <v>129</v>
      </c>
      <c r="G221" s="293">
        <f>'6'!F201</f>
        <v>174.9</v>
      </c>
      <c r="H221" s="296" t="s">
        <v>234</v>
      </c>
    </row>
    <row r="222" spans="1:14" ht="27" customHeight="1" x14ac:dyDescent="0.3">
      <c r="A222" s="266" t="s">
        <v>207</v>
      </c>
      <c r="B222" s="75">
        <v>4</v>
      </c>
      <c r="C222" s="73">
        <v>10</v>
      </c>
      <c r="D222" s="73">
        <v>4</v>
      </c>
      <c r="E222" s="87" t="s">
        <v>208</v>
      </c>
      <c r="F222" s="75"/>
      <c r="G222" s="292">
        <f>G223</f>
        <v>14951.2</v>
      </c>
      <c r="H222" s="296" t="s">
        <v>234</v>
      </c>
    </row>
    <row r="223" spans="1:14" ht="26.4" x14ac:dyDescent="0.3">
      <c r="A223" s="282" t="s">
        <v>160</v>
      </c>
      <c r="B223" s="79">
        <v>4</v>
      </c>
      <c r="C223" s="77">
        <v>10</v>
      </c>
      <c r="D223" s="77">
        <v>4</v>
      </c>
      <c r="E223" s="86" t="s">
        <v>208</v>
      </c>
      <c r="F223" s="79">
        <v>313</v>
      </c>
      <c r="G223" s="293">
        <v>14951.2</v>
      </c>
      <c r="H223" s="296" t="s">
        <v>234</v>
      </c>
    </row>
    <row r="224" spans="1:14" ht="19.2" customHeight="1" x14ac:dyDescent="0.3">
      <c r="A224" s="279" t="s">
        <v>241</v>
      </c>
      <c r="B224" s="75">
        <v>5</v>
      </c>
      <c r="C224" s="73"/>
      <c r="D224" s="73"/>
      <c r="E224" s="87"/>
      <c r="F224" s="75"/>
      <c r="G224" s="292">
        <f>G225+G227</f>
        <v>124026.6</v>
      </c>
      <c r="H224" s="296" t="s">
        <v>234</v>
      </c>
      <c r="N224" s="213"/>
    </row>
    <row r="225" spans="1:14" ht="16.5" customHeight="1" x14ac:dyDescent="0.3">
      <c r="A225" s="266" t="s">
        <v>153</v>
      </c>
      <c r="B225" s="75">
        <v>5</v>
      </c>
      <c r="C225" s="73">
        <v>7</v>
      </c>
      <c r="D225" s="73">
        <v>3</v>
      </c>
      <c r="E225" s="87"/>
      <c r="F225" s="75"/>
      <c r="G225" s="292">
        <f>SUM(G226:G226)</f>
        <v>42877.8</v>
      </c>
      <c r="H225" s="299"/>
    </row>
    <row r="226" spans="1:14" ht="53.4" customHeight="1" x14ac:dyDescent="0.3">
      <c r="A226" s="269" t="s">
        <v>145</v>
      </c>
      <c r="B226" s="79">
        <v>5</v>
      </c>
      <c r="C226" s="77">
        <v>7</v>
      </c>
      <c r="D226" s="77">
        <v>3</v>
      </c>
      <c r="E226" s="86" t="s">
        <v>154</v>
      </c>
      <c r="F226" s="79">
        <v>611</v>
      </c>
      <c r="G226" s="293">
        <v>42877.8</v>
      </c>
      <c r="H226" s="299"/>
    </row>
    <row r="227" spans="1:14" x14ac:dyDescent="0.3">
      <c r="A227" s="279" t="s">
        <v>172</v>
      </c>
      <c r="B227" s="75">
        <v>5</v>
      </c>
      <c r="C227" s="73">
        <v>8</v>
      </c>
      <c r="D227" s="73"/>
      <c r="E227" s="87"/>
      <c r="F227" s="75"/>
      <c r="G227" s="292">
        <f>+G228+G236</f>
        <v>81148.800000000003</v>
      </c>
      <c r="H227" s="299"/>
    </row>
    <row r="228" spans="1:14" x14ac:dyDescent="0.3">
      <c r="A228" s="279" t="s">
        <v>173</v>
      </c>
      <c r="B228" s="75">
        <v>5</v>
      </c>
      <c r="C228" s="73">
        <v>8</v>
      </c>
      <c r="D228" s="73">
        <v>1</v>
      </c>
      <c r="E228" s="87"/>
      <c r="F228" s="75"/>
      <c r="G228" s="292">
        <f>+G229+G232</f>
        <v>54894.5</v>
      </c>
      <c r="H228" s="299"/>
    </row>
    <row r="229" spans="1:14" x14ac:dyDescent="0.3">
      <c r="A229" s="266" t="s">
        <v>174</v>
      </c>
      <c r="B229" s="75">
        <v>5</v>
      </c>
      <c r="C229" s="73">
        <v>8</v>
      </c>
      <c r="D229" s="73">
        <v>1</v>
      </c>
      <c r="E229" s="88" t="s">
        <v>175</v>
      </c>
      <c r="F229" s="75"/>
      <c r="G229" s="292">
        <f>SUM(G230:G231)</f>
        <v>26085.1</v>
      </c>
      <c r="H229" s="299"/>
    </row>
    <row r="230" spans="1:14" ht="52.8" x14ac:dyDescent="0.3">
      <c r="A230" s="269" t="s">
        <v>145</v>
      </c>
      <c r="B230" s="79">
        <v>5</v>
      </c>
      <c r="C230" s="77">
        <v>8</v>
      </c>
      <c r="D230" s="77">
        <v>1</v>
      </c>
      <c r="E230" s="83" t="s">
        <v>176</v>
      </c>
      <c r="F230" s="79">
        <v>611</v>
      </c>
      <c r="G230" s="293">
        <f>'6'!F210</f>
        <v>14585.1</v>
      </c>
      <c r="H230" s="299"/>
      <c r="N230" s="213"/>
    </row>
    <row r="231" spans="1:14" x14ac:dyDescent="0.3">
      <c r="A231" s="269" t="s">
        <v>434</v>
      </c>
      <c r="B231" s="79">
        <v>5</v>
      </c>
      <c r="C231" s="77">
        <v>8</v>
      </c>
      <c r="D231" s="77">
        <v>1</v>
      </c>
      <c r="E231" s="83" t="s">
        <v>447</v>
      </c>
      <c r="F231" s="79">
        <v>612</v>
      </c>
      <c r="G231" s="293">
        <f>'6'!F211</f>
        <v>11500</v>
      </c>
      <c r="H231" s="299"/>
    </row>
    <row r="232" spans="1:14" x14ac:dyDescent="0.3">
      <c r="A232" s="266" t="s">
        <v>177</v>
      </c>
      <c r="B232" s="75">
        <v>5</v>
      </c>
      <c r="C232" s="73">
        <v>8</v>
      </c>
      <c r="D232" s="73">
        <v>1</v>
      </c>
      <c r="E232" s="88" t="s">
        <v>178</v>
      </c>
      <c r="F232" s="75"/>
      <c r="G232" s="292">
        <f>SUM(G233:G235)</f>
        <v>28809.4</v>
      </c>
      <c r="H232" s="299"/>
    </row>
    <row r="233" spans="1:14" ht="52.8" x14ac:dyDescent="0.3">
      <c r="A233" s="269" t="s">
        <v>145</v>
      </c>
      <c r="B233" s="79">
        <v>5</v>
      </c>
      <c r="C233" s="77">
        <v>8</v>
      </c>
      <c r="D233" s="77">
        <v>1</v>
      </c>
      <c r="E233" s="83" t="s">
        <v>179</v>
      </c>
      <c r="F233" s="79">
        <v>611</v>
      </c>
      <c r="G233" s="293">
        <f>'6'!F213</f>
        <v>19843.5</v>
      </c>
      <c r="H233" s="299"/>
      <c r="N233" s="213"/>
    </row>
    <row r="234" spans="1:14" ht="52.8" x14ac:dyDescent="0.3">
      <c r="A234" s="269" t="s">
        <v>145</v>
      </c>
      <c r="B234" s="79">
        <v>5</v>
      </c>
      <c r="C234" s="77">
        <v>8</v>
      </c>
      <c r="D234" s="77">
        <v>1</v>
      </c>
      <c r="E234" s="83" t="s">
        <v>511</v>
      </c>
      <c r="F234" s="79">
        <v>611</v>
      </c>
      <c r="G234" s="293">
        <f>'6'!F214</f>
        <v>6284.4</v>
      </c>
      <c r="H234" s="299"/>
    </row>
    <row r="235" spans="1:14" ht="53.4" customHeight="1" x14ac:dyDescent="0.3">
      <c r="A235" s="269" t="s">
        <v>145</v>
      </c>
      <c r="B235" s="79">
        <v>5</v>
      </c>
      <c r="C235" s="77">
        <v>8</v>
      </c>
      <c r="D235" s="77">
        <v>1</v>
      </c>
      <c r="E235" s="83" t="s">
        <v>179</v>
      </c>
      <c r="F235" s="79">
        <v>611</v>
      </c>
      <c r="G235" s="293">
        <v>2681.5</v>
      </c>
      <c r="H235" s="299"/>
    </row>
    <row r="236" spans="1:14" ht="26.4" x14ac:dyDescent="0.3">
      <c r="A236" s="266" t="s">
        <v>180</v>
      </c>
      <c r="B236" s="75">
        <v>5</v>
      </c>
      <c r="C236" s="73">
        <v>8</v>
      </c>
      <c r="D236" s="73">
        <v>4</v>
      </c>
      <c r="E236" s="83"/>
      <c r="F236" s="79"/>
      <c r="G236" s="292">
        <f>+G237+G240+G248+G251</f>
        <v>26254.300000000003</v>
      </c>
      <c r="H236" s="299"/>
      <c r="N236" s="213"/>
    </row>
    <row r="237" spans="1:14" ht="26.4" x14ac:dyDescent="0.3">
      <c r="A237" s="266" t="s">
        <v>181</v>
      </c>
      <c r="B237" s="75">
        <v>5</v>
      </c>
      <c r="C237" s="73">
        <v>8</v>
      </c>
      <c r="D237" s="73">
        <v>4</v>
      </c>
      <c r="E237" s="88" t="s">
        <v>182</v>
      </c>
      <c r="F237" s="75"/>
      <c r="G237" s="292">
        <f>SUM(G238:G239)</f>
        <v>835</v>
      </c>
      <c r="H237" s="299"/>
    </row>
    <row r="238" spans="1:14" ht="26.4" x14ac:dyDescent="0.3">
      <c r="A238" s="267" t="s">
        <v>76</v>
      </c>
      <c r="B238" s="79">
        <v>5</v>
      </c>
      <c r="C238" s="77">
        <v>8</v>
      </c>
      <c r="D238" s="77">
        <v>4</v>
      </c>
      <c r="E238" s="83" t="s">
        <v>393</v>
      </c>
      <c r="F238" s="79">
        <v>121</v>
      </c>
      <c r="G238" s="293">
        <f>'6'!F222</f>
        <v>641.29999999999995</v>
      </c>
      <c r="H238" s="296"/>
    </row>
    <row r="239" spans="1:14" ht="57.6" customHeight="1" x14ac:dyDescent="0.3">
      <c r="A239" s="269" t="s">
        <v>79</v>
      </c>
      <c r="B239" s="79">
        <v>5</v>
      </c>
      <c r="C239" s="77">
        <v>8</v>
      </c>
      <c r="D239" s="77">
        <v>4</v>
      </c>
      <c r="E239" s="83" t="s">
        <v>394</v>
      </c>
      <c r="F239" s="79">
        <v>129</v>
      </c>
      <c r="G239" s="293">
        <f>'6'!F223</f>
        <v>193.7</v>
      </c>
      <c r="H239" s="296"/>
    </row>
    <row r="240" spans="1:14" ht="26.4" x14ac:dyDescent="0.3">
      <c r="A240" s="266" t="s">
        <v>395</v>
      </c>
      <c r="B240" s="75">
        <v>5</v>
      </c>
      <c r="C240" s="87" t="s">
        <v>184</v>
      </c>
      <c r="D240" s="87" t="s">
        <v>185</v>
      </c>
      <c r="E240" s="87" t="s">
        <v>186</v>
      </c>
      <c r="F240" s="75"/>
      <c r="G240" s="292">
        <f>SUM(G241:G247)</f>
        <v>3871.6000000000004</v>
      </c>
      <c r="H240" s="296"/>
    </row>
    <row r="241" spans="1:14" ht="16.2" customHeight="1" x14ac:dyDescent="0.3">
      <c r="A241" s="271" t="s">
        <v>124</v>
      </c>
      <c r="B241" s="79">
        <v>5</v>
      </c>
      <c r="C241" s="86" t="s">
        <v>184</v>
      </c>
      <c r="D241" s="86" t="s">
        <v>185</v>
      </c>
      <c r="E241" s="86" t="s">
        <v>189</v>
      </c>
      <c r="F241" s="86" t="s">
        <v>187</v>
      </c>
      <c r="G241" s="293">
        <f>'6'!F226</f>
        <v>2311.3000000000002</v>
      </c>
      <c r="H241" s="296" t="s">
        <v>234</v>
      </c>
    </row>
    <row r="242" spans="1:14" ht="39.6" customHeight="1" x14ac:dyDescent="0.3">
      <c r="A242" s="269" t="s">
        <v>126</v>
      </c>
      <c r="B242" s="79">
        <v>5</v>
      </c>
      <c r="C242" s="86" t="s">
        <v>184</v>
      </c>
      <c r="D242" s="86" t="s">
        <v>185</v>
      </c>
      <c r="E242" s="86" t="s">
        <v>186</v>
      </c>
      <c r="F242" s="86" t="s">
        <v>188</v>
      </c>
      <c r="G242" s="293">
        <f>'6'!F227</f>
        <v>698</v>
      </c>
      <c r="H242" s="296" t="s">
        <v>234</v>
      </c>
    </row>
    <row r="243" spans="1:14" ht="26.4" x14ac:dyDescent="0.3">
      <c r="A243" s="271" t="s">
        <v>87</v>
      </c>
      <c r="B243" s="79">
        <v>5</v>
      </c>
      <c r="C243" s="77">
        <v>8</v>
      </c>
      <c r="D243" s="77">
        <v>4</v>
      </c>
      <c r="E243" s="83" t="s">
        <v>189</v>
      </c>
      <c r="F243" s="79">
        <v>112</v>
      </c>
      <c r="G243" s="293">
        <f>'6'!F228</f>
        <v>50</v>
      </c>
      <c r="H243" s="296" t="s">
        <v>234</v>
      </c>
    </row>
    <row r="244" spans="1:14" ht="13.5" customHeight="1" x14ac:dyDescent="0.3">
      <c r="A244" s="269" t="s">
        <v>89</v>
      </c>
      <c r="B244" s="79">
        <v>5</v>
      </c>
      <c r="C244" s="77">
        <v>8</v>
      </c>
      <c r="D244" s="77">
        <v>4</v>
      </c>
      <c r="E244" s="83" t="s">
        <v>189</v>
      </c>
      <c r="F244" s="79">
        <v>242</v>
      </c>
      <c r="G244" s="293">
        <f>'6'!F229</f>
        <v>214</v>
      </c>
      <c r="H244" s="296" t="s">
        <v>234</v>
      </c>
    </row>
    <row r="245" spans="1:14" ht="26.4" x14ac:dyDescent="0.3">
      <c r="A245" s="271" t="s">
        <v>90</v>
      </c>
      <c r="B245" s="79">
        <v>5</v>
      </c>
      <c r="C245" s="77">
        <v>8</v>
      </c>
      <c r="D245" s="77">
        <v>4</v>
      </c>
      <c r="E245" s="83" t="s">
        <v>189</v>
      </c>
      <c r="F245" s="79">
        <v>244</v>
      </c>
      <c r="G245" s="293">
        <f>'6'!F230</f>
        <v>565.29999999999995</v>
      </c>
      <c r="H245" s="296" t="s">
        <v>234</v>
      </c>
    </row>
    <row r="246" spans="1:14" ht="26.4" customHeight="1" x14ac:dyDescent="0.3">
      <c r="A246" s="267" t="s">
        <v>105</v>
      </c>
      <c r="B246" s="79">
        <v>5</v>
      </c>
      <c r="C246" s="77">
        <v>8</v>
      </c>
      <c r="D246" s="77">
        <v>4</v>
      </c>
      <c r="E246" s="83" t="s">
        <v>189</v>
      </c>
      <c r="F246" s="79">
        <v>851</v>
      </c>
      <c r="G246" s="293">
        <f>'6'!F231</f>
        <v>30</v>
      </c>
      <c r="H246" s="296" t="s">
        <v>234</v>
      </c>
    </row>
    <row r="247" spans="1:14" ht="12.6" customHeight="1" x14ac:dyDescent="0.3">
      <c r="A247" s="267" t="s">
        <v>93</v>
      </c>
      <c r="B247" s="79">
        <v>5</v>
      </c>
      <c r="C247" s="77">
        <v>8</v>
      </c>
      <c r="D247" s="77">
        <v>4</v>
      </c>
      <c r="E247" s="83" t="s">
        <v>190</v>
      </c>
      <c r="F247" s="79">
        <v>852</v>
      </c>
      <c r="G247" s="293">
        <f>'6'!F232</f>
        <v>3</v>
      </c>
      <c r="H247" s="296" t="s">
        <v>234</v>
      </c>
    </row>
    <row r="248" spans="1:14" ht="26.4" x14ac:dyDescent="0.3">
      <c r="A248" s="266" t="s">
        <v>423</v>
      </c>
      <c r="B248" s="75">
        <v>5</v>
      </c>
      <c r="C248" s="87" t="s">
        <v>184</v>
      </c>
      <c r="D248" s="87" t="s">
        <v>185</v>
      </c>
      <c r="E248" s="87" t="s">
        <v>397</v>
      </c>
      <c r="F248" s="75"/>
      <c r="G248" s="292">
        <f>SUM(G249:G250)</f>
        <v>21047.7</v>
      </c>
      <c r="H248" s="296"/>
      <c r="J248" s="213"/>
      <c r="N248" s="213"/>
    </row>
    <row r="249" spans="1:14" ht="14.4" customHeight="1" x14ac:dyDescent="0.3">
      <c r="A249" s="271" t="s">
        <v>124</v>
      </c>
      <c r="B249" s="79">
        <v>5</v>
      </c>
      <c r="C249" s="86" t="s">
        <v>184</v>
      </c>
      <c r="D249" s="86" t="s">
        <v>185</v>
      </c>
      <c r="E249" s="86" t="s">
        <v>397</v>
      </c>
      <c r="F249" s="86" t="s">
        <v>187</v>
      </c>
      <c r="G249" s="293">
        <f>'6'!F234</f>
        <v>16165.7</v>
      </c>
      <c r="H249" s="296" t="s">
        <v>234</v>
      </c>
      <c r="N249" s="213"/>
    </row>
    <row r="250" spans="1:14" ht="40.200000000000003" customHeight="1" x14ac:dyDescent="0.3">
      <c r="A250" s="269" t="s">
        <v>126</v>
      </c>
      <c r="B250" s="79">
        <v>5</v>
      </c>
      <c r="C250" s="86" t="s">
        <v>184</v>
      </c>
      <c r="D250" s="86" t="s">
        <v>185</v>
      </c>
      <c r="E250" s="86" t="s">
        <v>397</v>
      </c>
      <c r="F250" s="86" t="s">
        <v>188</v>
      </c>
      <c r="G250" s="293">
        <f>'6'!F235</f>
        <v>4882</v>
      </c>
      <c r="H250" s="296" t="s">
        <v>234</v>
      </c>
      <c r="N250" s="213"/>
    </row>
    <row r="251" spans="1:14" ht="31.8" customHeight="1" x14ac:dyDescent="0.3">
      <c r="A251" s="266" t="s">
        <v>398</v>
      </c>
      <c r="B251" s="75">
        <v>5</v>
      </c>
      <c r="C251" s="73">
        <v>8</v>
      </c>
      <c r="D251" s="73">
        <v>4</v>
      </c>
      <c r="E251" s="87" t="s">
        <v>399</v>
      </c>
      <c r="F251" s="75"/>
      <c r="G251" s="292">
        <f>SUM(G252:G252)</f>
        <v>500</v>
      </c>
      <c r="H251" s="296"/>
    </row>
    <row r="252" spans="1:14" ht="36.6" customHeight="1" x14ac:dyDescent="0.3">
      <c r="A252" s="271" t="s">
        <v>90</v>
      </c>
      <c r="B252" s="79">
        <v>5</v>
      </c>
      <c r="C252" s="77">
        <v>8</v>
      </c>
      <c r="D252" s="77">
        <v>4</v>
      </c>
      <c r="E252" s="86" t="s">
        <v>399</v>
      </c>
      <c r="F252" s="79">
        <v>244</v>
      </c>
      <c r="G252" s="293">
        <f>'6'!F237</f>
        <v>500</v>
      </c>
      <c r="H252" s="296"/>
    </row>
    <row r="253" spans="1:14" s="82" customFormat="1" ht="26.25" customHeight="1" x14ac:dyDescent="0.3">
      <c r="A253" s="279" t="s">
        <v>242</v>
      </c>
      <c r="B253" s="75">
        <v>7</v>
      </c>
      <c r="C253" s="73"/>
      <c r="D253" s="73"/>
      <c r="E253" s="87"/>
      <c r="F253" s="75"/>
      <c r="G253" s="290">
        <f>G254+G257</f>
        <v>605570.9</v>
      </c>
      <c r="N253" s="217"/>
    </row>
    <row r="254" spans="1:14" s="82" customFormat="1" ht="13.8" customHeight="1" x14ac:dyDescent="0.3">
      <c r="A254" s="266" t="s">
        <v>424</v>
      </c>
      <c r="B254" s="75">
        <v>7</v>
      </c>
      <c r="C254" s="73">
        <v>7</v>
      </c>
      <c r="D254" s="73">
        <v>9</v>
      </c>
      <c r="E254" s="87" t="s">
        <v>163</v>
      </c>
      <c r="F254" s="75"/>
      <c r="G254" s="292">
        <f>G255+G256</f>
        <v>364.6</v>
      </c>
      <c r="N254" s="217"/>
    </row>
    <row r="255" spans="1:14" s="82" customFormat="1" ht="15" customHeight="1" x14ac:dyDescent="0.3">
      <c r="A255" s="271" t="s">
        <v>124</v>
      </c>
      <c r="B255" s="79">
        <v>7</v>
      </c>
      <c r="C255" s="77">
        <v>7</v>
      </c>
      <c r="D255" s="77">
        <v>9</v>
      </c>
      <c r="E255" s="86" t="s">
        <v>164</v>
      </c>
      <c r="F255" s="79">
        <v>111</v>
      </c>
      <c r="G255" s="293">
        <f>'6'!F205</f>
        <v>280</v>
      </c>
      <c r="N255" s="217"/>
    </row>
    <row r="256" spans="1:14" s="82" customFormat="1" ht="48.6" customHeight="1" x14ac:dyDescent="0.3">
      <c r="A256" s="269" t="s">
        <v>126</v>
      </c>
      <c r="B256" s="79">
        <v>7</v>
      </c>
      <c r="C256" s="77">
        <v>7</v>
      </c>
      <c r="D256" s="77">
        <v>9</v>
      </c>
      <c r="E256" s="86" t="s">
        <v>165</v>
      </c>
      <c r="F256" s="79">
        <v>119</v>
      </c>
      <c r="G256" s="293">
        <f>'6'!F206</f>
        <v>84.6</v>
      </c>
      <c r="N256" s="217"/>
    </row>
    <row r="257" spans="1:7" s="82" customFormat="1" ht="17.25" customHeight="1" x14ac:dyDescent="0.3">
      <c r="A257" s="279" t="s">
        <v>193</v>
      </c>
      <c r="B257" s="79">
        <v>7</v>
      </c>
      <c r="C257" s="73">
        <v>10</v>
      </c>
      <c r="D257" s="73"/>
      <c r="E257" s="87"/>
      <c r="F257" s="75"/>
      <c r="G257" s="290">
        <f>+G258+G260+G278+G283</f>
        <v>605206.30000000005</v>
      </c>
    </row>
    <row r="258" spans="1:7" x14ac:dyDescent="0.3">
      <c r="A258" s="266" t="s">
        <v>194</v>
      </c>
      <c r="B258" s="79">
        <v>7</v>
      </c>
      <c r="C258" s="73">
        <v>10</v>
      </c>
      <c r="D258" s="73">
        <v>1</v>
      </c>
      <c r="E258" s="87"/>
      <c r="F258" s="75"/>
      <c r="G258" s="290">
        <f>+G259</f>
        <v>732.5</v>
      </c>
    </row>
    <row r="259" spans="1:7" ht="15.6" customHeight="1" x14ac:dyDescent="0.3">
      <c r="A259" s="282" t="s">
        <v>195</v>
      </c>
      <c r="B259" s="79">
        <v>7</v>
      </c>
      <c r="C259" s="77">
        <v>10</v>
      </c>
      <c r="D259" s="77">
        <v>1</v>
      </c>
      <c r="E259" s="86" t="s">
        <v>196</v>
      </c>
      <c r="F259" s="79">
        <v>312</v>
      </c>
      <c r="G259" s="291">
        <f>'6'!F247</f>
        <v>732.5</v>
      </c>
    </row>
    <row r="260" spans="1:7" ht="13.95" customHeight="1" x14ac:dyDescent="0.3">
      <c r="A260" s="279" t="s">
        <v>197</v>
      </c>
      <c r="B260" s="79">
        <v>7</v>
      </c>
      <c r="C260" s="73">
        <v>10</v>
      </c>
      <c r="D260" s="73">
        <v>3</v>
      </c>
      <c r="E260" s="87"/>
      <c r="F260" s="75"/>
      <c r="G260" s="290">
        <f>+G261+G263+G265+G267+G269+G271+G273+G275</f>
        <v>58197.3</v>
      </c>
    </row>
    <row r="261" spans="1:7" ht="26.4" customHeight="1" x14ac:dyDescent="0.3">
      <c r="A261" s="266" t="s">
        <v>448</v>
      </c>
      <c r="B261" s="79">
        <v>7</v>
      </c>
      <c r="C261" s="73">
        <v>10</v>
      </c>
      <c r="D261" s="73">
        <v>3</v>
      </c>
      <c r="E261" s="88" t="s">
        <v>199</v>
      </c>
      <c r="F261" s="75"/>
      <c r="G261" s="290">
        <f>+G262</f>
        <v>538</v>
      </c>
    </row>
    <row r="262" spans="1:7" ht="26.4" customHeight="1" x14ac:dyDescent="0.3">
      <c r="A262" s="282" t="s">
        <v>160</v>
      </c>
      <c r="B262" s="79">
        <v>7</v>
      </c>
      <c r="C262" s="77">
        <v>10</v>
      </c>
      <c r="D262" s="77">
        <v>3</v>
      </c>
      <c r="E262" s="83" t="s">
        <v>199</v>
      </c>
      <c r="F262" s="79">
        <v>313</v>
      </c>
      <c r="G262" s="291">
        <f>'6'!F250</f>
        <v>538</v>
      </c>
    </row>
    <row r="263" spans="1:7" ht="27.75" customHeight="1" x14ac:dyDescent="0.3">
      <c r="A263" s="266" t="s">
        <v>449</v>
      </c>
      <c r="B263" s="79">
        <v>7</v>
      </c>
      <c r="C263" s="73">
        <v>10</v>
      </c>
      <c r="D263" s="73">
        <v>3</v>
      </c>
      <c r="E263" s="87" t="s">
        <v>200</v>
      </c>
      <c r="F263" s="75"/>
      <c r="G263" s="290">
        <f>G264</f>
        <v>278.7</v>
      </c>
    </row>
    <row r="264" spans="1:7" ht="27" customHeight="1" x14ac:dyDescent="0.3">
      <c r="A264" s="282" t="s">
        <v>160</v>
      </c>
      <c r="B264" s="79">
        <v>7</v>
      </c>
      <c r="C264" s="77">
        <v>10</v>
      </c>
      <c r="D264" s="77">
        <v>3</v>
      </c>
      <c r="E264" s="86" t="s">
        <v>200</v>
      </c>
      <c r="F264" s="79">
        <v>313</v>
      </c>
      <c r="G264" s="291">
        <f>'6'!F252</f>
        <v>278.7</v>
      </c>
    </row>
    <row r="265" spans="1:7" ht="27.75" customHeight="1" x14ac:dyDescent="0.3">
      <c r="A265" s="266" t="s">
        <v>450</v>
      </c>
      <c r="B265" s="79">
        <v>7</v>
      </c>
      <c r="C265" s="73">
        <v>10</v>
      </c>
      <c r="D265" s="73">
        <v>3</v>
      </c>
      <c r="E265" s="87" t="s">
        <v>201</v>
      </c>
      <c r="F265" s="75"/>
      <c r="G265" s="290">
        <f>G266</f>
        <v>16073.7</v>
      </c>
    </row>
    <row r="266" spans="1:7" s="82" customFormat="1" ht="26.4" customHeight="1" x14ac:dyDescent="0.3">
      <c r="A266" s="282" t="s">
        <v>160</v>
      </c>
      <c r="B266" s="79">
        <v>7</v>
      </c>
      <c r="C266" s="77">
        <v>10</v>
      </c>
      <c r="D266" s="77">
        <v>3</v>
      </c>
      <c r="E266" s="86" t="s">
        <v>201</v>
      </c>
      <c r="F266" s="79">
        <v>313</v>
      </c>
      <c r="G266" s="291">
        <f>'6'!F254</f>
        <v>16073.7</v>
      </c>
    </row>
    <row r="267" spans="1:7" ht="39.6" x14ac:dyDescent="0.3">
      <c r="A267" s="266" t="s">
        <v>451</v>
      </c>
      <c r="B267" s="79">
        <v>7</v>
      </c>
      <c r="C267" s="73">
        <v>10</v>
      </c>
      <c r="D267" s="73">
        <v>3</v>
      </c>
      <c r="E267" s="88" t="s">
        <v>202</v>
      </c>
      <c r="F267" s="75"/>
      <c r="G267" s="290">
        <f>G268</f>
        <v>13224.2</v>
      </c>
    </row>
    <row r="268" spans="1:7" ht="27.6" customHeight="1" x14ac:dyDescent="0.3">
      <c r="A268" s="282" t="s">
        <v>160</v>
      </c>
      <c r="B268" s="79">
        <v>7</v>
      </c>
      <c r="C268" s="77">
        <v>10</v>
      </c>
      <c r="D268" s="77">
        <v>3</v>
      </c>
      <c r="E268" s="83" t="s">
        <v>202</v>
      </c>
      <c r="F268" s="79">
        <v>313</v>
      </c>
      <c r="G268" s="291">
        <f>'6'!F256</f>
        <v>13224.2</v>
      </c>
    </row>
    <row r="269" spans="1:7" ht="29.25" customHeight="1" x14ac:dyDescent="0.3">
      <c r="A269" s="266" t="s">
        <v>452</v>
      </c>
      <c r="B269" s="79">
        <v>7</v>
      </c>
      <c r="C269" s="73">
        <v>10</v>
      </c>
      <c r="D269" s="73">
        <v>3</v>
      </c>
      <c r="E269" s="88" t="s">
        <v>203</v>
      </c>
      <c r="F269" s="75"/>
      <c r="G269" s="290">
        <f>G270</f>
        <v>89.3</v>
      </c>
    </row>
    <row r="270" spans="1:7" ht="27.6" customHeight="1" x14ac:dyDescent="0.3">
      <c r="A270" s="282" t="s">
        <v>160</v>
      </c>
      <c r="B270" s="79">
        <v>7</v>
      </c>
      <c r="C270" s="77">
        <v>10</v>
      </c>
      <c r="D270" s="77">
        <v>3</v>
      </c>
      <c r="E270" s="83" t="s">
        <v>203</v>
      </c>
      <c r="F270" s="79">
        <v>313</v>
      </c>
      <c r="G270" s="291">
        <f>'6'!F258</f>
        <v>89.3</v>
      </c>
    </row>
    <row r="271" spans="1:7" ht="26.4" x14ac:dyDescent="0.3">
      <c r="A271" s="266" t="s">
        <v>453</v>
      </c>
      <c r="B271" s="79">
        <v>7</v>
      </c>
      <c r="C271" s="73">
        <v>10</v>
      </c>
      <c r="D271" s="73">
        <v>3</v>
      </c>
      <c r="E271" s="87" t="s">
        <v>204</v>
      </c>
      <c r="F271" s="75"/>
      <c r="G271" s="290">
        <f>G272</f>
        <v>17685.400000000001</v>
      </c>
    </row>
    <row r="272" spans="1:7" s="82" customFormat="1" ht="27" customHeight="1" x14ac:dyDescent="0.3">
      <c r="A272" s="282" t="s">
        <v>160</v>
      </c>
      <c r="B272" s="79">
        <v>7</v>
      </c>
      <c r="C272" s="77">
        <v>10</v>
      </c>
      <c r="D272" s="77">
        <v>3</v>
      </c>
      <c r="E272" s="86" t="s">
        <v>204</v>
      </c>
      <c r="F272" s="79">
        <v>321</v>
      </c>
      <c r="G272" s="291">
        <f>'6'!F260</f>
        <v>17685.400000000001</v>
      </c>
    </row>
    <row r="273" spans="1:7" s="82" customFormat="1" ht="26.4" customHeight="1" x14ac:dyDescent="0.3">
      <c r="A273" s="266" t="s">
        <v>454</v>
      </c>
      <c r="B273" s="79">
        <v>7</v>
      </c>
      <c r="C273" s="73">
        <v>10</v>
      </c>
      <c r="D273" s="73">
        <v>3</v>
      </c>
      <c r="E273" s="87" t="s">
        <v>411</v>
      </c>
      <c r="F273" s="75"/>
      <c r="G273" s="290">
        <f>G274</f>
        <v>10165</v>
      </c>
    </row>
    <row r="274" spans="1:7" s="82" customFormat="1" ht="26.4" customHeight="1" x14ac:dyDescent="0.3">
      <c r="A274" s="282" t="s">
        <v>160</v>
      </c>
      <c r="B274" s="79">
        <v>7</v>
      </c>
      <c r="C274" s="77">
        <v>10</v>
      </c>
      <c r="D274" s="77">
        <v>3</v>
      </c>
      <c r="E274" s="86" t="s">
        <v>411</v>
      </c>
      <c r="F274" s="79">
        <v>321</v>
      </c>
      <c r="G274" s="291">
        <f>'6'!F262</f>
        <v>10165</v>
      </c>
    </row>
    <row r="275" spans="1:7" ht="41.4" customHeight="1" x14ac:dyDescent="0.3">
      <c r="A275" s="264" t="s">
        <v>412</v>
      </c>
      <c r="B275" s="79">
        <v>7</v>
      </c>
      <c r="C275" s="73">
        <v>10</v>
      </c>
      <c r="D275" s="73">
        <v>3</v>
      </c>
      <c r="E275" s="83"/>
      <c r="F275" s="75"/>
      <c r="G275" s="290">
        <f>+G276</f>
        <v>143</v>
      </c>
    </row>
    <row r="276" spans="1:7" x14ac:dyDescent="0.3">
      <c r="A276" s="266" t="s">
        <v>414</v>
      </c>
      <c r="B276" s="79">
        <v>7</v>
      </c>
      <c r="C276" s="73">
        <v>10</v>
      </c>
      <c r="D276" s="73">
        <v>3</v>
      </c>
      <c r="E276" s="88" t="s">
        <v>413</v>
      </c>
      <c r="F276" s="75"/>
      <c r="G276" s="290">
        <f>+G277</f>
        <v>143</v>
      </c>
    </row>
    <row r="277" spans="1:7" ht="30" customHeight="1" x14ac:dyDescent="0.3">
      <c r="A277" s="271" t="s">
        <v>90</v>
      </c>
      <c r="B277" s="79">
        <v>7</v>
      </c>
      <c r="C277" s="77">
        <v>10</v>
      </c>
      <c r="D277" s="77">
        <v>3</v>
      </c>
      <c r="E277" s="83" t="s">
        <v>413</v>
      </c>
      <c r="F277" s="79">
        <v>244</v>
      </c>
      <c r="G277" s="291">
        <f>'6'!F264</f>
        <v>143</v>
      </c>
    </row>
    <row r="278" spans="1:7" x14ac:dyDescent="0.3">
      <c r="A278" s="266" t="s">
        <v>205</v>
      </c>
      <c r="B278" s="79">
        <v>7</v>
      </c>
      <c r="C278" s="73">
        <v>10</v>
      </c>
      <c r="D278" s="73">
        <v>4</v>
      </c>
      <c r="E278" s="83"/>
      <c r="F278" s="79"/>
      <c r="G278" s="290">
        <f>G279+G280+G282</f>
        <v>539550.19999999995</v>
      </c>
    </row>
    <row r="279" spans="1:7" ht="26.4" x14ac:dyDescent="0.3">
      <c r="A279" s="282" t="s">
        <v>160</v>
      </c>
      <c r="B279" s="79">
        <v>7</v>
      </c>
      <c r="C279" s="77">
        <v>10</v>
      </c>
      <c r="D279" s="77">
        <v>4</v>
      </c>
      <c r="E279" s="209" t="s">
        <v>580</v>
      </c>
      <c r="F279" s="79">
        <v>313</v>
      </c>
      <c r="G279" s="268">
        <v>369544.6</v>
      </c>
    </row>
    <row r="280" spans="1:7" ht="26.4" x14ac:dyDescent="0.3">
      <c r="A280" s="282" t="s">
        <v>160</v>
      </c>
      <c r="B280" s="79">
        <v>7</v>
      </c>
      <c r="C280" s="77">
        <v>10</v>
      </c>
      <c r="D280" s="77">
        <v>4</v>
      </c>
      <c r="E280" s="86" t="s">
        <v>581</v>
      </c>
      <c r="F280" s="79">
        <v>313</v>
      </c>
      <c r="G280" s="268">
        <v>101386.8</v>
      </c>
    </row>
    <row r="281" spans="1:7" ht="26.4" hidden="1" x14ac:dyDescent="0.3">
      <c r="A281" s="282" t="s">
        <v>160</v>
      </c>
      <c r="B281" s="79">
        <v>7</v>
      </c>
      <c r="C281" s="77">
        <v>10</v>
      </c>
      <c r="D281" s="77">
        <v>4</v>
      </c>
      <c r="E281" s="83" t="s">
        <v>206</v>
      </c>
      <c r="F281" s="79">
        <v>313</v>
      </c>
      <c r="G281" s="291">
        <f>'6'!F269</f>
        <v>0</v>
      </c>
    </row>
    <row r="282" spans="1:7" ht="37.200000000000003" customHeight="1" x14ac:dyDescent="0.3">
      <c r="A282" s="282" t="s">
        <v>456</v>
      </c>
      <c r="B282" s="79">
        <v>7</v>
      </c>
      <c r="C282" s="77">
        <v>10</v>
      </c>
      <c r="D282" s="77">
        <v>4</v>
      </c>
      <c r="E282" s="83" t="s">
        <v>415</v>
      </c>
      <c r="F282" s="79">
        <v>313</v>
      </c>
      <c r="G282" s="291">
        <f>'6'!F273</f>
        <v>68618.8</v>
      </c>
    </row>
    <row r="283" spans="1:7" ht="21.6" customHeight="1" x14ac:dyDescent="0.3">
      <c r="A283" s="279" t="s">
        <v>209</v>
      </c>
      <c r="B283" s="79">
        <v>7</v>
      </c>
      <c r="C283" s="73">
        <v>10</v>
      </c>
      <c r="D283" s="73">
        <v>6</v>
      </c>
      <c r="E283" s="87"/>
      <c r="F283" s="75"/>
      <c r="G283" s="292">
        <f>+G284+G286</f>
        <v>6726.2999999999993</v>
      </c>
    </row>
    <row r="284" spans="1:7" ht="33.6" customHeight="1" x14ac:dyDescent="0.3">
      <c r="A284" s="266" t="s">
        <v>457</v>
      </c>
      <c r="B284" s="79">
        <v>7</v>
      </c>
      <c r="C284" s="73">
        <v>10</v>
      </c>
      <c r="D284" s="73">
        <v>6</v>
      </c>
      <c r="E284" s="87" t="s">
        <v>210</v>
      </c>
      <c r="F284" s="75"/>
      <c r="G284" s="290">
        <f>+G285</f>
        <v>1427.7</v>
      </c>
    </row>
    <row r="285" spans="1:7" ht="31.8" customHeight="1" x14ac:dyDescent="0.3">
      <c r="A285" s="271" t="s">
        <v>90</v>
      </c>
      <c r="B285" s="79">
        <v>7</v>
      </c>
      <c r="C285" s="77">
        <v>10</v>
      </c>
      <c r="D285" s="77">
        <v>6</v>
      </c>
      <c r="E285" s="86" t="s">
        <v>210</v>
      </c>
      <c r="F285" s="79">
        <v>244</v>
      </c>
      <c r="G285" s="291">
        <f>'6'!F286</f>
        <v>1427.7</v>
      </c>
    </row>
    <row r="286" spans="1:7" ht="26.4" x14ac:dyDescent="0.3">
      <c r="A286" s="266" t="s">
        <v>458</v>
      </c>
      <c r="B286" s="79">
        <v>7</v>
      </c>
      <c r="C286" s="73">
        <v>10</v>
      </c>
      <c r="D286" s="73">
        <v>6</v>
      </c>
      <c r="E286" s="88" t="s">
        <v>211</v>
      </c>
      <c r="F286" s="75"/>
      <c r="G286" s="290">
        <f>SUM(G287:G291)</f>
        <v>5298.5999999999995</v>
      </c>
    </row>
    <row r="287" spans="1:7" ht="26.4" x14ac:dyDescent="0.3">
      <c r="A287" s="267" t="s">
        <v>76</v>
      </c>
      <c r="B287" s="79">
        <v>7</v>
      </c>
      <c r="C287" s="77">
        <v>10</v>
      </c>
      <c r="D287" s="77">
        <v>6</v>
      </c>
      <c r="E287" s="83" t="s">
        <v>211</v>
      </c>
      <c r="F287" s="79">
        <v>121</v>
      </c>
      <c r="G287" s="291">
        <f>'6'!F280</f>
        <v>3186.2</v>
      </c>
    </row>
    <row r="288" spans="1:7" ht="39.6" x14ac:dyDescent="0.3">
      <c r="A288" s="269" t="s">
        <v>79</v>
      </c>
      <c r="B288" s="79">
        <v>7</v>
      </c>
      <c r="C288" s="77">
        <v>10</v>
      </c>
      <c r="D288" s="77">
        <v>6</v>
      </c>
      <c r="E288" s="83" t="s">
        <v>211</v>
      </c>
      <c r="F288" s="79">
        <v>129</v>
      </c>
      <c r="G288" s="291">
        <f>'6'!F281</f>
        <v>962.2</v>
      </c>
    </row>
    <row r="289" spans="1:7" ht="26.4" x14ac:dyDescent="0.3">
      <c r="A289" s="271" t="s">
        <v>87</v>
      </c>
      <c r="B289" s="79">
        <v>7</v>
      </c>
      <c r="C289" s="77">
        <v>10</v>
      </c>
      <c r="D289" s="77">
        <v>6</v>
      </c>
      <c r="E289" s="83" t="s">
        <v>211</v>
      </c>
      <c r="F289" s="79">
        <v>122</v>
      </c>
      <c r="G289" s="291">
        <f>'6'!F282</f>
        <v>50</v>
      </c>
    </row>
    <row r="290" spans="1:7" ht="28.2" customHeight="1" x14ac:dyDescent="0.3">
      <c r="A290" s="269" t="s">
        <v>89</v>
      </c>
      <c r="B290" s="79">
        <v>7</v>
      </c>
      <c r="C290" s="77">
        <v>10</v>
      </c>
      <c r="D290" s="77">
        <v>6</v>
      </c>
      <c r="E290" s="83" t="s">
        <v>211</v>
      </c>
      <c r="F290" s="79">
        <v>242</v>
      </c>
      <c r="G290" s="291">
        <f>'6'!F283</f>
        <v>310.2</v>
      </c>
    </row>
    <row r="291" spans="1:7" ht="31.8" customHeight="1" thickBot="1" x14ac:dyDescent="0.35">
      <c r="A291" s="303" t="s">
        <v>90</v>
      </c>
      <c r="B291" s="304">
        <v>7</v>
      </c>
      <c r="C291" s="305">
        <v>10</v>
      </c>
      <c r="D291" s="305">
        <v>6</v>
      </c>
      <c r="E291" s="306" t="s">
        <v>211</v>
      </c>
      <c r="F291" s="304">
        <v>244</v>
      </c>
      <c r="G291" s="307">
        <f>'6'!F284</f>
        <v>790</v>
      </c>
    </row>
    <row r="292" spans="1:7" x14ac:dyDescent="0.3">
      <c r="A292" s="241"/>
      <c r="B292" s="242"/>
      <c r="C292" s="242"/>
      <c r="D292" s="242"/>
      <c r="E292" s="242"/>
      <c r="F292" s="242"/>
      <c r="G292" s="243"/>
    </row>
    <row r="293" spans="1:7" x14ac:dyDescent="0.3">
      <c r="A293" s="241"/>
      <c r="B293" s="242"/>
      <c r="C293" s="242"/>
      <c r="D293" s="242"/>
      <c r="E293" s="242"/>
      <c r="F293" s="242"/>
      <c r="G293" s="243"/>
    </row>
    <row r="294" spans="1:7" x14ac:dyDescent="0.3">
      <c r="A294" s="241"/>
      <c r="B294" s="242"/>
      <c r="C294" s="242"/>
      <c r="D294" s="242"/>
      <c r="E294" s="242"/>
      <c r="F294" s="242"/>
      <c r="G294" s="243"/>
    </row>
    <row r="295" spans="1:7" x14ac:dyDescent="0.3">
      <c r="A295" s="241"/>
      <c r="B295" s="242"/>
      <c r="C295" s="242"/>
      <c r="D295" s="242"/>
      <c r="E295" s="242"/>
      <c r="F295" s="242"/>
      <c r="G295" s="243"/>
    </row>
    <row r="296" spans="1:7" x14ac:dyDescent="0.3">
      <c r="A296" s="241"/>
      <c r="B296" s="242"/>
      <c r="C296" s="242"/>
      <c r="D296" s="242"/>
      <c r="E296" s="242"/>
      <c r="F296" s="242"/>
      <c r="G296" s="243"/>
    </row>
    <row r="297" spans="1:7" x14ac:dyDescent="0.3">
      <c r="A297" s="241"/>
      <c r="B297" s="242"/>
      <c r="C297" s="242"/>
      <c r="D297" s="242"/>
      <c r="E297" s="242"/>
      <c r="F297" s="242"/>
      <c r="G297" s="243"/>
    </row>
    <row r="298" spans="1:7" x14ac:dyDescent="0.3">
      <c r="A298" s="241"/>
      <c r="B298" s="242"/>
      <c r="C298" s="242"/>
      <c r="D298" s="242"/>
      <c r="E298" s="242"/>
      <c r="F298" s="242"/>
      <c r="G298" s="243"/>
    </row>
    <row r="299" spans="1:7" x14ac:dyDescent="0.3">
      <c r="A299" s="241"/>
      <c r="B299" s="242"/>
      <c r="C299" s="242"/>
      <c r="D299" s="242"/>
      <c r="E299" s="242"/>
      <c r="F299" s="242"/>
      <c r="G299" s="243"/>
    </row>
    <row r="300" spans="1:7" x14ac:dyDescent="0.3">
      <c r="A300" s="241"/>
      <c r="B300" s="242"/>
      <c r="C300" s="242"/>
      <c r="D300" s="242"/>
      <c r="E300" s="242"/>
      <c r="F300" s="242"/>
      <c r="G300" s="243"/>
    </row>
    <row r="301" spans="1:7" x14ac:dyDescent="0.3">
      <c r="A301" s="241"/>
      <c r="B301" s="242"/>
      <c r="C301" s="242"/>
      <c r="D301" s="242"/>
      <c r="E301" s="242"/>
      <c r="F301" s="242"/>
      <c r="G301" s="243"/>
    </row>
    <row r="302" spans="1:7" x14ac:dyDescent="0.3">
      <c r="A302" s="241"/>
      <c r="B302" s="242"/>
      <c r="C302" s="242"/>
      <c r="D302" s="242"/>
      <c r="E302" s="242"/>
      <c r="F302" s="242"/>
      <c r="G302" s="243"/>
    </row>
    <row r="303" spans="1:7" x14ac:dyDescent="0.3">
      <c r="A303" s="241"/>
      <c r="B303" s="242"/>
      <c r="C303" s="242"/>
      <c r="D303" s="242"/>
      <c r="E303" s="242"/>
      <c r="F303" s="242"/>
      <c r="G303" s="243"/>
    </row>
    <row r="304" spans="1:7" x14ac:dyDescent="0.3">
      <c r="A304" s="241"/>
      <c r="B304" s="242"/>
      <c r="C304" s="242"/>
      <c r="D304" s="242"/>
      <c r="E304" s="242"/>
      <c r="F304" s="242"/>
      <c r="G304" s="243"/>
    </row>
    <row r="305" spans="1:7" x14ac:dyDescent="0.3">
      <c r="A305" s="241"/>
      <c r="B305" s="242"/>
      <c r="C305" s="242"/>
      <c r="D305" s="242"/>
      <c r="E305" s="242"/>
      <c r="F305" s="242"/>
      <c r="G305" s="243"/>
    </row>
    <row r="306" spans="1:7" x14ac:dyDescent="0.3">
      <c r="A306" s="241"/>
      <c r="B306" s="242"/>
      <c r="C306" s="242"/>
      <c r="D306" s="242"/>
      <c r="E306" s="242"/>
      <c r="F306" s="242"/>
      <c r="G306" s="243"/>
    </row>
    <row r="307" spans="1:7" x14ac:dyDescent="0.3">
      <c r="A307" s="241"/>
      <c r="B307" s="242"/>
      <c r="C307" s="242"/>
      <c r="D307" s="242"/>
      <c r="E307" s="242"/>
      <c r="F307" s="242"/>
      <c r="G307" s="243"/>
    </row>
    <row r="308" spans="1:7" x14ac:dyDescent="0.3">
      <c r="A308" s="241"/>
      <c r="B308" s="242"/>
      <c r="C308" s="242"/>
      <c r="D308" s="242"/>
      <c r="E308" s="242"/>
      <c r="F308" s="242"/>
      <c r="G308" s="243"/>
    </row>
    <row r="309" spans="1:7" x14ac:dyDescent="0.3">
      <c r="A309" s="241"/>
      <c r="B309" s="242"/>
      <c r="C309" s="242"/>
      <c r="D309" s="242"/>
      <c r="E309" s="242"/>
      <c r="F309" s="242"/>
      <c r="G309" s="243"/>
    </row>
    <row r="310" spans="1:7" x14ac:dyDescent="0.3">
      <c r="A310" s="241"/>
      <c r="B310" s="242"/>
      <c r="C310" s="242"/>
      <c r="D310" s="242"/>
      <c r="E310" s="242"/>
      <c r="F310" s="242"/>
      <c r="G310" s="243"/>
    </row>
    <row r="311" spans="1:7" x14ac:dyDescent="0.3">
      <c r="A311" s="241"/>
      <c r="B311" s="242"/>
      <c r="C311" s="242"/>
      <c r="D311" s="242"/>
      <c r="E311" s="242"/>
      <c r="F311" s="242"/>
      <c r="G311" s="243"/>
    </row>
    <row r="312" spans="1:7" x14ac:dyDescent="0.3">
      <c r="A312" s="241"/>
      <c r="B312" s="242"/>
      <c r="C312" s="242"/>
      <c r="D312" s="242"/>
      <c r="E312" s="242"/>
      <c r="F312" s="242"/>
      <c r="G312" s="243"/>
    </row>
    <row r="313" spans="1:7" x14ac:dyDescent="0.3">
      <c r="A313" s="241"/>
      <c r="B313" s="242"/>
      <c r="C313" s="242"/>
      <c r="D313" s="242"/>
      <c r="E313" s="242"/>
      <c r="F313" s="242"/>
      <c r="G313" s="243"/>
    </row>
    <row r="314" spans="1:7" x14ac:dyDescent="0.3">
      <c r="A314" s="241"/>
      <c r="B314" s="242"/>
      <c r="C314" s="242"/>
      <c r="D314" s="242"/>
      <c r="E314" s="242"/>
      <c r="F314" s="242"/>
      <c r="G314" s="243"/>
    </row>
    <row r="315" spans="1:7" x14ac:dyDescent="0.3">
      <c r="A315" s="241"/>
      <c r="B315" s="242"/>
      <c r="C315" s="242"/>
      <c r="D315" s="242"/>
      <c r="E315" s="242"/>
      <c r="F315" s="242"/>
      <c r="G315" s="243"/>
    </row>
    <row r="316" spans="1:7" x14ac:dyDescent="0.3">
      <c r="A316" s="241"/>
      <c r="B316" s="242"/>
      <c r="C316" s="242"/>
      <c r="D316" s="242"/>
      <c r="E316" s="242"/>
      <c r="F316" s="242"/>
      <c r="G316" s="243"/>
    </row>
    <row r="317" spans="1:7" x14ac:dyDescent="0.3">
      <c r="A317" s="241"/>
      <c r="B317" s="242"/>
      <c r="C317" s="242"/>
      <c r="D317" s="242"/>
      <c r="E317" s="242"/>
      <c r="F317" s="242"/>
      <c r="G317" s="243"/>
    </row>
    <row r="318" spans="1:7" x14ac:dyDescent="0.3">
      <c r="A318" s="241"/>
      <c r="B318" s="242"/>
      <c r="C318" s="242"/>
      <c r="D318" s="242"/>
      <c r="E318" s="242"/>
      <c r="F318" s="242"/>
      <c r="G318" s="243"/>
    </row>
    <row r="319" spans="1:7" x14ac:dyDescent="0.3">
      <c r="A319" s="241"/>
      <c r="B319" s="242"/>
      <c r="C319" s="242"/>
      <c r="D319" s="242"/>
      <c r="E319" s="242"/>
      <c r="F319" s="242"/>
      <c r="G319" s="243"/>
    </row>
    <row r="320" spans="1:7" x14ac:dyDescent="0.3">
      <c r="A320" s="241"/>
      <c r="B320" s="242"/>
      <c r="C320" s="242"/>
      <c r="D320" s="242"/>
      <c r="E320" s="242"/>
      <c r="F320" s="242"/>
      <c r="G320" s="243"/>
    </row>
    <row r="321" spans="1:7" x14ac:dyDescent="0.3">
      <c r="A321" s="241"/>
      <c r="B321" s="242"/>
      <c r="C321" s="242"/>
      <c r="D321" s="242"/>
      <c r="E321" s="242"/>
      <c r="F321" s="242"/>
      <c r="G321" s="243"/>
    </row>
    <row r="322" spans="1:7" x14ac:dyDescent="0.3">
      <c r="A322" s="241"/>
      <c r="B322" s="242"/>
      <c r="C322" s="242"/>
      <c r="D322" s="242"/>
      <c r="E322" s="242"/>
      <c r="F322" s="242"/>
      <c r="G322" s="243"/>
    </row>
    <row r="323" spans="1:7" x14ac:dyDescent="0.3">
      <c r="A323" s="241"/>
      <c r="B323" s="242"/>
      <c r="C323" s="242"/>
      <c r="D323" s="242"/>
      <c r="E323" s="242"/>
      <c r="F323" s="242"/>
      <c r="G323" s="243"/>
    </row>
    <row r="324" spans="1:7" x14ac:dyDescent="0.3">
      <c r="A324" s="241"/>
      <c r="B324" s="242"/>
      <c r="C324" s="242"/>
      <c r="D324" s="242"/>
      <c r="E324" s="242"/>
      <c r="F324" s="242"/>
      <c r="G324" s="243"/>
    </row>
    <row r="325" spans="1:7" x14ac:dyDescent="0.3">
      <c r="A325" s="241"/>
      <c r="B325" s="242"/>
      <c r="C325" s="242"/>
      <c r="D325" s="242"/>
      <c r="E325" s="242"/>
      <c r="F325" s="242"/>
      <c r="G325" s="243"/>
    </row>
    <row r="326" spans="1:7" x14ac:dyDescent="0.3">
      <c r="A326" s="241"/>
      <c r="B326" s="242"/>
      <c r="C326" s="242"/>
      <c r="D326" s="242"/>
      <c r="E326" s="242"/>
      <c r="F326" s="242"/>
      <c r="G326" s="243"/>
    </row>
    <row r="327" spans="1:7" x14ac:dyDescent="0.3">
      <c r="A327" s="241"/>
      <c r="B327" s="242"/>
      <c r="C327" s="242"/>
      <c r="D327" s="242"/>
      <c r="E327" s="242"/>
      <c r="F327" s="242"/>
      <c r="G327" s="243"/>
    </row>
    <row r="328" spans="1:7" x14ac:dyDescent="0.3">
      <c r="A328" s="241"/>
      <c r="B328" s="242"/>
      <c r="C328" s="242"/>
      <c r="D328" s="242"/>
      <c r="E328" s="242"/>
      <c r="F328" s="242"/>
      <c r="G328" s="243"/>
    </row>
    <row r="329" spans="1:7" x14ac:dyDescent="0.3">
      <c r="A329" s="241"/>
      <c r="B329" s="242"/>
      <c r="C329" s="242"/>
      <c r="D329" s="242"/>
      <c r="E329" s="242"/>
      <c r="F329" s="242"/>
      <c r="G329" s="243"/>
    </row>
    <row r="330" spans="1:7" x14ac:dyDescent="0.3">
      <c r="A330" s="241"/>
      <c r="B330" s="242"/>
      <c r="C330" s="242"/>
      <c r="D330" s="242"/>
      <c r="E330" s="242"/>
      <c r="F330" s="242"/>
      <c r="G330" s="243"/>
    </row>
    <row r="331" spans="1:7" x14ac:dyDescent="0.3">
      <c r="A331" s="241"/>
      <c r="B331" s="242"/>
      <c r="C331" s="242"/>
      <c r="D331" s="242"/>
      <c r="E331" s="242"/>
      <c r="F331" s="242"/>
      <c r="G331" s="243"/>
    </row>
    <row r="332" spans="1:7" x14ac:dyDescent="0.3">
      <c r="A332" s="241"/>
      <c r="B332" s="242"/>
      <c r="C332" s="242"/>
      <c r="D332" s="242"/>
      <c r="E332" s="242"/>
      <c r="F332" s="242"/>
      <c r="G332" s="243"/>
    </row>
    <row r="333" spans="1:7" x14ac:dyDescent="0.3">
      <c r="A333" s="241"/>
      <c r="B333" s="242"/>
      <c r="C333" s="242"/>
      <c r="D333" s="242"/>
      <c r="E333" s="242"/>
      <c r="F333" s="242"/>
      <c r="G333" s="243"/>
    </row>
    <row r="334" spans="1:7" x14ac:dyDescent="0.3">
      <c r="A334" s="241"/>
      <c r="B334" s="242"/>
      <c r="C334" s="242"/>
      <c r="D334" s="242"/>
      <c r="E334" s="242"/>
      <c r="F334" s="242"/>
      <c r="G334" s="243"/>
    </row>
    <row r="335" spans="1:7" x14ac:dyDescent="0.3">
      <c r="A335" s="241"/>
      <c r="B335" s="242"/>
      <c r="C335" s="242"/>
      <c r="D335" s="242"/>
      <c r="E335" s="242"/>
      <c r="F335" s="242"/>
      <c r="G335" s="243"/>
    </row>
    <row r="336" spans="1:7" x14ac:dyDescent="0.3">
      <c r="A336" s="241"/>
      <c r="B336" s="242"/>
      <c r="C336" s="242"/>
      <c r="D336" s="242"/>
      <c r="E336" s="242"/>
      <c r="F336" s="242"/>
      <c r="G336" s="243"/>
    </row>
    <row r="337" spans="1:7" x14ac:dyDescent="0.3">
      <c r="A337" s="241"/>
      <c r="B337" s="242"/>
      <c r="C337" s="242"/>
      <c r="D337" s="242"/>
      <c r="E337" s="242"/>
      <c r="F337" s="242"/>
      <c r="G337" s="243"/>
    </row>
    <row r="338" spans="1:7" x14ac:dyDescent="0.3">
      <c r="A338" s="241"/>
      <c r="B338" s="242"/>
      <c r="C338" s="242"/>
      <c r="D338" s="242"/>
      <c r="E338" s="242"/>
      <c r="F338" s="242"/>
      <c r="G338" s="243"/>
    </row>
    <row r="339" spans="1:7" x14ac:dyDescent="0.3">
      <c r="A339" s="241"/>
      <c r="B339" s="242"/>
      <c r="C339" s="242"/>
      <c r="D339" s="242"/>
      <c r="E339" s="242"/>
      <c r="F339" s="242"/>
      <c r="G339" s="243"/>
    </row>
    <row r="340" spans="1:7" x14ac:dyDescent="0.3">
      <c r="A340" s="241"/>
      <c r="B340" s="242"/>
      <c r="C340" s="242"/>
      <c r="D340" s="242"/>
      <c r="E340" s="242"/>
      <c r="F340" s="242"/>
      <c r="G340" s="243"/>
    </row>
    <row r="341" spans="1:7" x14ac:dyDescent="0.3">
      <c r="A341" s="241"/>
      <c r="B341" s="242"/>
      <c r="C341" s="242"/>
      <c r="D341" s="242"/>
      <c r="E341" s="242"/>
      <c r="F341" s="242"/>
      <c r="G341" s="243"/>
    </row>
    <row r="342" spans="1:7" x14ac:dyDescent="0.3">
      <c r="A342" s="241"/>
      <c r="B342" s="242"/>
      <c r="C342" s="242"/>
      <c r="D342" s="242"/>
      <c r="E342" s="242"/>
      <c r="F342" s="242"/>
      <c r="G342" s="243"/>
    </row>
    <row r="343" spans="1:7" x14ac:dyDescent="0.3">
      <c r="A343" s="241"/>
      <c r="B343" s="242"/>
      <c r="C343" s="242"/>
      <c r="D343" s="242"/>
      <c r="E343" s="242"/>
      <c r="F343" s="242"/>
      <c r="G343" s="243"/>
    </row>
    <row r="344" spans="1:7" x14ac:dyDescent="0.3">
      <c r="A344" s="241"/>
      <c r="B344" s="242"/>
      <c r="C344" s="242"/>
      <c r="D344" s="242"/>
      <c r="E344" s="242"/>
      <c r="F344" s="242"/>
      <c r="G344" s="243"/>
    </row>
    <row r="345" spans="1:7" x14ac:dyDescent="0.3">
      <c r="A345" s="241"/>
      <c r="B345" s="242"/>
      <c r="C345" s="242"/>
      <c r="D345" s="242"/>
      <c r="E345" s="242"/>
      <c r="F345" s="242"/>
      <c r="G345" s="243"/>
    </row>
    <row r="346" spans="1:7" x14ac:dyDescent="0.3">
      <c r="A346" s="241"/>
      <c r="B346" s="242"/>
      <c r="C346" s="242"/>
      <c r="D346" s="242"/>
      <c r="E346" s="242"/>
      <c r="F346" s="242"/>
      <c r="G346" s="243"/>
    </row>
    <row r="347" spans="1:7" x14ac:dyDescent="0.3">
      <c r="A347" s="241"/>
      <c r="B347" s="242"/>
      <c r="C347" s="242"/>
      <c r="D347" s="242"/>
      <c r="E347" s="242"/>
      <c r="F347" s="242"/>
      <c r="G347" s="243"/>
    </row>
    <row r="348" spans="1:7" x14ac:dyDescent="0.3">
      <c r="A348" s="241"/>
      <c r="B348" s="242"/>
      <c r="C348" s="242"/>
      <c r="D348" s="242"/>
      <c r="E348" s="242"/>
      <c r="F348" s="242"/>
      <c r="G348" s="243"/>
    </row>
    <row r="349" spans="1:7" x14ac:dyDescent="0.3">
      <c r="A349" s="241"/>
      <c r="B349" s="242"/>
      <c r="C349" s="242"/>
      <c r="D349" s="242"/>
      <c r="E349" s="242"/>
      <c r="F349" s="242"/>
      <c r="G349" s="243"/>
    </row>
    <row r="350" spans="1:7" x14ac:dyDescent="0.3">
      <c r="A350" s="241"/>
      <c r="B350" s="242"/>
      <c r="C350" s="242"/>
      <c r="D350" s="242"/>
      <c r="E350" s="242"/>
      <c r="F350" s="242"/>
      <c r="G350" s="243"/>
    </row>
    <row r="351" spans="1:7" x14ac:dyDescent="0.3">
      <c r="A351" s="241"/>
      <c r="B351" s="242"/>
      <c r="C351" s="242"/>
      <c r="D351" s="242"/>
      <c r="E351" s="242"/>
      <c r="F351" s="242"/>
      <c r="G351" s="243"/>
    </row>
    <row r="352" spans="1:7" x14ac:dyDescent="0.3">
      <c r="A352" s="241"/>
      <c r="B352" s="242"/>
      <c r="C352" s="242"/>
      <c r="D352" s="242"/>
      <c r="E352" s="242"/>
      <c r="F352" s="242"/>
      <c r="G352" s="243"/>
    </row>
    <row r="353" spans="1:7" x14ac:dyDescent="0.3">
      <c r="A353" s="241"/>
      <c r="B353" s="242"/>
      <c r="C353" s="242"/>
      <c r="D353" s="242"/>
      <c r="E353" s="242"/>
      <c r="F353" s="242"/>
      <c r="G353" s="243"/>
    </row>
    <row r="354" spans="1:7" x14ac:dyDescent="0.3">
      <c r="A354" s="241"/>
      <c r="B354" s="242"/>
      <c r="C354" s="242"/>
      <c r="D354" s="242"/>
      <c r="E354" s="242"/>
      <c r="F354" s="242"/>
      <c r="G354" s="243"/>
    </row>
    <row r="355" spans="1:7" x14ac:dyDescent="0.3">
      <c r="A355" s="241"/>
      <c r="B355" s="242"/>
      <c r="C355" s="242"/>
      <c r="D355" s="242"/>
      <c r="E355" s="242"/>
      <c r="F355" s="242"/>
      <c r="G355" s="243"/>
    </row>
    <row r="356" spans="1:7" x14ac:dyDescent="0.3">
      <c r="A356" s="241"/>
      <c r="B356" s="242"/>
      <c r="C356" s="242"/>
      <c r="D356" s="242"/>
      <c r="E356" s="242"/>
      <c r="F356" s="242"/>
      <c r="G356" s="243"/>
    </row>
    <row r="357" spans="1:7" x14ac:dyDescent="0.3">
      <c r="A357" s="241"/>
      <c r="B357" s="242"/>
      <c r="C357" s="242"/>
      <c r="D357" s="242"/>
      <c r="E357" s="242"/>
      <c r="F357" s="242"/>
      <c r="G357" s="243"/>
    </row>
    <row r="358" spans="1:7" x14ac:dyDescent="0.3">
      <c r="A358" s="241"/>
      <c r="B358" s="242"/>
      <c r="C358" s="242"/>
      <c r="D358" s="242"/>
      <c r="E358" s="242"/>
      <c r="F358" s="242"/>
      <c r="G358" s="243"/>
    </row>
    <row r="359" spans="1:7" x14ac:dyDescent="0.3">
      <c r="A359" s="241"/>
      <c r="B359" s="242"/>
      <c r="C359" s="242"/>
      <c r="D359" s="242"/>
      <c r="E359" s="242"/>
      <c r="F359" s="242"/>
      <c r="G359" s="243"/>
    </row>
    <row r="360" spans="1:7" x14ac:dyDescent="0.3">
      <c r="A360" s="241"/>
      <c r="B360" s="242"/>
      <c r="C360" s="242"/>
      <c r="D360" s="242"/>
      <c r="E360" s="242"/>
      <c r="F360" s="242"/>
      <c r="G360" s="243"/>
    </row>
    <row r="361" spans="1:7" x14ac:dyDescent="0.3">
      <c r="A361" s="241"/>
      <c r="B361" s="242"/>
      <c r="C361" s="242"/>
      <c r="D361" s="242"/>
      <c r="E361" s="242"/>
      <c r="F361" s="242"/>
      <c r="G361" s="243"/>
    </row>
    <row r="362" spans="1:7" x14ac:dyDescent="0.3">
      <c r="A362" s="241"/>
      <c r="B362" s="242"/>
      <c r="C362" s="242"/>
      <c r="D362" s="242"/>
      <c r="E362" s="242"/>
      <c r="F362" s="242"/>
      <c r="G362" s="243"/>
    </row>
    <row r="363" spans="1:7" x14ac:dyDescent="0.3">
      <c r="A363" s="241"/>
      <c r="B363" s="242"/>
      <c r="C363" s="242"/>
      <c r="D363" s="242"/>
      <c r="E363" s="242"/>
      <c r="F363" s="242"/>
      <c r="G363" s="243"/>
    </row>
    <row r="364" spans="1:7" x14ac:dyDescent="0.3">
      <c r="A364" s="241"/>
      <c r="B364" s="242"/>
      <c r="C364" s="242"/>
      <c r="D364" s="242"/>
      <c r="E364" s="242"/>
      <c r="F364" s="242"/>
      <c r="G364" s="243"/>
    </row>
    <row r="365" spans="1:7" x14ac:dyDescent="0.3">
      <c r="A365" s="241"/>
      <c r="B365" s="242"/>
      <c r="C365" s="242"/>
      <c r="D365" s="242"/>
      <c r="E365" s="242"/>
      <c r="F365" s="242"/>
      <c r="G365" s="243"/>
    </row>
    <row r="366" spans="1:7" x14ac:dyDescent="0.3">
      <c r="A366" s="241"/>
      <c r="B366" s="242"/>
      <c r="C366" s="242"/>
      <c r="D366" s="242"/>
      <c r="E366" s="242"/>
      <c r="F366" s="242"/>
      <c r="G366" s="243"/>
    </row>
    <row r="367" spans="1:7" x14ac:dyDescent="0.3">
      <c r="A367" s="241"/>
      <c r="B367" s="242"/>
      <c r="C367" s="242"/>
      <c r="D367" s="242"/>
      <c r="E367" s="242"/>
      <c r="F367" s="242"/>
      <c r="G367" s="243"/>
    </row>
    <row r="368" spans="1:7" x14ac:dyDescent="0.3">
      <c r="A368" s="241"/>
      <c r="B368" s="242"/>
      <c r="C368" s="242"/>
      <c r="D368" s="242"/>
      <c r="E368" s="242"/>
      <c r="F368" s="242"/>
      <c r="G368" s="243"/>
    </row>
    <row r="369" spans="1:7" x14ac:dyDescent="0.3">
      <c r="A369" s="241"/>
      <c r="B369" s="242"/>
      <c r="C369" s="242"/>
      <c r="D369" s="242"/>
      <c r="E369" s="242"/>
      <c r="F369" s="242"/>
      <c r="G369" s="243"/>
    </row>
    <row r="370" spans="1:7" x14ac:dyDescent="0.3">
      <c r="A370" s="241"/>
      <c r="B370" s="242"/>
      <c r="C370" s="242"/>
      <c r="D370" s="242"/>
      <c r="E370" s="242"/>
      <c r="F370" s="242"/>
      <c r="G370" s="243"/>
    </row>
    <row r="371" spans="1:7" x14ac:dyDescent="0.3">
      <c r="A371" s="241"/>
      <c r="B371" s="242"/>
      <c r="C371" s="242"/>
      <c r="D371" s="242"/>
      <c r="E371" s="242"/>
      <c r="F371" s="242"/>
      <c r="G371" s="243"/>
    </row>
    <row r="372" spans="1:7" x14ac:dyDescent="0.3">
      <c r="A372" s="241"/>
      <c r="B372" s="242"/>
      <c r="C372" s="242"/>
      <c r="D372" s="242"/>
      <c r="E372" s="242"/>
      <c r="F372" s="242"/>
      <c r="G372" s="243"/>
    </row>
    <row r="373" spans="1:7" x14ac:dyDescent="0.3">
      <c r="A373" s="241"/>
      <c r="B373" s="242"/>
      <c r="C373" s="242"/>
      <c r="D373" s="242"/>
      <c r="E373" s="242"/>
      <c r="F373" s="242"/>
      <c r="G373" s="243"/>
    </row>
    <row r="374" spans="1:7" x14ac:dyDescent="0.3">
      <c r="A374" s="241"/>
      <c r="B374" s="242"/>
      <c r="C374" s="242"/>
      <c r="D374" s="242"/>
      <c r="E374" s="242"/>
      <c r="F374" s="242"/>
      <c r="G374" s="243"/>
    </row>
    <row r="375" spans="1:7" x14ac:dyDescent="0.3">
      <c r="A375" s="241"/>
      <c r="B375" s="242"/>
      <c r="C375" s="242"/>
      <c r="D375" s="242"/>
      <c r="E375" s="242"/>
      <c r="F375" s="242"/>
      <c r="G375" s="243"/>
    </row>
    <row r="376" spans="1:7" x14ac:dyDescent="0.3">
      <c r="A376" s="241"/>
      <c r="B376" s="242"/>
      <c r="C376" s="242"/>
      <c r="D376" s="242"/>
      <c r="E376" s="242"/>
      <c r="F376" s="242"/>
      <c r="G376" s="243"/>
    </row>
    <row r="377" spans="1:7" x14ac:dyDescent="0.3">
      <c r="A377" s="241"/>
      <c r="B377" s="242"/>
      <c r="C377" s="242"/>
      <c r="D377" s="242"/>
      <c r="E377" s="242"/>
      <c r="F377" s="242"/>
      <c r="G377" s="243"/>
    </row>
    <row r="378" spans="1:7" x14ac:dyDescent="0.3">
      <c r="A378" s="241"/>
      <c r="B378" s="242"/>
      <c r="C378" s="242"/>
      <c r="D378" s="242"/>
      <c r="E378" s="242"/>
      <c r="F378" s="242"/>
      <c r="G378" s="243"/>
    </row>
    <row r="379" spans="1:7" x14ac:dyDescent="0.3">
      <c r="A379" s="241"/>
      <c r="B379" s="242"/>
      <c r="C379" s="242"/>
      <c r="D379" s="242"/>
      <c r="E379" s="242"/>
      <c r="F379" s="242"/>
      <c r="G379" s="243"/>
    </row>
    <row r="380" spans="1:7" x14ac:dyDescent="0.3">
      <c r="A380" s="241"/>
      <c r="B380" s="242"/>
      <c r="C380" s="242"/>
      <c r="D380" s="242"/>
      <c r="E380" s="242"/>
      <c r="F380" s="242"/>
      <c r="G380" s="243"/>
    </row>
    <row r="381" spans="1:7" x14ac:dyDescent="0.3">
      <c r="A381" s="241"/>
      <c r="B381" s="242"/>
      <c r="C381" s="242"/>
      <c r="D381" s="242"/>
      <c r="E381" s="242"/>
      <c r="F381" s="242"/>
      <c r="G381" s="243"/>
    </row>
    <row r="382" spans="1:7" x14ac:dyDescent="0.3">
      <c r="A382" s="241"/>
      <c r="B382" s="242"/>
      <c r="C382" s="242"/>
      <c r="D382" s="242"/>
      <c r="E382" s="242"/>
      <c r="F382" s="242"/>
      <c r="G382" s="243"/>
    </row>
    <row r="383" spans="1:7" x14ac:dyDescent="0.3">
      <c r="A383" s="241"/>
      <c r="B383" s="242"/>
      <c r="C383" s="242"/>
      <c r="D383" s="242"/>
      <c r="E383" s="242"/>
      <c r="F383" s="242"/>
      <c r="G383" s="243"/>
    </row>
    <row r="384" spans="1:7" x14ac:dyDescent="0.3">
      <c r="A384" s="241"/>
      <c r="B384" s="242"/>
      <c r="C384" s="242"/>
      <c r="D384" s="242"/>
      <c r="E384" s="242"/>
      <c r="F384" s="242"/>
      <c r="G384" s="243"/>
    </row>
    <row r="385" spans="1:7" x14ac:dyDescent="0.3">
      <c r="A385" s="241"/>
      <c r="B385" s="242"/>
      <c r="C385" s="242"/>
      <c r="D385" s="242"/>
      <c r="E385" s="242"/>
      <c r="F385" s="242"/>
      <c r="G385" s="243"/>
    </row>
    <row r="386" spans="1:7" x14ac:dyDescent="0.3">
      <c r="A386" s="241"/>
      <c r="B386" s="242"/>
      <c r="C386" s="242"/>
      <c r="D386" s="242"/>
      <c r="E386" s="242"/>
      <c r="F386" s="242"/>
      <c r="G386" s="243"/>
    </row>
    <row r="387" spans="1:7" x14ac:dyDescent="0.3">
      <c r="A387" s="241"/>
      <c r="B387" s="242"/>
      <c r="C387" s="242"/>
      <c r="D387" s="242"/>
      <c r="E387" s="242"/>
      <c r="F387" s="242"/>
      <c r="G387" s="243"/>
    </row>
    <row r="388" spans="1:7" x14ac:dyDescent="0.3">
      <c r="A388" s="241"/>
      <c r="B388" s="242"/>
      <c r="C388" s="242"/>
      <c r="D388" s="242"/>
      <c r="E388" s="242"/>
      <c r="F388" s="242"/>
      <c r="G388" s="243"/>
    </row>
    <row r="389" spans="1:7" x14ac:dyDescent="0.3">
      <c r="A389" s="241"/>
      <c r="B389" s="242"/>
      <c r="C389" s="242"/>
      <c r="D389" s="242"/>
      <c r="E389" s="242"/>
      <c r="F389" s="242"/>
      <c r="G389" s="243"/>
    </row>
    <row r="390" spans="1:7" x14ac:dyDescent="0.3">
      <c r="A390" s="241"/>
      <c r="B390" s="242"/>
      <c r="C390" s="242"/>
      <c r="D390" s="242"/>
      <c r="E390" s="242"/>
      <c r="F390" s="242"/>
      <c r="G390" s="243"/>
    </row>
    <row r="391" spans="1:7" x14ac:dyDescent="0.3">
      <c r="A391" s="241"/>
      <c r="B391" s="242"/>
      <c r="C391" s="242"/>
      <c r="D391" s="242"/>
      <c r="E391" s="242"/>
      <c r="F391" s="242"/>
      <c r="G391" s="243"/>
    </row>
    <row r="392" spans="1:7" x14ac:dyDescent="0.3">
      <c r="A392" s="241"/>
      <c r="B392" s="242"/>
      <c r="C392" s="242"/>
      <c r="D392" s="242"/>
      <c r="E392" s="242"/>
      <c r="F392" s="242"/>
      <c r="G392" s="243"/>
    </row>
    <row r="393" spans="1:7" x14ac:dyDescent="0.3">
      <c r="A393" s="241"/>
      <c r="B393" s="242"/>
      <c r="C393" s="242"/>
      <c r="D393" s="242"/>
      <c r="E393" s="242"/>
      <c r="F393" s="242"/>
      <c r="G393" s="243"/>
    </row>
    <row r="394" spans="1:7" x14ac:dyDescent="0.3">
      <c r="A394" s="241"/>
      <c r="B394" s="242"/>
      <c r="C394" s="242"/>
      <c r="D394" s="242"/>
      <c r="E394" s="242"/>
      <c r="F394" s="242"/>
      <c r="G394" s="243"/>
    </row>
    <row r="395" spans="1:7" x14ac:dyDescent="0.3">
      <c r="A395" s="241"/>
      <c r="B395" s="242"/>
      <c r="C395" s="242"/>
      <c r="D395" s="242"/>
      <c r="E395" s="242"/>
      <c r="F395" s="242"/>
      <c r="G395" s="243"/>
    </row>
    <row r="396" spans="1:7" x14ac:dyDescent="0.3">
      <c r="A396" s="241"/>
      <c r="B396" s="242"/>
      <c r="C396" s="242"/>
      <c r="D396" s="242"/>
      <c r="E396" s="242"/>
      <c r="F396" s="242"/>
      <c r="G396" s="243"/>
    </row>
    <row r="397" spans="1:7" x14ac:dyDescent="0.3">
      <c r="A397" s="241"/>
      <c r="B397" s="242"/>
      <c r="C397" s="242"/>
      <c r="D397" s="242"/>
      <c r="E397" s="242"/>
      <c r="F397" s="242"/>
      <c r="G397" s="243"/>
    </row>
    <row r="398" spans="1:7" x14ac:dyDescent="0.3">
      <c r="A398" s="241"/>
      <c r="B398" s="242"/>
      <c r="C398" s="242"/>
      <c r="D398" s="242"/>
      <c r="E398" s="242"/>
      <c r="F398" s="242"/>
      <c r="G398" s="243"/>
    </row>
    <row r="399" spans="1:7" x14ac:dyDescent="0.3">
      <c r="A399" s="241"/>
      <c r="B399" s="242"/>
      <c r="C399" s="242"/>
      <c r="D399" s="242"/>
      <c r="E399" s="242"/>
      <c r="F399" s="242"/>
      <c r="G399" s="243"/>
    </row>
    <row r="400" spans="1:7" x14ac:dyDescent="0.3">
      <c r="A400" s="241"/>
      <c r="B400" s="242"/>
      <c r="C400" s="242"/>
      <c r="D400" s="242"/>
      <c r="E400" s="242"/>
      <c r="F400" s="242"/>
      <c r="G400" s="243"/>
    </row>
    <row r="401" spans="1:7" x14ac:dyDescent="0.3">
      <c r="A401" s="241"/>
      <c r="B401" s="242"/>
      <c r="C401" s="242"/>
      <c r="D401" s="242"/>
      <c r="E401" s="242"/>
      <c r="F401" s="242"/>
      <c r="G401" s="243"/>
    </row>
    <row r="402" spans="1:7" x14ac:dyDescent="0.3">
      <c r="A402" s="241"/>
      <c r="B402" s="242"/>
      <c r="C402" s="242"/>
      <c r="D402" s="242"/>
      <c r="E402" s="242"/>
      <c r="F402" s="242"/>
      <c r="G402" s="243"/>
    </row>
    <row r="403" spans="1:7" x14ac:dyDescent="0.3">
      <c r="A403" s="241"/>
      <c r="B403" s="242"/>
      <c r="C403" s="242"/>
      <c r="D403" s="242"/>
      <c r="E403" s="242"/>
      <c r="F403" s="242"/>
      <c r="G403" s="243"/>
    </row>
    <row r="404" spans="1:7" x14ac:dyDescent="0.3">
      <c r="A404" s="241"/>
      <c r="B404" s="242"/>
      <c r="C404" s="242"/>
      <c r="D404" s="242"/>
      <c r="E404" s="242"/>
      <c r="F404" s="242"/>
      <c r="G404" s="243"/>
    </row>
    <row r="405" spans="1:7" x14ac:dyDescent="0.3">
      <c r="A405" s="241"/>
      <c r="B405" s="242"/>
      <c r="C405" s="242"/>
      <c r="D405" s="242"/>
      <c r="E405" s="242"/>
      <c r="F405" s="242"/>
      <c r="G405" s="243"/>
    </row>
    <row r="406" spans="1:7" x14ac:dyDescent="0.3">
      <c r="A406" s="241"/>
      <c r="B406" s="242"/>
      <c r="C406" s="242"/>
      <c r="D406" s="242"/>
      <c r="E406" s="242"/>
      <c r="F406" s="242"/>
      <c r="G406" s="243"/>
    </row>
    <row r="407" spans="1:7" x14ac:dyDescent="0.3">
      <c r="A407" s="241"/>
      <c r="B407" s="242"/>
      <c r="C407" s="242"/>
      <c r="D407" s="242"/>
      <c r="E407" s="242"/>
      <c r="F407" s="242"/>
      <c r="G407" s="243"/>
    </row>
    <row r="408" spans="1:7" x14ac:dyDescent="0.3">
      <c r="A408" s="241"/>
      <c r="B408" s="242"/>
      <c r="C408" s="242"/>
      <c r="D408" s="242"/>
      <c r="E408" s="242"/>
      <c r="F408" s="242"/>
      <c r="G408" s="243"/>
    </row>
    <row r="409" spans="1:7" x14ac:dyDescent="0.3">
      <c r="A409" s="241"/>
      <c r="B409" s="242"/>
      <c r="C409" s="242"/>
      <c r="D409" s="242"/>
      <c r="E409" s="242"/>
      <c r="F409" s="242"/>
      <c r="G409" s="243"/>
    </row>
    <row r="410" spans="1:7" x14ac:dyDescent="0.3">
      <c r="A410" s="241"/>
      <c r="B410" s="242"/>
      <c r="C410" s="242"/>
      <c r="D410" s="242"/>
      <c r="E410" s="242"/>
      <c r="F410" s="242"/>
      <c r="G410" s="243"/>
    </row>
    <row r="411" spans="1:7" x14ac:dyDescent="0.3">
      <c r="A411" s="241"/>
      <c r="B411" s="242"/>
      <c r="C411" s="242"/>
      <c r="D411" s="242"/>
      <c r="E411" s="242"/>
      <c r="F411" s="242"/>
      <c r="G411" s="243"/>
    </row>
    <row r="412" spans="1:7" x14ac:dyDescent="0.3">
      <c r="A412" s="241"/>
      <c r="B412" s="242"/>
      <c r="C412" s="242"/>
      <c r="D412" s="242"/>
      <c r="E412" s="242"/>
      <c r="F412" s="242"/>
      <c r="G412" s="243"/>
    </row>
    <row r="413" spans="1:7" x14ac:dyDescent="0.3">
      <c r="A413" s="241"/>
      <c r="B413" s="242"/>
      <c r="C413" s="242"/>
      <c r="D413" s="242"/>
      <c r="E413" s="242"/>
      <c r="F413" s="242"/>
      <c r="G413" s="243"/>
    </row>
    <row r="414" spans="1:7" x14ac:dyDescent="0.3">
      <c r="A414" s="241"/>
      <c r="B414" s="242"/>
      <c r="C414" s="242"/>
      <c r="D414" s="242"/>
      <c r="E414" s="242"/>
      <c r="F414" s="242"/>
      <c r="G414" s="243"/>
    </row>
    <row r="415" spans="1:7" x14ac:dyDescent="0.3">
      <c r="A415" s="241"/>
      <c r="B415" s="242"/>
      <c r="C415" s="242"/>
      <c r="D415" s="242"/>
      <c r="E415" s="242"/>
      <c r="F415" s="242"/>
      <c r="G415" s="243"/>
    </row>
    <row r="416" spans="1:7" x14ac:dyDescent="0.3">
      <c r="A416" s="241"/>
      <c r="B416" s="242"/>
      <c r="C416" s="242"/>
      <c r="D416" s="242"/>
      <c r="E416" s="242"/>
      <c r="F416" s="242"/>
      <c r="G416" s="243"/>
    </row>
    <row r="417" spans="1:7" x14ac:dyDescent="0.3">
      <c r="A417" s="241"/>
      <c r="B417" s="242"/>
      <c r="C417" s="242"/>
      <c r="D417" s="242"/>
      <c r="E417" s="242"/>
      <c r="F417" s="242"/>
      <c r="G417" s="243"/>
    </row>
    <row r="418" spans="1:7" x14ac:dyDescent="0.3">
      <c r="A418" s="241"/>
      <c r="B418" s="242"/>
      <c r="C418" s="242"/>
      <c r="D418" s="242"/>
      <c r="E418" s="242"/>
      <c r="F418" s="242"/>
      <c r="G418" s="243"/>
    </row>
    <row r="419" spans="1:7" x14ac:dyDescent="0.3">
      <c r="A419" s="241"/>
      <c r="B419" s="242"/>
      <c r="C419" s="242"/>
      <c r="D419" s="242"/>
      <c r="E419" s="242"/>
      <c r="F419" s="242"/>
      <c r="G419" s="243"/>
    </row>
    <row r="420" spans="1:7" x14ac:dyDescent="0.3">
      <c r="A420" s="241"/>
      <c r="B420" s="242"/>
      <c r="C420" s="242"/>
      <c r="D420" s="242"/>
      <c r="E420" s="242"/>
      <c r="F420" s="242"/>
      <c r="G420" s="243"/>
    </row>
    <row r="421" spans="1:7" x14ac:dyDescent="0.3">
      <c r="A421" s="241"/>
      <c r="B421" s="242"/>
      <c r="C421" s="242"/>
      <c r="D421" s="242"/>
      <c r="E421" s="242"/>
      <c r="F421" s="242"/>
      <c r="G421" s="243"/>
    </row>
    <row r="422" spans="1:7" x14ac:dyDescent="0.3">
      <c r="A422" s="241"/>
      <c r="B422" s="242"/>
      <c r="C422" s="242"/>
      <c r="D422" s="242"/>
      <c r="E422" s="242"/>
      <c r="F422" s="242"/>
      <c r="G422" s="243"/>
    </row>
    <row r="423" spans="1:7" x14ac:dyDescent="0.3">
      <c r="A423" s="241"/>
      <c r="B423" s="242"/>
      <c r="C423" s="242"/>
      <c r="D423" s="242"/>
      <c r="E423" s="242"/>
      <c r="F423" s="242"/>
      <c r="G423" s="243"/>
    </row>
    <row r="424" spans="1:7" x14ac:dyDescent="0.3">
      <c r="A424" s="241"/>
      <c r="B424" s="242"/>
      <c r="C424" s="242"/>
      <c r="D424" s="242"/>
      <c r="E424" s="242"/>
      <c r="F424" s="242"/>
      <c r="G424" s="243"/>
    </row>
    <row r="425" spans="1:7" x14ac:dyDescent="0.3">
      <c r="A425" s="241"/>
      <c r="B425" s="242"/>
      <c r="C425" s="242"/>
      <c r="D425" s="242"/>
      <c r="E425" s="242"/>
      <c r="F425" s="242"/>
      <c r="G425" s="243"/>
    </row>
    <row r="426" spans="1:7" x14ac:dyDescent="0.3">
      <c r="A426" s="241"/>
      <c r="B426" s="242"/>
      <c r="C426" s="242"/>
      <c r="D426" s="242"/>
      <c r="E426" s="242"/>
      <c r="F426" s="242"/>
      <c r="G426" s="243"/>
    </row>
    <row r="427" spans="1:7" x14ac:dyDescent="0.3">
      <c r="A427" s="241"/>
      <c r="B427" s="242"/>
      <c r="C427" s="242"/>
      <c r="D427" s="242"/>
      <c r="E427" s="242"/>
      <c r="F427" s="242"/>
      <c r="G427" s="243"/>
    </row>
    <row r="428" spans="1:7" x14ac:dyDescent="0.3">
      <c r="A428" s="241"/>
      <c r="B428" s="242"/>
      <c r="C428" s="242"/>
      <c r="D428" s="242"/>
      <c r="E428" s="242"/>
      <c r="F428" s="242"/>
      <c r="G428" s="243"/>
    </row>
    <row r="429" spans="1:7" x14ac:dyDescent="0.3">
      <c r="A429" s="241"/>
      <c r="B429" s="242"/>
      <c r="C429" s="242"/>
      <c r="D429" s="242"/>
      <c r="E429" s="242"/>
      <c r="F429" s="242"/>
      <c r="G429" s="243"/>
    </row>
    <row r="430" spans="1:7" x14ac:dyDescent="0.3">
      <c r="A430" s="241"/>
      <c r="B430" s="242"/>
      <c r="C430" s="242"/>
      <c r="D430" s="242"/>
      <c r="E430" s="242"/>
      <c r="F430" s="242"/>
      <c r="G430" s="243"/>
    </row>
    <row r="431" spans="1:7" x14ac:dyDescent="0.3">
      <c r="A431" s="241"/>
      <c r="B431" s="242"/>
      <c r="C431" s="242"/>
      <c r="D431" s="242"/>
      <c r="E431" s="242"/>
      <c r="F431" s="242"/>
      <c r="G431" s="243"/>
    </row>
    <row r="432" spans="1:7" x14ac:dyDescent="0.3">
      <c r="A432" s="241"/>
      <c r="B432" s="242"/>
      <c r="C432" s="242"/>
      <c r="D432" s="242"/>
      <c r="E432" s="242"/>
      <c r="F432" s="242"/>
      <c r="G432" s="243"/>
    </row>
    <row r="433" spans="1:7" x14ac:dyDescent="0.3">
      <c r="A433" s="241"/>
      <c r="B433" s="242"/>
      <c r="C433" s="242"/>
      <c r="D433" s="242"/>
      <c r="E433" s="242"/>
      <c r="F433" s="242"/>
      <c r="G433" s="243"/>
    </row>
    <row r="434" spans="1:7" x14ac:dyDescent="0.3">
      <c r="A434" s="241"/>
      <c r="B434" s="242"/>
      <c r="C434" s="242"/>
      <c r="D434" s="242"/>
      <c r="E434" s="242"/>
      <c r="F434" s="242"/>
      <c r="G434" s="243"/>
    </row>
    <row r="435" spans="1:7" x14ac:dyDescent="0.3">
      <c r="A435" s="241"/>
      <c r="B435" s="242"/>
      <c r="C435" s="242"/>
      <c r="D435" s="242"/>
      <c r="E435" s="242"/>
      <c r="F435" s="242"/>
      <c r="G435" s="243"/>
    </row>
    <row r="436" spans="1:7" x14ac:dyDescent="0.3">
      <c r="A436" s="241"/>
      <c r="B436" s="242"/>
      <c r="C436" s="242"/>
      <c r="D436" s="242"/>
      <c r="E436" s="242"/>
      <c r="F436" s="242"/>
      <c r="G436" s="243"/>
    </row>
    <row r="437" spans="1:7" x14ac:dyDescent="0.3">
      <c r="A437" s="241"/>
      <c r="B437" s="242"/>
      <c r="C437" s="242"/>
      <c r="D437" s="242"/>
      <c r="E437" s="242"/>
      <c r="F437" s="242"/>
      <c r="G437" s="243"/>
    </row>
    <row r="438" spans="1:7" x14ac:dyDescent="0.3">
      <c r="A438" s="241"/>
      <c r="B438" s="242"/>
      <c r="C438" s="242"/>
      <c r="D438" s="242"/>
      <c r="E438" s="242"/>
      <c r="F438" s="242"/>
      <c r="G438" s="243"/>
    </row>
    <row r="439" spans="1:7" x14ac:dyDescent="0.3">
      <c r="A439" s="241"/>
      <c r="B439" s="242"/>
      <c r="C439" s="242"/>
      <c r="D439" s="242"/>
      <c r="E439" s="242"/>
      <c r="F439" s="242"/>
      <c r="G439" s="243"/>
    </row>
    <row r="440" spans="1:7" x14ac:dyDescent="0.3">
      <c r="A440" s="241"/>
      <c r="B440" s="242"/>
      <c r="C440" s="242"/>
      <c r="D440" s="242"/>
      <c r="E440" s="242"/>
      <c r="F440" s="242"/>
      <c r="G440" s="243"/>
    </row>
    <row r="441" spans="1:7" x14ac:dyDescent="0.3">
      <c r="A441" s="241"/>
      <c r="B441" s="242"/>
      <c r="C441" s="242"/>
      <c r="D441" s="242"/>
      <c r="E441" s="242"/>
      <c r="F441" s="242"/>
      <c r="G441" s="243"/>
    </row>
    <row r="442" spans="1:7" x14ac:dyDescent="0.3">
      <c r="A442" s="241"/>
      <c r="B442" s="242"/>
      <c r="C442" s="242"/>
      <c r="D442" s="242"/>
      <c r="E442" s="242"/>
      <c r="F442" s="242"/>
      <c r="G442" s="243"/>
    </row>
    <row r="443" spans="1:7" x14ac:dyDescent="0.3">
      <c r="A443" s="241"/>
      <c r="B443" s="242"/>
      <c r="C443" s="242"/>
      <c r="D443" s="242"/>
      <c r="E443" s="242"/>
      <c r="F443" s="242"/>
      <c r="G443" s="243"/>
    </row>
    <row r="444" spans="1:7" x14ac:dyDescent="0.3">
      <c r="A444" s="241"/>
      <c r="B444" s="242"/>
      <c r="C444" s="242"/>
      <c r="D444" s="242"/>
      <c r="E444" s="242"/>
      <c r="F444" s="242"/>
      <c r="G444" s="243"/>
    </row>
    <row r="445" spans="1:7" x14ac:dyDescent="0.3">
      <c r="A445" s="241"/>
      <c r="B445" s="242"/>
      <c r="C445" s="242"/>
      <c r="D445" s="242"/>
      <c r="E445" s="242"/>
      <c r="F445" s="242"/>
      <c r="G445" s="243"/>
    </row>
    <row r="446" spans="1:7" x14ac:dyDescent="0.3">
      <c r="A446" s="241"/>
      <c r="B446" s="242"/>
      <c r="C446" s="242"/>
      <c r="D446" s="242"/>
      <c r="E446" s="242"/>
      <c r="F446" s="242"/>
      <c r="G446" s="243"/>
    </row>
    <row r="447" spans="1:7" x14ac:dyDescent="0.3">
      <c r="A447" s="241"/>
      <c r="B447" s="242"/>
      <c r="C447" s="242"/>
      <c r="D447" s="242"/>
      <c r="E447" s="242"/>
      <c r="F447" s="242"/>
      <c r="G447" s="243"/>
    </row>
    <row r="448" spans="1:7" x14ac:dyDescent="0.3">
      <c r="A448" s="241"/>
      <c r="B448" s="242"/>
      <c r="C448" s="242"/>
      <c r="D448" s="242"/>
      <c r="E448" s="242"/>
      <c r="F448" s="242"/>
      <c r="G448" s="243"/>
    </row>
    <row r="449" spans="1:7" x14ac:dyDescent="0.3">
      <c r="A449" s="241"/>
      <c r="B449" s="242"/>
      <c r="C449" s="242"/>
      <c r="D449" s="242"/>
      <c r="E449" s="242"/>
      <c r="F449" s="242"/>
      <c r="G449" s="243"/>
    </row>
    <row r="450" spans="1:7" x14ac:dyDescent="0.3">
      <c r="A450" s="241"/>
      <c r="B450" s="242"/>
      <c r="C450" s="242"/>
      <c r="D450" s="242"/>
      <c r="E450" s="242"/>
      <c r="F450" s="242"/>
      <c r="G450" s="243"/>
    </row>
    <row r="451" spans="1:7" x14ac:dyDescent="0.3">
      <c r="A451" s="241"/>
      <c r="B451" s="242"/>
      <c r="C451" s="242"/>
      <c r="D451" s="242"/>
      <c r="E451" s="242"/>
      <c r="F451" s="242"/>
      <c r="G451" s="243"/>
    </row>
    <row r="452" spans="1:7" x14ac:dyDescent="0.3">
      <c r="A452" s="241"/>
      <c r="B452" s="242"/>
      <c r="C452" s="242"/>
      <c r="D452" s="242"/>
      <c r="E452" s="242"/>
      <c r="F452" s="242"/>
      <c r="G452" s="243"/>
    </row>
    <row r="453" spans="1:7" x14ac:dyDescent="0.3">
      <c r="A453" s="241"/>
      <c r="B453" s="242"/>
      <c r="C453" s="242"/>
      <c r="D453" s="242"/>
      <c r="E453" s="242"/>
      <c r="F453" s="242"/>
      <c r="G453" s="243"/>
    </row>
    <row r="454" spans="1:7" x14ac:dyDescent="0.3">
      <c r="A454" s="241"/>
      <c r="B454" s="242"/>
      <c r="C454" s="242"/>
      <c r="D454" s="242"/>
      <c r="E454" s="242"/>
      <c r="F454" s="242"/>
      <c r="G454" s="243"/>
    </row>
    <row r="455" spans="1:7" x14ac:dyDescent="0.3">
      <c r="A455" s="241"/>
      <c r="B455" s="242"/>
      <c r="C455" s="242"/>
      <c r="D455" s="242"/>
      <c r="E455" s="242"/>
      <c r="F455" s="242"/>
      <c r="G455" s="243"/>
    </row>
    <row r="456" spans="1:7" x14ac:dyDescent="0.3">
      <c r="A456" s="241"/>
      <c r="B456" s="242"/>
      <c r="C456" s="242"/>
      <c r="D456" s="242"/>
      <c r="E456" s="242"/>
      <c r="F456" s="242"/>
      <c r="G456" s="243"/>
    </row>
    <row r="457" spans="1:7" x14ac:dyDescent="0.3">
      <c r="A457" s="241"/>
      <c r="B457" s="242"/>
      <c r="C457" s="242"/>
      <c r="D457" s="242"/>
      <c r="E457" s="242"/>
      <c r="F457" s="242"/>
      <c r="G457" s="243"/>
    </row>
    <row r="458" spans="1:7" x14ac:dyDescent="0.3">
      <c r="A458" s="241"/>
      <c r="B458" s="242"/>
      <c r="C458" s="242"/>
      <c r="D458" s="242"/>
      <c r="E458" s="242"/>
      <c r="F458" s="242"/>
      <c r="G458" s="243"/>
    </row>
    <row r="459" spans="1:7" x14ac:dyDescent="0.3">
      <c r="A459" s="241"/>
      <c r="B459" s="242"/>
      <c r="C459" s="242"/>
      <c r="D459" s="242"/>
      <c r="E459" s="242"/>
      <c r="F459" s="242"/>
      <c r="G459" s="243"/>
    </row>
    <row r="460" spans="1:7" x14ac:dyDescent="0.3">
      <c r="A460" s="241"/>
      <c r="B460" s="242"/>
      <c r="C460" s="242"/>
      <c r="D460" s="242"/>
      <c r="E460" s="242"/>
      <c r="F460" s="242"/>
      <c r="G460" s="243"/>
    </row>
    <row r="461" spans="1:7" x14ac:dyDescent="0.3">
      <c r="A461" s="241"/>
      <c r="B461" s="242"/>
      <c r="C461" s="242"/>
      <c r="D461" s="242"/>
      <c r="E461" s="242"/>
      <c r="F461" s="242"/>
      <c r="G461" s="243"/>
    </row>
    <row r="462" spans="1:7" x14ac:dyDescent="0.3">
      <c r="A462" s="241"/>
      <c r="B462" s="242"/>
      <c r="C462" s="242"/>
      <c r="D462" s="242"/>
      <c r="E462" s="242"/>
      <c r="F462" s="242"/>
      <c r="G462" s="243"/>
    </row>
    <row r="463" spans="1:7" x14ac:dyDescent="0.3">
      <c r="A463" s="241"/>
      <c r="B463" s="242"/>
      <c r="C463" s="242"/>
      <c r="D463" s="242"/>
      <c r="E463" s="242"/>
      <c r="F463" s="242"/>
      <c r="G463" s="243"/>
    </row>
    <row r="464" spans="1:7" x14ac:dyDescent="0.3">
      <c r="A464" s="241"/>
      <c r="B464" s="242"/>
      <c r="C464" s="242"/>
      <c r="D464" s="242"/>
      <c r="E464" s="242"/>
      <c r="F464" s="242"/>
      <c r="G464" s="243"/>
    </row>
    <row r="465" spans="1:7" x14ac:dyDescent="0.3">
      <c r="A465" s="241"/>
      <c r="B465" s="242"/>
      <c r="C465" s="242"/>
      <c r="D465" s="242"/>
      <c r="E465" s="242"/>
      <c r="F465" s="242"/>
      <c r="G465" s="243"/>
    </row>
    <row r="466" spans="1:7" x14ac:dyDescent="0.3">
      <c r="A466" s="241"/>
      <c r="B466" s="242"/>
      <c r="C466" s="242"/>
      <c r="D466" s="242"/>
      <c r="E466" s="242"/>
      <c r="F466" s="242"/>
      <c r="G466" s="243"/>
    </row>
    <row r="467" spans="1:7" x14ac:dyDescent="0.3">
      <c r="A467" s="241"/>
      <c r="B467" s="242"/>
      <c r="C467" s="242"/>
      <c r="D467" s="242"/>
      <c r="E467" s="242"/>
      <c r="F467" s="242"/>
      <c r="G467" s="243"/>
    </row>
    <row r="468" spans="1:7" x14ac:dyDescent="0.3">
      <c r="A468" s="241"/>
      <c r="B468" s="242"/>
      <c r="C468" s="242"/>
      <c r="D468" s="242"/>
      <c r="E468" s="242"/>
      <c r="F468" s="242"/>
      <c r="G468" s="243"/>
    </row>
    <row r="469" spans="1:7" x14ac:dyDescent="0.3">
      <c r="A469" s="241"/>
      <c r="B469" s="242"/>
      <c r="C469" s="242"/>
      <c r="D469" s="242"/>
      <c r="E469" s="242"/>
      <c r="F469" s="242"/>
      <c r="G469" s="243"/>
    </row>
    <row r="470" spans="1:7" x14ac:dyDescent="0.3">
      <c r="A470" s="241"/>
      <c r="B470" s="242"/>
      <c r="C470" s="242"/>
      <c r="D470" s="242"/>
      <c r="E470" s="242"/>
      <c r="F470" s="242"/>
      <c r="G470" s="243"/>
    </row>
    <row r="471" spans="1:7" x14ac:dyDescent="0.3">
      <c r="A471" s="241"/>
      <c r="B471" s="242"/>
      <c r="C471" s="242"/>
      <c r="D471" s="242"/>
      <c r="E471" s="242"/>
      <c r="F471" s="242"/>
      <c r="G471" s="243"/>
    </row>
    <row r="472" spans="1:7" x14ac:dyDescent="0.3">
      <c r="A472" s="241"/>
      <c r="B472" s="242"/>
      <c r="C472" s="242"/>
      <c r="D472" s="242"/>
      <c r="E472" s="242"/>
      <c r="F472" s="242"/>
      <c r="G472" s="243"/>
    </row>
    <row r="473" spans="1:7" x14ac:dyDescent="0.3">
      <c r="A473" s="241"/>
      <c r="B473" s="242"/>
      <c r="C473" s="242"/>
      <c r="D473" s="242"/>
      <c r="E473" s="242"/>
      <c r="F473" s="242"/>
      <c r="G473" s="243"/>
    </row>
    <row r="474" spans="1:7" x14ac:dyDescent="0.3">
      <c r="A474" s="241"/>
      <c r="B474" s="242"/>
      <c r="C474" s="242"/>
      <c r="D474" s="242"/>
      <c r="E474" s="242"/>
      <c r="F474" s="242"/>
      <c r="G474" s="243"/>
    </row>
    <row r="475" spans="1:7" x14ac:dyDescent="0.3">
      <c r="A475" s="241"/>
      <c r="B475" s="242"/>
      <c r="C475" s="242"/>
      <c r="D475" s="242"/>
      <c r="E475" s="242"/>
      <c r="F475" s="242"/>
      <c r="G475" s="243"/>
    </row>
    <row r="476" spans="1:7" x14ac:dyDescent="0.3">
      <c r="A476" s="241"/>
      <c r="B476" s="242"/>
      <c r="C476" s="242"/>
      <c r="D476" s="242"/>
      <c r="E476" s="242"/>
      <c r="F476" s="242"/>
      <c r="G476" s="243"/>
    </row>
    <row r="477" spans="1:7" x14ac:dyDescent="0.3">
      <c r="A477" s="241"/>
      <c r="B477" s="242"/>
      <c r="C477" s="242"/>
      <c r="D477" s="242"/>
      <c r="E477" s="242"/>
      <c r="F477" s="242"/>
      <c r="G477" s="243"/>
    </row>
    <row r="478" spans="1:7" x14ac:dyDescent="0.3">
      <c r="A478" s="241"/>
      <c r="B478" s="242"/>
      <c r="C478" s="242"/>
      <c r="D478" s="242"/>
      <c r="E478" s="242"/>
      <c r="F478" s="242"/>
      <c r="G478" s="243"/>
    </row>
    <row r="479" spans="1:7" x14ac:dyDescent="0.3">
      <c r="A479" s="241"/>
      <c r="B479" s="242"/>
      <c r="C479" s="242"/>
      <c r="D479" s="242"/>
      <c r="E479" s="242"/>
      <c r="F479" s="242"/>
      <c r="G479" s="243"/>
    </row>
    <row r="480" spans="1:7" x14ac:dyDescent="0.3">
      <c r="A480" s="241"/>
      <c r="B480" s="242"/>
      <c r="C480" s="242"/>
      <c r="D480" s="242"/>
      <c r="E480" s="242"/>
      <c r="F480" s="242"/>
      <c r="G480" s="243"/>
    </row>
    <row r="481" spans="1:7" x14ac:dyDescent="0.3">
      <c r="A481" s="241"/>
      <c r="B481" s="242"/>
      <c r="C481" s="242"/>
      <c r="D481" s="242"/>
      <c r="E481" s="242"/>
      <c r="F481" s="242"/>
      <c r="G481" s="243"/>
    </row>
    <row r="482" spans="1:7" x14ac:dyDescent="0.3">
      <c r="A482" s="241"/>
      <c r="B482" s="242"/>
      <c r="C482" s="242"/>
      <c r="D482" s="242"/>
      <c r="E482" s="242"/>
      <c r="F482" s="242"/>
      <c r="G482" s="243"/>
    </row>
    <row r="483" spans="1:7" x14ac:dyDescent="0.3">
      <c r="A483" s="241"/>
      <c r="B483" s="242"/>
      <c r="C483" s="242"/>
      <c r="D483" s="242"/>
      <c r="E483" s="242"/>
      <c r="F483" s="242"/>
      <c r="G483" s="243"/>
    </row>
    <row r="484" spans="1:7" x14ac:dyDescent="0.3">
      <c r="A484" s="241"/>
      <c r="B484" s="242"/>
      <c r="C484" s="242"/>
      <c r="D484" s="242"/>
      <c r="E484" s="242"/>
      <c r="F484" s="242"/>
      <c r="G484" s="243"/>
    </row>
    <row r="485" spans="1:7" x14ac:dyDescent="0.3">
      <c r="A485" s="241"/>
      <c r="B485" s="242"/>
      <c r="C485" s="242"/>
      <c r="D485" s="242"/>
      <c r="E485" s="242"/>
      <c r="F485" s="242"/>
      <c r="G485" s="243"/>
    </row>
    <row r="486" spans="1:7" x14ac:dyDescent="0.3">
      <c r="A486" s="241"/>
      <c r="B486" s="242"/>
      <c r="C486" s="242"/>
      <c r="D486" s="242"/>
      <c r="E486" s="242"/>
      <c r="F486" s="242"/>
      <c r="G486" s="243"/>
    </row>
    <row r="487" spans="1:7" x14ac:dyDescent="0.3">
      <c r="A487" s="241"/>
      <c r="B487" s="242"/>
      <c r="C487" s="242"/>
      <c r="D487" s="242"/>
      <c r="E487" s="242"/>
      <c r="F487" s="242"/>
      <c r="G487" s="243"/>
    </row>
    <row r="488" spans="1:7" x14ac:dyDescent="0.3">
      <c r="A488" s="241"/>
      <c r="B488" s="242"/>
      <c r="C488" s="242"/>
      <c r="D488" s="242"/>
      <c r="E488" s="242"/>
      <c r="F488" s="242"/>
      <c r="G488" s="243"/>
    </row>
    <row r="489" spans="1:7" x14ac:dyDescent="0.3">
      <c r="A489" s="241"/>
      <c r="B489" s="242"/>
      <c r="C489" s="242"/>
      <c r="D489" s="242"/>
      <c r="E489" s="242"/>
      <c r="F489" s="242"/>
      <c r="G489" s="243"/>
    </row>
    <row r="490" spans="1:7" x14ac:dyDescent="0.3">
      <c r="A490" s="241"/>
      <c r="B490" s="242"/>
      <c r="C490" s="242"/>
      <c r="D490" s="242"/>
      <c r="E490" s="242"/>
      <c r="F490" s="242"/>
      <c r="G490" s="243"/>
    </row>
    <row r="491" spans="1:7" x14ac:dyDescent="0.3">
      <c r="A491" s="241"/>
      <c r="B491" s="242"/>
      <c r="C491" s="242"/>
      <c r="D491" s="242"/>
      <c r="E491" s="242"/>
      <c r="F491" s="242"/>
      <c r="G491" s="243"/>
    </row>
    <row r="492" spans="1:7" x14ac:dyDescent="0.3">
      <c r="A492" s="241"/>
      <c r="B492" s="242"/>
      <c r="C492" s="242"/>
      <c r="D492" s="242"/>
      <c r="E492" s="242"/>
      <c r="F492" s="242"/>
      <c r="G492" s="243"/>
    </row>
    <row r="493" spans="1:7" x14ac:dyDescent="0.3">
      <c r="A493" s="241"/>
      <c r="B493" s="242"/>
      <c r="C493" s="242"/>
      <c r="D493" s="242"/>
      <c r="E493" s="242"/>
      <c r="F493" s="242"/>
      <c r="G493" s="243"/>
    </row>
    <row r="494" spans="1:7" x14ac:dyDescent="0.3">
      <c r="A494" s="241"/>
      <c r="B494" s="242"/>
      <c r="C494" s="242"/>
      <c r="D494" s="242"/>
      <c r="E494" s="242"/>
      <c r="F494" s="242"/>
      <c r="G494" s="243"/>
    </row>
    <row r="495" spans="1:7" x14ac:dyDescent="0.3">
      <c r="A495" s="241"/>
      <c r="B495" s="242"/>
      <c r="C495" s="242"/>
      <c r="D495" s="242"/>
      <c r="E495" s="242"/>
      <c r="F495" s="242"/>
      <c r="G495" s="243"/>
    </row>
    <row r="496" spans="1:7" x14ac:dyDescent="0.3">
      <c r="A496" s="241"/>
      <c r="B496" s="242"/>
      <c r="C496" s="242"/>
      <c r="D496" s="242"/>
      <c r="E496" s="242"/>
      <c r="F496" s="242"/>
      <c r="G496" s="243"/>
    </row>
    <row r="497" spans="1:7" x14ac:dyDescent="0.3">
      <c r="A497" s="241"/>
      <c r="B497" s="242"/>
      <c r="C497" s="242"/>
      <c r="D497" s="242"/>
      <c r="E497" s="242"/>
      <c r="F497" s="242"/>
      <c r="G497" s="243"/>
    </row>
    <row r="498" spans="1:7" x14ac:dyDescent="0.3">
      <c r="A498" s="241"/>
      <c r="B498" s="242"/>
      <c r="C498" s="242"/>
      <c r="D498" s="242"/>
      <c r="E498" s="242"/>
      <c r="F498" s="242"/>
      <c r="G498" s="243"/>
    </row>
    <row r="499" spans="1:7" x14ac:dyDescent="0.3">
      <c r="A499" s="241"/>
      <c r="B499" s="242"/>
      <c r="C499" s="242"/>
      <c r="D499" s="242"/>
      <c r="E499" s="242"/>
      <c r="F499" s="242"/>
      <c r="G499" s="243"/>
    </row>
    <row r="500" spans="1:7" x14ac:dyDescent="0.3">
      <c r="A500" s="241"/>
      <c r="B500" s="242"/>
      <c r="C500" s="242"/>
      <c r="D500" s="242"/>
      <c r="E500" s="242"/>
      <c r="F500" s="242"/>
      <c r="G500" s="243"/>
    </row>
    <row r="501" spans="1:7" x14ac:dyDescent="0.3">
      <c r="A501" s="241"/>
      <c r="B501" s="242"/>
      <c r="C501" s="242"/>
      <c r="D501" s="242"/>
      <c r="E501" s="242"/>
      <c r="F501" s="242"/>
      <c r="G501" s="243"/>
    </row>
    <row r="502" spans="1:7" x14ac:dyDescent="0.3">
      <c r="A502" s="241"/>
      <c r="B502" s="242"/>
      <c r="C502" s="242"/>
      <c r="D502" s="242"/>
      <c r="E502" s="242"/>
      <c r="F502" s="242"/>
      <c r="G502" s="243"/>
    </row>
    <row r="503" spans="1:7" x14ac:dyDescent="0.3">
      <c r="A503" s="241"/>
      <c r="B503" s="242"/>
      <c r="C503" s="242"/>
      <c r="D503" s="242"/>
      <c r="E503" s="242"/>
      <c r="F503" s="242"/>
      <c r="G503" s="243"/>
    </row>
    <row r="504" spans="1:7" x14ac:dyDescent="0.3">
      <c r="A504" s="241"/>
      <c r="B504" s="242"/>
      <c r="C504" s="242"/>
      <c r="D504" s="242"/>
      <c r="E504" s="242"/>
      <c r="F504" s="242"/>
      <c r="G504" s="243"/>
    </row>
    <row r="505" spans="1:7" x14ac:dyDescent="0.3">
      <c r="A505" s="241"/>
      <c r="B505" s="242"/>
      <c r="C505" s="242"/>
      <c r="D505" s="242"/>
      <c r="E505" s="242"/>
      <c r="F505" s="242"/>
      <c r="G505" s="243"/>
    </row>
    <row r="506" spans="1:7" x14ac:dyDescent="0.3">
      <c r="A506" s="241"/>
      <c r="B506" s="242"/>
      <c r="C506" s="242"/>
      <c r="D506" s="242"/>
      <c r="E506" s="242"/>
      <c r="F506" s="242"/>
      <c r="G506" s="243"/>
    </row>
    <row r="507" spans="1:7" x14ac:dyDescent="0.3">
      <c r="A507" s="241"/>
      <c r="B507" s="242"/>
      <c r="C507" s="242"/>
      <c r="D507" s="242"/>
      <c r="E507" s="242"/>
      <c r="F507" s="242"/>
      <c r="G507" s="243"/>
    </row>
    <row r="508" spans="1:7" x14ac:dyDescent="0.3">
      <c r="A508" s="241"/>
      <c r="B508" s="242"/>
      <c r="C508" s="242"/>
      <c r="D508" s="242"/>
      <c r="E508" s="242"/>
      <c r="F508" s="242"/>
      <c r="G508" s="243"/>
    </row>
    <row r="509" spans="1:7" x14ac:dyDescent="0.3">
      <c r="A509" s="241"/>
      <c r="B509" s="242"/>
      <c r="C509" s="242"/>
      <c r="D509" s="242"/>
      <c r="E509" s="242"/>
      <c r="F509" s="242"/>
      <c r="G509" s="243"/>
    </row>
    <row r="510" spans="1:7" x14ac:dyDescent="0.3">
      <c r="A510" s="241"/>
      <c r="B510" s="242"/>
      <c r="C510" s="242"/>
      <c r="D510" s="242"/>
      <c r="E510" s="242"/>
      <c r="F510" s="242"/>
      <c r="G510" s="243"/>
    </row>
    <row r="511" spans="1:7" x14ac:dyDescent="0.3">
      <c r="A511" s="241"/>
      <c r="B511" s="242"/>
      <c r="C511" s="242"/>
      <c r="D511" s="242"/>
      <c r="E511" s="242"/>
      <c r="F511" s="242"/>
      <c r="G511" s="243"/>
    </row>
    <row r="512" spans="1:7" x14ac:dyDescent="0.3">
      <c r="A512" s="241"/>
      <c r="B512" s="242"/>
      <c r="C512" s="242"/>
      <c r="D512" s="242"/>
      <c r="E512" s="242"/>
      <c r="F512" s="242"/>
      <c r="G512" s="243"/>
    </row>
    <row r="513" spans="1:7" x14ac:dyDescent="0.3">
      <c r="A513" s="241"/>
      <c r="B513" s="242"/>
      <c r="C513" s="242"/>
      <c r="D513" s="242"/>
      <c r="E513" s="242"/>
      <c r="F513" s="242"/>
      <c r="G513" s="243"/>
    </row>
    <row r="514" spans="1:7" x14ac:dyDescent="0.3">
      <c r="A514" s="241"/>
      <c r="B514" s="242"/>
      <c r="C514" s="242"/>
      <c r="D514" s="242"/>
      <c r="E514" s="242"/>
      <c r="F514" s="242"/>
      <c r="G514" s="243"/>
    </row>
    <row r="515" spans="1:7" x14ac:dyDescent="0.3">
      <c r="A515" s="241"/>
      <c r="B515" s="242"/>
      <c r="C515" s="242"/>
      <c r="D515" s="242"/>
      <c r="E515" s="242"/>
      <c r="F515" s="242"/>
      <c r="G515" s="243"/>
    </row>
    <row r="516" spans="1:7" x14ac:dyDescent="0.3">
      <c r="A516" s="241"/>
      <c r="B516" s="242"/>
      <c r="C516" s="242"/>
      <c r="D516" s="242"/>
      <c r="E516" s="242"/>
      <c r="F516" s="242"/>
      <c r="G516" s="243"/>
    </row>
    <row r="517" spans="1:7" x14ac:dyDescent="0.3">
      <c r="A517" s="241"/>
      <c r="B517" s="242"/>
      <c r="C517" s="242"/>
      <c r="D517" s="242"/>
      <c r="E517" s="242"/>
      <c r="F517" s="242"/>
      <c r="G517" s="243"/>
    </row>
    <row r="518" spans="1:7" x14ac:dyDescent="0.3">
      <c r="A518" s="241"/>
      <c r="B518" s="242"/>
      <c r="C518" s="242"/>
      <c r="D518" s="242"/>
      <c r="E518" s="242"/>
      <c r="F518" s="242"/>
      <c r="G518" s="243"/>
    </row>
    <row r="519" spans="1:7" x14ac:dyDescent="0.3">
      <c r="A519" s="241"/>
      <c r="B519" s="242"/>
      <c r="C519" s="242"/>
      <c r="D519" s="242"/>
      <c r="E519" s="242"/>
      <c r="F519" s="242"/>
      <c r="G519" s="243"/>
    </row>
    <row r="520" spans="1:7" x14ac:dyDescent="0.3">
      <c r="A520" s="241"/>
      <c r="B520" s="242"/>
      <c r="C520" s="242"/>
      <c r="D520" s="242"/>
      <c r="E520" s="242"/>
      <c r="F520" s="242"/>
      <c r="G520" s="243"/>
    </row>
    <row r="521" spans="1:7" x14ac:dyDescent="0.3">
      <c r="A521" s="241"/>
      <c r="B521" s="242"/>
      <c r="C521" s="242"/>
      <c r="D521" s="242"/>
      <c r="E521" s="242"/>
      <c r="F521" s="242"/>
      <c r="G521" s="243"/>
    </row>
    <row r="522" spans="1:7" x14ac:dyDescent="0.3">
      <c r="A522" s="241"/>
      <c r="B522" s="242"/>
      <c r="C522" s="242"/>
      <c r="D522" s="242"/>
      <c r="E522" s="242"/>
      <c r="F522" s="242"/>
      <c r="G522" s="243"/>
    </row>
    <row r="523" spans="1:7" x14ac:dyDescent="0.3">
      <c r="A523" s="241"/>
      <c r="B523" s="242"/>
      <c r="C523" s="242"/>
      <c r="D523" s="242"/>
      <c r="E523" s="242"/>
      <c r="F523" s="242"/>
      <c r="G523" s="243"/>
    </row>
    <row r="524" spans="1:7" x14ac:dyDescent="0.3">
      <c r="A524" s="241"/>
      <c r="B524" s="242"/>
      <c r="C524" s="242"/>
      <c r="D524" s="242"/>
      <c r="E524" s="242"/>
      <c r="F524" s="242"/>
      <c r="G524" s="243"/>
    </row>
    <row r="525" spans="1:7" x14ac:dyDescent="0.3">
      <c r="A525" s="241"/>
      <c r="B525" s="242"/>
      <c r="C525" s="242"/>
      <c r="D525" s="242"/>
      <c r="E525" s="242"/>
      <c r="F525" s="242"/>
      <c r="G525" s="243"/>
    </row>
    <row r="526" spans="1:7" x14ac:dyDescent="0.3">
      <c r="A526" s="241"/>
      <c r="B526" s="242"/>
      <c r="C526" s="242"/>
      <c r="D526" s="242"/>
      <c r="E526" s="242"/>
      <c r="F526" s="242"/>
      <c r="G526" s="243"/>
    </row>
    <row r="527" spans="1:7" x14ac:dyDescent="0.3">
      <c r="A527" s="241"/>
      <c r="B527" s="242"/>
      <c r="C527" s="242"/>
      <c r="D527" s="242"/>
      <c r="E527" s="242"/>
      <c r="F527" s="242"/>
      <c r="G527" s="243"/>
    </row>
    <row r="528" spans="1:7" x14ac:dyDescent="0.3">
      <c r="A528" s="241"/>
      <c r="B528" s="242"/>
      <c r="C528" s="242"/>
      <c r="D528" s="242"/>
      <c r="E528" s="242"/>
      <c r="F528" s="242"/>
      <c r="G528" s="243"/>
    </row>
    <row r="529" spans="1:7" x14ac:dyDescent="0.3">
      <c r="A529" s="241"/>
      <c r="B529" s="242"/>
      <c r="C529" s="242"/>
      <c r="D529" s="242"/>
      <c r="E529" s="242"/>
      <c r="F529" s="242"/>
      <c r="G529" s="243"/>
    </row>
    <row r="530" spans="1:7" x14ac:dyDescent="0.3">
      <c r="A530" s="241"/>
      <c r="B530" s="242"/>
      <c r="C530" s="242"/>
      <c r="D530" s="242"/>
      <c r="E530" s="242"/>
      <c r="F530" s="242"/>
      <c r="G530" s="243"/>
    </row>
    <row r="531" spans="1:7" x14ac:dyDescent="0.3">
      <c r="A531" s="241"/>
      <c r="B531" s="242"/>
      <c r="C531" s="242"/>
      <c r="D531" s="242"/>
      <c r="E531" s="242"/>
      <c r="F531" s="242"/>
      <c r="G531" s="243"/>
    </row>
    <row r="532" spans="1:7" x14ac:dyDescent="0.3">
      <c r="A532" s="241"/>
      <c r="B532" s="242"/>
      <c r="C532" s="242"/>
      <c r="D532" s="242"/>
      <c r="E532" s="242"/>
      <c r="F532" s="242"/>
      <c r="G532" s="243"/>
    </row>
    <row r="533" spans="1:7" x14ac:dyDescent="0.3">
      <c r="A533" s="241"/>
      <c r="B533" s="242"/>
      <c r="C533" s="242"/>
      <c r="D533" s="242"/>
      <c r="E533" s="242"/>
      <c r="F533" s="242"/>
      <c r="G533" s="243"/>
    </row>
    <row r="534" spans="1:7" x14ac:dyDescent="0.3">
      <c r="A534" s="241"/>
      <c r="B534" s="242"/>
      <c r="C534" s="242"/>
      <c r="D534" s="242"/>
      <c r="E534" s="242"/>
      <c r="F534" s="242"/>
      <c r="G534" s="243"/>
    </row>
    <row r="535" spans="1:7" x14ac:dyDescent="0.3">
      <c r="A535" s="241"/>
      <c r="B535" s="242"/>
      <c r="C535" s="242"/>
      <c r="D535" s="242"/>
      <c r="E535" s="242"/>
      <c r="F535" s="242"/>
      <c r="G535" s="243"/>
    </row>
    <row r="536" spans="1:7" x14ac:dyDescent="0.3">
      <c r="A536" s="241"/>
      <c r="B536" s="242"/>
      <c r="C536" s="242"/>
      <c r="D536" s="242"/>
      <c r="E536" s="242"/>
      <c r="F536" s="242"/>
      <c r="G536" s="243"/>
    </row>
    <row r="537" spans="1:7" x14ac:dyDescent="0.3">
      <c r="A537" s="241"/>
      <c r="B537" s="242"/>
      <c r="C537" s="242"/>
      <c r="D537" s="242"/>
      <c r="E537" s="242"/>
      <c r="F537" s="242"/>
      <c r="G537" s="243"/>
    </row>
    <row r="538" spans="1:7" x14ac:dyDescent="0.3">
      <c r="A538" s="241"/>
      <c r="B538" s="242"/>
      <c r="C538" s="242"/>
      <c r="D538" s="242"/>
      <c r="E538" s="242"/>
      <c r="F538" s="242"/>
      <c r="G538" s="243"/>
    </row>
    <row r="539" spans="1:7" x14ac:dyDescent="0.3">
      <c r="A539" s="241"/>
      <c r="B539" s="242"/>
      <c r="C539" s="242"/>
      <c r="D539" s="242"/>
      <c r="E539" s="242"/>
      <c r="F539" s="242"/>
      <c r="G539" s="243"/>
    </row>
    <row r="540" spans="1:7" x14ac:dyDescent="0.3">
      <c r="A540" s="241"/>
      <c r="B540" s="242"/>
      <c r="C540" s="242"/>
      <c r="D540" s="242"/>
      <c r="E540" s="242"/>
      <c r="F540" s="242"/>
      <c r="G540" s="243"/>
    </row>
    <row r="541" spans="1:7" x14ac:dyDescent="0.3">
      <c r="A541" s="241"/>
      <c r="B541" s="242"/>
      <c r="C541" s="242"/>
      <c r="D541" s="242"/>
      <c r="E541" s="242"/>
      <c r="F541" s="242"/>
      <c r="G541" s="243"/>
    </row>
    <row r="542" spans="1:7" x14ac:dyDescent="0.3">
      <c r="A542" s="241"/>
      <c r="B542" s="242"/>
      <c r="C542" s="242"/>
      <c r="D542" s="242"/>
      <c r="E542" s="242"/>
      <c r="F542" s="242"/>
      <c r="G542" s="243"/>
    </row>
    <row r="543" spans="1:7" x14ac:dyDescent="0.3">
      <c r="A543" s="241"/>
      <c r="B543" s="242"/>
      <c r="C543" s="242"/>
      <c r="D543" s="242"/>
      <c r="E543" s="242"/>
      <c r="F543" s="242"/>
      <c r="G543" s="243"/>
    </row>
    <row r="544" spans="1:7" x14ac:dyDescent="0.3">
      <c r="A544" s="241"/>
      <c r="B544" s="242"/>
      <c r="C544" s="242"/>
      <c r="D544" s="242"/>
      <c r="E544" s="242"/>
      <c r="F544" s="242"/>
      <c r="G544" s="243"/>
    </row>
    <row r="545" spans="1:7" x14ac:dyDescent="0.3">
      <c r="A545" s="241"/>
      <c r="B545" s="242"/>
      <c r="C545" s="242"/>
      <c r="D545" s="242"/>
      <c r="E545" s="242"/>
      <c r="F545" s="242"/>
      <c r="G545" s="243"/>
    </row>
    <row r="546" spans="1:7" x14ac:dyDescent="0.3">
      <c r="A546" s="241"/>
      <c r="B546" s="242"/>
      <c r="C546" s="242"/>
      <c r="D546" s="242"/>
      <c r="E546" s="242"/>
      <c r="F546" s="242"/>
      <c r="G546" s="243"/>
    </row>
    <row r="547" spans="1:7" x14ac:dyDescent="0.3">
      <c r="A547" s="241"/>
      <c r="B547" s="242"/>
      <c r="C547" s="242"/>
      <c r="D547" s="242"/>
      <c r="E547" s="242"/>
      <c r="F547" s="242"/>
      <c r="G547" s="243"/>
    </row>
    <row r="548" spans="1:7" x14ac:dyDescent="0.3">
      <c r="A548" s="241"/>
      <c r="B548" s="242"/>
      <c r="C548" s="242"/>
      <c r="D548" s="242"/>
      <c r="E548" s="242"/>
      <c r="F548" s="242"/>
      <c r="G548" s="243"/>
    </row>
    <row r="549" spans="1:7" x14ac:dyDescent="0.3">
      <c r="A549" s="241"/>
      <c r="B549" s="242"/>
      <c r="C549" s="242"/>
      <c r="D549" s="242"/>
      <c r="E549" s="242"/>
      <c r="F549" s="242"/>
      <c r="G549" s="243"/>
    </row>
    <row r="550" spans="1:7" x14ac:dyDescent="0.3">
      <c r="A550" s="241"/>
      <c r="B550" s="242"/>
      <c r="C550" s="242"/>
      <c r="D550" s="242"/>
      <c r="E550" s="242"/>
      <c r="F550" s="242"/>
      <c r="G550" s="243"/>
    </row>
    <row r="551" spans="1:7" x14ac:dyDescent="0.3">
      <c r="A551" s="241"/>
      <c r="B551" s="242"/>
      <c r="C551" s="242"/>
      <c r="D551" s="242"/>
      <c r="E551" s="242"/>
      <c r="F551" s="242"/>
      <c r="G551" s="243"/>
    </row>
    <row r="552" spans="1:7" x14ac:dyDescent="0.3">
      <c r="A552" s="241"/>
      <c r="B552" s="242"/>
      <c r="C552" s="242"/>
      <c r="D552" s="242"/>
      <c r="E552" s="242"/>
      <c r="F552" s="242"/>
      <c r="G552" s="243"/>
    </row>
    <row r="553" spans="1:7" x14ac:dyDescent="0.3">
      <c r="A553" s="241"/>
      <c r="B553" s="242"/>
      <c r="C553" s="242"/>
      <c r="D553" s="242"/>
      <c r="E553" s="242"/>
      <c r="F553" s="242"/>
      <c r="G553" s="243"/>
    </row>
    <row r="554" spans="1:7" x14ac:dyDescent="0.3">
      <c r="A554" s="241"/>
      <c r="B554" s="242"/>
      <c r="C554" s="242"/>
      <c r="D554" s="242"/>
      <c r="E554" s="242"/>
      <c r="F554" s="242"/>
      <c r="G554" s="243"/>
    </row>
    <row r="555" spans="1:7" x14ac:dyDescent="0.3">
      <c r="A555" s="241"/>
      <c r="B555" s="242"/>
      <c r="C555" s="242"/>
      <c r="D555" s="242"/>
      <c r="E555" s="242"/>
      <c r="F555" s="242"/>
      <c r="G555" s="243"/>
    </row>
    <row r="556" spans="1:7" x14ac:dyDescent="0.3">
      <c r="A556" s="241"/>
      <c r="B556" s="242"/>
      <c r="C556" s="242"/>
      <c r="D556" s="242"/>
      <c r="E556" s="242"/>
      <c r="F556" s="242"/>
      <c r="G556" s="243"/>
    </row>
    <row r="557" spans="1:7" x14ac:dyDescent="0.3">
      <c r="A557" s="241"/>
      <c r="B557" s="242"/>
      <c r="C557" s="242"/>
      <c r="D557" s="242"/>
      <c r="E557" s="242"/>
      <c r="F557" s="242"/>
      <c r="G557" s="243"/>
    </row>
    <row r="558" spans="1:7" x14ac:dyDescent="0.3">
      <c r="A558" s="241"/>
      <c r="B558" s="242"/>
      <c r="C558" s="242"/>
      <c r="D558" s="242"/>
      <c r="E558" s="242"/>
      <c r="F558" s="242"/>
      <c r="G558" s="243"/>
    </row>
    <row r="559" spans="1:7" x14ac:dyDescent="0.3">
      <c r="A559" s="241"/>
      <c r="B559" s="242"/>
      <c r="C559" s="242"/>
      <c r="D559" s="242"/>
      <c r="E559" s="242"/>
      <c r="F559" s="242"/>
      <c r="G559" s="243"/>
    </row>
    <row r="560" spans="1:7" x14ac:dyDescent="0.3">
      <c r="A560" s="241"/>
      <c r="B560" s="242"/>
      <c r="C560" s="242"/>
      <c r="D560" s="242"/>
      <c r="E560" s="242"/>
      <c r="F560" s="242"/>
      <c r="G560" s="243"/>
    </row>
    <row r="561" spans="1:7" x14ac:dyDescent="0.3">
      <c r="A561" s="241"/>
      <c r="B561" s="242"/>
      <c r="C561" s="242"/>
      <c r="D561" s="242"/>
      <c r="E561" s="242"/>
      <c r="F561" s="242"/>
      <c r="G561" s="243"/>
    </row>
    <row r="562" spans="1:7" x14ac:dyDescent="0.3">
      <c r="A562" s="241"/>
      <c r="B562" s="242"/>
      <c r="C562" s="242"/>
      <c r="D562" s="242"/>
      <c r="E562" s="242"/>
      <c r="F562" s="242"/>
      <c r="G562" s="243"/>
    </row>
    <row r="563" spans="1:7" x14ac:dyDescent="0.3">
      <c r="A563" s="241"/>
      <c r="B563" s="242"/>
      <c r="C563" s="242"/>
      <c r="D563" s="242"/>
      <c r="E563" s="242"/>
      <c r="F563" s="242"/>
      <c r="G563" s="243"/>
    </row>
    <row r="564" spans="1:7" x14ac:dyDescent="0.3">
      <c r="A564" s="241"/>
      <c r="B564" s="242"/>
      <c r="C564" s="242"/>
      <c r="D564" s="242"/>
      <c r="E564" s="242"/>
      <c r="F564" s="242"/>
      <c r="G564" s="243"/>
    </row>
    <row r="565" spans="1:7" x14ac:dyDescent="0.3">
      <c r="A565" s="241"/>
      <c r="B565" s="242"/>
      <c r="C565" s="242"/>
      <c r="D565" s="242"/>
      <c r="E565" s="242"/>
      <c r="F565" s="242"/>
      <c r="G565" s="243"/>
    </row>
    <row r="566" spans="1:7" x14ac:dyDescent="0.3">
      <c r="A566" s="241"/>
      <c r="B566" s="242"/>
      <c r="C566" s="242"/>
      <c r="D566" s="242"/>
      <c r="E566" s="242"/>
      <c r="F566" s="242"/>
      <c r="G566" s="243"/>
    </row>
    <row r="567" spans="1:7" x14ac:dyDescent="0.3">
      <c r="A567" s="241"/>
      <c r="B567" s="242"/>
      <c r="C567" s="242"/>
      <c r="D567" s="242"/>
      <c r="E567" s="242"/>
      <c r="F567" s="242"/>
      <c r="G567" s="243"/>
    </row>
    <row r="568" spans="1:7" x14ac:dyDescent="0.3">
      <c r="A568" s="241"/>
      <c r="B568" s="242"/>
      <c r="C568" s="242"/>
      <c r="D568" s="242"/>
      <c r="E568" s="242"/>
      <c r="F568" s="242"/>
      <c r="G568" s="243"/>
    </row>
    <row r="569" spans="1:7" x14ac:dyDescent="0.3">
      <c r="A569" s="241"/>
      <c r="B569" s="242"/>
      <c r="C569" s="242"/>
      <c r="D569" s="242"/>
      <c r="E569" s="242"/>
      <c r="F569" s="242"/>
      <c r="G569" s="243"/>
    </row>
    <row r="570" spans="1:7" x14ac:dyDescent="0.3">
      <c r="A570" s="241"/>
      <c r="B570" s="242"/>
      <c r="C570" s="242"/>
      <c r="D570" s="242"/>
      <c r="E570" s="242"/>
      <c r="F570" s="242"/>
      <c r="G570" s="243"/>
    </row>
    <row r="571" spans="1:7" x14ac:dyDescent="0.3">
      <c r="A571" s="241"/>
      <c r="B571" s="242"/>
      <c r="C571" s="242"/>
      <c r="D571" s="242"/>
      <c r="E571" s="242"/>
      <c r="F571" s="242"/>
      <c r="G571" s="243"/>
    </row>
    <row r="572" spans="1:7" x14ac:dyDescent="0.3">
      <c r="A572" s="241"/>
      <c r="B572" s="242"/>
      <c r="C572" s="242"/>
      <c r="D572" s="242"/>
      <c r="E572" s="242"/>
      <c r="F572" s="242"/>
      <c r="G572" s="243"/>
    </row>
    <row r="573" spans="1:7" x14ac:dyDescent="0.3">
      <c r="A573" s="241"/>
      <c r="B573" s="242"/>
      <c r="C573" s="242"/>
      <c r="D573" s="242"/>
      <c r="E573" s="242"/>
      <c r="F573" s="242"/>
      <c r="G573" s="243"/>
    </row>
    <row r="574" spans="1:7" x14ac:dyDescent="0.3">
      <c r="A574" s="241"/>
      <c r="B574" s="242"/>
      <c r="C574" s="242"/>
      <c r="D574" s="242"/>
      <c r="E574" s="242"/>
      <c r="F574" s="242"/>
      <c r="G574" s="243"/>
    </row>
    <row r="575" spans="1:7" x14ac:dyDescent="0.3">
      <c r="A575" s="241"/>
      <c r="B575" s="242"/>
      <c r="C575" s="242"/>
      <c r="D575" s="242"/>
      <c r="E575" s="242"/>
      <c r="F575" s="242"/>
      <c r="G575" s="243"/>
    </row>
    <row r="576" spans="1:7" x14ac:dyDescent="0.3">
      <c r="A576" s="241"/>
      <c r="B576" s="242"/>
      <c r="C576" s="242"/>
      <c r="D576" s="242"/>
      <c r="E576" s="242"/>
      <c r="F576" s="242"/>
      <c r="G576" s="243"/>
    </row>
    <row r="577" spans="1:7" x14ac:dyDescent="0.3">
      <c r="A577" s="241"/>
      <c r="B577" s="242"/>
      <c r="C577" s="242"/>
      <c r="D577" s="242"/>
      <c r="E577" s="242"/>
      <c r="F577" s="242"/>
      <c r="G577" s="243"/>
    </row>
    <row r="578" spans="1:7" x14ac:dyDescent="0.3">
      <c r="A578" s="241"/>
      <c r="B578" s="242"/>
      <c r="C578" s="242"/>
      <c r="D578" s="242"/>
      <c r="E578" s="242"/>
      <c r="F578" s="242"/>
      <c r="G578" s="243"/>
    </row>
    <row r="579" spans="1:7" x14ac:dyDescent="0.3">
      <c r="A579" s="241"/>
      <c r="B579" s="242"/>
      <c r="C579" s="242"/>
      <c r="D579" s="242"/>
      <c r="E579" s="242"/>
      <c r="F579" s="242"/>
      <c r="G579" s="243"/>
    </row>
    <row r="580" spans="1:7" x14ac:dyDescent="0.3">
      <c r="A580" s="241"/>
      <c r="B580" s="242"/>
      <c r="C580" s="242"/>
      <c r="D580" s="242"/>
      <c r="E580" s="242"/>
      <c r="F580" s="242"/>
      <c r="G580" s="243"/>
    </row>
    <row r="581" spans="1:7" x14ac:dyDescent="0.3">
      <c r="A581" s="241"/>
      <c r="B581" s="242"/>
      <c r="C581" s="242"/>
      <c r="D581" s="242"/>
      <c r="E581" s="242"/>
      <c r="F581" s="242"/>
      <c r="G581" s="243"/>
    </row>
    <row r="582" spans="1:7" x14ac:dyDescent="0.3">
      <c r="A582" s="241"/>
      <c r="B582" s="242"/>
      <c r="C582" s="242"/>
      <c r="D582" s="242"/>
      <c r="E582" s="242"/>
      <c r="F582" s="242"/>
      <c r="G582" s="243"/>
    </row>
    <row r="583" spans="1:7" x14ac:dyDescent="0.3">
      <c r="A583" s="241"/>
      <c r="B583" s="242"/>
      <c r="C583" s="242"/>
      <c r="D583" s="242"/>
      <c r="E583" s="242"/>
      <c r="F583" s="242"/>
      <c r="G583" s="243"/>
    </row>
    <row r="584" spans="1:7" x14ac:dyDescent="0.3">
      <c r="A584" s="241"/>
      <c r="B584" s="242"/>
      <c r="C584" s="242"/>
      <c r="D584" s="242"/>
      <c r="E584" s="242"/>
      <c r="F584" s="242"/>
      <c r="G584" s="243"/>
    </row>
    <row r="585" spans="1:7" x14ac:dyDescent="0.3">
      <c r="A585" s="241"/>
      <c r="B585" s="242"/>
      <c r="C585" s="242"/>
      <c r="D585" s="242"/>
      <c r="E585" s="242"/>
      <c r="F585" s="242"/>
      <c r="G585" s="243"/>
    </row>
    <row r="586" spans="1:7" x14ac:dyDescent="0.3">
      <c r="A586" s="241"/>
      <c r="B586" s="242"/>
      <c r="C586" s="242"/>
      <c r="D586" s="242"/>
      <c r="E586" s="242"/>
      <c r="F586" s="242"/>
      <c r="G586" s="243"/>
    </row>
    <row r="587" spans="1:7" x14ac:dyDescent="0.3">
      <c r="A587" s="241"/>
      <c r="B587" s="242"/>
      <c r="C587" s="242"/>
      <c r="D587" s="242"/>
      <c r="E587" s="242"/>
      <c r="F587" s="242"/>
      <c r="G587" s="243"/>
    </row>
    <row r="588" spans="1:7" x14ac:dyDescent="0.3">
      <c r="A588" s="241"/>
      <c r="B588" s="242"/>
      <c r="C588" s="242"/>
      <c r="D588" s="242"/>
      <c r="E588" s="242"/>
      <c r="F588" s="242"/>
      <c r="G588" s="243"/>
    </row>
    <row r="589" spans="1:7" x14ac:dyDescent="0.3">
      <c r="A589" s="241"/>
      <c r="B589" s="242"/>
      <c r="C589" s="242"/>
      <c r="D589" s="242"/>
      <c r="E589" s="242"/>
      <c r="F589" s="242"/>
      <c r="G589" s="243"/>
    </row>
    <row r="590" spans="1:7" x14ac:dyDescent="0.3">
      <c r="A590" s="241"/>
      <c r="B590" s="242"/>
      <c r="C590" s="242"/>
      <c r="D590" s="242"/>
      <c r="E590" s="242"/>
      <c r="F590" s="242"/>
      <c r="G590" s="243"/>
    </row>
    <row r="591" spans="1:7" x14ac:dyDescent="0.3">
      <c r="A591" s="241"/>
      <c r="B591" s="242"/>
      <c r="C591" s="242"/>
      <c r="D591" s="242"/>
      <c r="E591" s="242"/>
      <c r="F591" s="242"/>
      <c r="G591" s="243"/>
    </row>
    <row r="592" spans="1:7" x14ac:dyDescent="0.3">
      <c r="A592" s="241"/>
      <c r="B592" s="242"/>
      <c r="C592" s="242"/>
      <c r="D592" s="242"/>
      <c r="E592" s="242"/>
      <c r="F592" s="242"/>
      <c r="G592" s="243"/>
    </row>
    <row r="593" spans="1:7" x14ac:dyDescent="0.3">
      <c r="A593" s="241"/>
      <c r="B593" s="242"/>
      <c r="C593" s="242"/>
      <c r="D593" s="242"/>
      <c r="E593" s="242"/>
      <c r="F593" s="242"/>
      <c r="G593" s="243"/>
    </row>
    <row r="594" spans="1:7" x14ac:dyDescent="0.3">
      <c r="A594" s="241"/>
      <c r="B594" s="242"/>
      <c r="C594" s="242"/>
      <c r="D594" s="242"/>
      <c r="E594" s="242"/>
      <c r="F594" s="242"/>
      <c r="G594" s="243"/>
    </row>
    <row r="595" spans="1:7" x14ac:dyDescent="0.3">
      <c r="A595" s="241"/>
      <c r="B595" s="242"/>
      <c r="C595" s="242"/>
      <c r="D595" s="242"/>
      <c r="E595" s="242"/>
      <c r="F595" s="242"/>
      <c r="G595" s="243"/>
    </row>
    <row r="596" spans="1:7" x14ac:dyDescent="0.3">
      <c r="A596" s="241"/>
      <c r="B596" s="242"/>
      <c r="C596" s="242"/>
      <c r="D596" s="242"/>
      <c r="E596" s="242"/>
      <c r="F596" s="242"/>
      <c r="G596" s="243"/>
    </row>
    <row r="597" spans="1:7" x14ac:dyDescent="0.3">
      <c r="A597" s="241"/>
      <c r="B597" s="242"/>
      <c r="C597" s="242"/>
      <c r="D597" s="242"/>
      <c r="E597" s="242"/>
      <c r="F597" s="242"/>
      <c r="G597" s="243"/>
    </row>
    <row r="598" spans="1:7" x14ac:dyDescent="0.3">
      <c r="A598" s="241"/>
      <c r="B598" s="242"/>
      <c r="C598" s="242"/>
      <c r="D598" s="242"/>
      <c r="E598" s="242"/>
      <c r="F598" s="242"/>
      <c r="G598" s="243"/>
    </row>
    <row r="599" spans="1:7" x14ac:dyDescent="0.3">
      <c r="A599" s="241"/>
      <c r="B599" s="242"/>
      <c r="C599" s="242"/>
      <c r="D599" s="242"/>
      <c r="E599" s="242"/>
      <c r="F599" s="242"/>
      <c r="G599" s="243"/>
    </row>
    <row r="600" spans="1:7" x14ac:dyDescent="0.3">
      <c r="A600" s="241"/>
      <c r="B600" s="242"/>
      <c r="C600" s="242"/>
      <c r="D600" s="242"/>
      <c r="E600" s="242"/>
      <c r="F600" s="242"/>
      <c r="G600" s="243"/>
    </row>
    <row r="601" spans="1:7" x14ac:dyDescent="0.3">
      <c r="A601" s="241"/>
      <c r="B601" s="242"/>
      <c r="C601" s="242"/>
      <c r="D601" s="242"/>
      <c r="E601" s="242"/>
      <c r="F601" s="242"/>
      <c r="G601" s="243"/>
    </row>
    <row r="602" spans="1:7" x14ac:dyDescent="0.3">
      <c r="A602" s="241"/>
      <c r="B602" s="242"/>
      <c r="C602" s="242"/>
      <c r="D602" s="242"/>
      <c r="E602" s="242"/>
      <c r="F602" s="242"/>
      <c r="G602" s="243"/>
    </row>
    <row r="603" spans="1:7" x14ac:dyDescent="0.3">
      <c r="A603" s="241"/>
      <c r="B603" s="242"/>
      <c r="C603" s="242"/>
      <c r="D603" s="242"/>
      <c r="E603" s="242"/>
      <c r="F603" s="242"/>
      <c r="G603" s="243"/>
    </row>
    <row r="604" spans="1:7" x14ac:dyDescent="0.3">
      <c r="A604" s="241"/>
      <c r="B604" s="242"/>
      <c r="C604" s="242"/>
      <c r="D604" s="242"/>
      <c r="E604" s="242"/>
      <c r="F604" s="242"/>
      <c r="G604" s="243"/>
    </row>
    <row r="605" spans="1:7" x14ac:dyDescent="0.3">
      <c r="A605" s="241"/>
      <c r="B605" s="242"/>
      <c r="C605" s="242"/>
      <c r="D605" s="242"/>
      <c r="E605" s="242"/>
      <c r="F605" s="242"/>
      <c r="G605" s="243"/>
    </row>
    <row r="606" spans="1:7" x14ac:dyDescent="0.3">
      <c r="A606" s="241"/>
      <c r="B606" s="242"/>
      <c r="C606" s="242"/>
      <c r="D606" s="242"/>
      <c r="E606" s="242"/>
      <c r="F606" s="242"/>
      <c r="G606" s="243"/>
    </row>
    <row r="607" spans="1:7" x14ac:dyDescent="0.3">
      <c r="A607" s="241"/>
      <c r="B607" s="242"/>
      <c r="C607" s="242"/>
      <c r="D607" s="242"/>
      <c r="E607" s="242"/>
      <c r="F607" s="242"/>
      <c r="G607" s="243"/>
    </row>
    <row r="608" spans="1:7" x14ac:dyDescent="0.3">
      <c r="A608" s="241"/>
      <c r="B608" s="242"/>
      <c r="C608" s="242"/>
      <c r="D608" s="242"/>
      <c r="E608" s="242"/>
      <c r="F608" s="242"/>
      <c r="G608" s="243"/>
    </row>
    <row r="609" spans="1:7" x14ac:dyDescent="0.3">
      <c r="A609" s="241"/>
      <c r="B609" s="242"/>
      <c r="C609" s="242"/>
      <c r="D609" s="242"/>
      <c r="E609" s="242"/>
      <c r="F609" s="242"/>
      <c r="G609" s="243"/>
    </row>
    <row r="610" spans="1:7" x14ac:dyDescent="0.3">
      <c r="A610" s="241"/>
      <c r="B610" s="242"/>
      <c r="C610" s="242"/>
      <c r="D610" s="242"/>
      <c r="E610" s="242"/>
      <c r="F610" s="242"/>
      <c r="G610" s="243"/>
    </row>
    <row r="611" spans="1:7" x14ac:dyDescent="0.3">
      <c r="A611" s="241"/>
      <c r="B611" s="242"/>
      <c r="C611" s="242"/>
      <c r="D611" s="242"/>
      <c r="E611" s="242"/>
      <c r="F611" s="242"/>
      <c r="G611" s="243"/>
    </row>
    <row r="612" spans="1:7" x14ac:dyDescent="0.3">
      <c r="A612" s="241"/>
      <c r="B612" s="242"/>
      <c r="C612" s="242"/>
      <c r="D612" s="242"/>
      <c r="E612" s="242"/>
      <c r="F612" s="242"/>
      <c r="G612" s="243"/>
    </row>
    <row r="613" spans="1:7" x14ac:dyDescent="0.3">
      <c r="A613" s="241"/>
      <c r="B613" s="242"/>
      <c r="C613" s="242"/>
      <c r="D613" s="242"/>
      <c r="E613" s="242"/>
      <c r="F613" s="242"/>
      <c r="G613" s="243"/>
    </row>
    <row r="614" spans="1:7" x14ac:dyDescent="0.3">
      <c r="A614" s="241"/>
      <c r="B614" s="242"/>
      <c r="C614" s="242"/>
      <c r="D614" s="242"/>
      <c r="E614" s="242"/>
      <c r="F614" s="242"/>
      <c r="G614" s="243"/>
    </row>
    <row r="615" spans="1:7" x14ac:dyDescent="0.3">
      <c r="A615" s="241"/>
      <c r="B615" s="242"/>
      <c r="C615" s="242"/>
      <c r="D615" s="242"/>
      <c r="E615" s="242"/>
      <c r="F615" s="242"/>
      <c r="G615" s="243"/>
    </row>
    <row r="616" spans="1:7" x14ac:dyDescent="0.3">
      <c r="A616" s="241"/>
      <c r="B616" s="242"/>
      <c r="C616" s="242"/>
      <c r="D616" s="242"/>
      <c r="E616" s="242"/>
      <c r="F616" s="242"/>
      <c r="G616" s="243"/>
    </row>
    <row r="617" spans="1:7" x14ac:dyDescent="0.3">
      <c r="A617" s="241"/>
      <c r="B617" s="242"/>
      <c r="C617" s="242"/>
      <c r="D617" s="242"/>
      <c r="E617" s="242"/>
      <c r="F617" s="242"/>
      <c r="G617" s="243"/>
    </row>
    <row r="618" spans="1:7" x14ac:dyDescent="0.3">
      <c r="A618" s="241"/>
      <c r="B618" s="242"/>
      <c r="C618" s="242"/>
      <c r="D618" s="242"/>
      <c r="E618" s="242"/>
      <c r="F618" s="242"/>
      <c r="G618" s="243"/>
    </row>
    <row r="619" spans="1:7" x14ac:dyDescent="0.3">
      <c r="A619" s="241"/>
      <c r="B619" s="242"/>
      <c r="C619" s="242"/>
      <c r="D619" s="242"/>
      <c r="E619" s="242"/>
      <c r="F619" s="242"/>
      <c r="G619" s="243"/>
    </row>
    <row r="620" spans="1:7" x14ac:dyDescent="0.3">
      <c r="A620" s="241"/>
      <c r="B620" s="242"/>
      <c r="C620" s="242"/>
      <c r="D620" s="242"/>
      <c r="E620" s="242"/>
      <c r="F620" s="242"/>
      <c r="G620" s="243"/>
    </row>
    <row r="621" spans="1:7" x14ac:dyDescent="0.3">
      <c r="A621" s="241"/>
      <c r="B621" s="242"/>
      <c r="C621" s="242"/>
      <c r="D621" s="242"/>
      <c r="E621" s="242"/>
      <c r="F621" s="242"/>
      <c r="G621" s="243"/>
    </row>
    <row r="622" spans="1:7" x14ac:dyDescent="0.3">
      <c r="A622" s="241"/>
      <c r="B622" s="242"/>
      <c r="C622" s="242"/>
      <c r="D622" s="242"/>
      <c r="E622" s="242"/>
      <c r="F622" s="242"/>
      <c r="G622" s="243"/>
    </row>
    <row r="623" spans="1:7" x14ac:dyDescent="0.3">
      <c r="A623" s="241"/>
      <c r="B623" s="242"/>
      <c r="C623" s="242"/>
      <c r="D623" s="242"/>
      <c r="E623" s="242"/>
      <c r="F623" s="242"/>
      <c r="G623" s="243"/>
    </row>
    <row r="624" spans="1:7" x14ac:dyDescent="0.3">
      <c r="A624" s="241"/>
      <c r="B624" s="242"/>
      <c r="C624" s="242"/>
      <c r="D624" s="242"/>
      <c r="E624" s="242"/>
      <c r="F624" s="242"/>
      <c r="G624" s="243"/>
    </row>
    <row r="625" spans="1:7" x14ac:dyDescent="0.3">
      <c r="A625" s="241"/>
      <c r="B625" s="242"/>
      <c r="C625" s="242"/>
      <c r="D625" s="242"/>
      <c r="E625" s="242"/>
      <c r="F625" s="242"/>
      <c r="G625" s="243"/>
    </row>
    <row r="626" spans="1:7" x14ac:dyDescent="0.3">
      <c r="A626" s="241"/>
      <c r="B626" s="242"/>
      <c r="C626" s="242"/>
      <c r="D626" s="242"/>
      <c r="E626" s="242"/>
      <c r="F626" s="242"/>
      <c r="G626" s="243"/>
    </row>
    <row r="627" spans="1:7" x14ac:dyDescent="0.3">
      <c r="A627" s="241"/>
      <c r="B627" s="242"/>
      <c r="C627" s="242"/>
      <c r="D627" s="242"/>
      <c r="E627" s="242"/>
      <c r="F627" s="242"/>
      <c r="G627" s="243"/>
    </row>
    <row r="628" spans="1:7" x14ac:dyDescent="0.3">
      <c r="A628" s="241"/>
      <c r="B628" s="242"/>
      <c r="C628" s="242"/>
      <c r="D628" s="242"/>
      <c r="E628" s="242"/>
      <c r="F628" s="242"/>
      <c r="G628" s="243"/>
    </row>
    <row r="629" spans="1:7" x14ac:dyDescent="0.3">
      <c r="A629" s="241"/>
      <c r="B629" s="242"/>
      <c r="C629" s="242"/>
      <c r="D629" s="242"/>
      <c r="E629" s="242"/>
      <c r="F629" s="242"/>
      <c r="G629" s="243"/>
    </row>
    <row r="630" spans="1:7" x14ac:dyDescent="0.3">
      <c r="A630" s="241"/>
      <c r="B630" s="242"/>
      <c r="C630" s="242"/>
      <c r="D630" s="242"/>
      <c r="E630" s="242"/>
      <c r="F630" s="242"/>
      <c r="G630" s="243"/>
    </row>
    <row r="631" spans="1:7" x14ac:dyDescent="0.3">
      <c r="A631" s="241"/>
      <c r="B631" s="242"/>
      <c r="C631" s="242"/>
      <c r="D631" s="242"/>
      <c r="E631" s="242"/>
      <c r="F631" s="242"/>
      <c r="G631" s="243"/>
    </row>
    <row r="632" spans="1:7" x14ac:dyDescent="0.3">
      <c r="A632" s="241"/>
      <c r="B632" s="242"/>
      <c r="C632" s="242"/>
      <c r="D632" s="242"/>
      <c r="E632" s="242"/>
      <c r="F632" s="242"/>
      <c r="G632" s="243"/>
    </row>
    <row r="633" spans="1:7" x14ac:dyDescent="0.3">
      <c r="A633" s="241"/>
      <c r="B633" s="242"/>
      <c r="C633" s="242"/>
      <c r="D633" s="242"/>
      <c r="E633" s="242"/>
      <c r="F633" s="242"/>
      <c r="G633" s="243"/>
    </row>
    <row r="634" spans="1:7" x14ac:dyDescent="0.3">
      <c r="A634" s="241"/>
      <c r="B634" s="242"/>
      <c r="C634" s="242"/>
      <c r="D634" s="242"/>
      <c r="E634" s="242"/>
      <c r="F634" s="242"/>
      <c r="G634" s="243"/>
    </row>
    <row r="635" spans="1:7" x14ac:dyDescent="0.3">
      <c r="A635" s="241"/>
      <c r="B635" s="242"/>
      <c r="C635" s="242"/>
      <c r="D635" s="242"/>
      <c r="E635" s="242"/>
      <c r="F635" s="242"/>
      <c r="G635" s="243"/>
    </row>
    <row r="636" spans="1:7" x14ac:dyDescent="0.3">
      <c r="A636" s="241"/>
      <c r="B636" s="242"/>
      <c r="C636" s="242"/>
      <c r="D636" s="242"/>
      <c r="E636" s="242"/>
      <c r="F636" s="242"/>
      <c r="G636" s="243"/>
    </row>
    <row r="637" spans="1:7" x14ac:dyDescent="0.3">
      <c r="A637" s="241"/>
      <c r="B637" s="242"/>
      <c r="C637" s="242"/>
      <c r="D637" s="242"/>
      <c r="E637" s="242"/>
      <c r="F637" s="242"/>
      <c r="G637" s="243"/>
    </row>
    <row r="638" spans="1:7" x14ac:dyDescent="0.3">
      <c r="A638" s="241"/>
      <c r="B638" s="242"/>
      <c r="C638" s="242"/>
      <c r="D638" s="242"/>
      <c r="E638" s="242"/>
      <c r="F638" s="242"/>
      <c r="G638" s="243"/>
    </row>
    <row r="639" spans="1:7" x14ac:dyDescent="0.3">
      <c r="A639" s="241"/>
      <c r="B639" s="242"/>
      <c r="C639" s="242"/>
      <c r="D639" s="242"/>
      <c r="E639" s="242"/>
      <c r="F639" s="242"/>
      <c r="G639" s="243"/>
    </row>
    <row r="640" spans="1:7" x14ac:dyDescent="0.3">
      <c r="A640" s="241"/>
      <c r="B640" s="242"/>
      <c r="C640" s="242"/>
      <c r="D640" s="242"/>
      <c r="E640" s="242"/>
      <c r="F640" s="242"/>
      <c r="G640" s="243"/>
    </row>
    <row r="641" spans="1:7" x14ac:dyDescent="0.3">
      <c r="A641" s="241"/>
      <c r="B641" s="242"/>
      <c r="C641" s="242"/>
      <c r="D641" s="242"/>
      <c r="E641" s="242"/>
      <c r="F641" s="242"/>
      <c r="G641" s="243"/>
    </row>
    <row r="642" spans="1:7" x14ac:dyDescent="0.3">
      <c r="A642" s="241"/>
      <c r="B642" s="242"/>
      <c r="C642" s="242"/>
      <c r="D642" s="242"/>
      <c r="E642" s="242"/>
      <c r="F642" s="242"/>
      <c r="G642" s="243"/>
    </row>
    <row r="643" spans="1:7" x14ac:dyDescent="0.3">
      <c r="A643" s="241"/>
      <c r="B643" s="242"/>
      <c r="C643" s="242"/>
      <c r="D643" s="242"/>
      <c r="E643" s="242"/>
      <c r="F643" s="242"/>
      <c r="G643" s="243"/>
    </row>
    <row r="644" spans="1:7" x14ac:dyDescent="0.3">
      <c r="A644" s="241"/>
      <c r="B644" s="242"/>
      <c r="C644" s="242"/>
      <c r="D644" s="242"/>
      <c r="E644" s="242"/>
      <c r="F644" s="242"/>
      <c r="G644" s="243"/>
    </row>
    <row r="645" spans="1:7" x14ac:dyDescent="0.3">
      <c r="A645" s="241"/>
      <c r="B645" s="242"/>
      <c r="C645" s="242"/>
      <c r="D645" s="242"/>
      <c r="E645" s="242"/>
      <c r="F645" s="242"/>
      <c r="G645" s="243"/>
    </row>
    <row r="646" spans="1:7" x14ac:dyDescent="0.3">
      <c r="A646" s="241"/>
      <c r="B646" s="242"/>
      <c r="C646" s="242"/>
      <c r="D646" s="242"/>
      <c r="E646" s="242"/>
      <c r="F646" s="242"/>
      <c r="G646" s="243"/>
    </row>
    <row r="647" spans="1:7" x14ac:dyDescent="0.3">
      <c r="A647" s="241"/>
      <c r="B647" s="242"/>
      <c r="C647" s="242"/>
      <c r="D647" s="242"/>
      <c r="E647" s="242"/>
      <c r="F647" s="242"/>
      <c r="G647" s="243"/>
    </row>
    <row r="648" spans="1:7" x14ac:dyDescent="0.3">
      <c r="A648" s="241"/>
      <c r="B648" s="242"/>
      <c r="C648" s="242"/>
      <c r="D648" s="242"/>
      <c r="E648" s="242"/>
      <c r="F648" s="242"/>
      <c r="G648" s="243"/>
    </row>
    <row r="649" spans="1:7" x14ac:dyDescent="0.3">
      <c r="A649" s="241"/>
      <c r="B649" s="242"/>
      <c r="C649" s="242"/>
      <c r="D649" s="242"/>
      <c r="E649" s="242"/>
      <c r="F649" s="242"/>
      <c r="G649" s="243"/>
    </row>
    <row r="650" spans="1:7" x14ac:dyDescent="0.3">
      <c r="A650" s="241"/>
      <c r="B650" s="242"/>
      <c r="C650" s="242"/>
      <c r="D650" s="242"/>
      <c r="E650" s="242"/>
      <c r="F650" s="242"/>
      <c r="G650" s="243"/>
    </row>
    <row r="651" spans="1:7" x14ac:dyDescent="0.3">
      <c r="A651" s="241"/>
      <c r="B651" s="242"/>
      <c r="C651" s="242"/>
      <c r="D651" s="242"/>
      <c r="E651" s="242"/>
      <c r="F651" s="242"/>
      <c r="G651" s="243"/>
    </row>
    <row r="652" spans="1:7" x14ac:dyDescent="0.3">
      <c r="A652" s="241"/>
      <c r="B652" s="242"/>
      <c r="C652" s="242"/>
      <c r="D652" s="242"/>
      <c r="E652" s="242"/>
      <c r="F652" s="242"/>
      <c r="G652" s="243"/>
    </row>
    <row r="653" spans="1:7" x14ac:dyDescent="0.3">
      <c r="A653" s="241"/>
      <c r="B653" s="242"/>
      <c r="C653" s="242"/>
      <c r="D653" s="242"/>
      <c r="E653" s="242"/>
      <c r="F653" s="242"/>
      <c r="G653" s="243"/>
    </row>
    <row r="654" spans="1:7" x14ac:dyDescent="0.3">
      <c r="A654" s="241"/>
      <c r="B654" s="242"/>
      <c r="C654" s="242"/>
      <c r="D654" s="242"/>
      <c r="E654" s="242"/>
      <c r="F654" s="242"/>
      <c r="G654" s="243"/>
    </row>
    <row r="655" spans="1:7" x14ac:dyDescent="0.3">
      <c r="A655" s="241"/>
      <c r="B655" s="242"/>
      <c r="C655" s="242"/>
      <c r="D655" s="242"/>
      <c r="E655" s="242"/>
      <c r="F655" s="242"/>
      <c r="G655" s="243"/>
    </row>
    <row r="656" spans="1:7" x14ac:dyDescent="0.3">
      <c r="A656" s="241"/>
      <c r="B656" s="242"/>
      <c r="C656" s="242"/>
      <c r="D656" s="242"/>
      <c r="E656" s="242"/>
      <c r="F656" s="242"/>
      <c r="G656" s="243"/>
    </row>
    <row r="657" spans="1:7" x14ac:dyDescent="0.3">
      <c r="A657" s="241"/>
      <c r="B657" s="242"/>
      <c r="C657" s="242"/>
      <c r="D657" s="242"/>
      <c r="E657" s="242"/>
      <c r="F657" s="242"/>
      <c r="G657" s="243"/>
    </row>
    <row r="658" spans="1:7" x14ac:dyDescent="0.3">
      <c r="A658" s="241"/>
      <c r="B658" s="242"/>
      <c r="C658" s="242"/>
      <c r="D658" s="242"/>
      <c r="E658" s="242"/>
      <c r="F658" s="242"/>
      <c r="G658" s="243"/>
    </row>
    <row r="659" spans="1:7" x14ac:dyDescent="0.3">
      <c r="A659" s="241"/>
      <c r="B659" s="242"/>
      <c r="C659" s="242"/>
      <c r="D659" s="242"/>
      <c r="E659" s="242"/>
      <c r="F659" s="242"/>
      <c r="G659" s="243"/>
    </row>
    <row r="660" spans="1:7" x14ac:dyDescent="0.3">
      <c r="A660" s="241"/>
      <c r="B660" s="242"/>
      <c r="C660" s="242"/>
      <c r="D660" s="242"/>
      <c r="E660" s="242"/>
      <c r="F660" s="242"/>
      <c r="G660" s="243"/>
    </row>
    <row r="661" spans="1:7" x14ac:dyDescent="0.3">
      <c r="A661" s="241"/>
      <c r="B661" s="242"/>
      <c r="C661" s="242"/>
      <c r="D661" s="242"/>
      <c r="E661" s="242"/>
      <c r="F661" s="242"/>
      <c r="G661" s="243"/>
    </row>
    <row r="662" spans="1:7" x14ac:dyDescent="0.3">
      <c r="A662" s="241"/>
      <c r="B662" s="242"/>
      <c r="C662" s="242"/>
      <c r="D662" s="242"/>
      <c r="E662" s="242"/>
      <c r="F662" s="242"/>
      <c r="G662" s="243"/>
    </row>
    <row r="663" spans="1:7" x14ac:dyDescent="0.3">
      <c r="A663" s="241"/>
      <c r="B663" s="242"/>
      <c r="C663" s="242"/>
      <c r="D663" s="242"/>
      <c r="E663" s="242"/>
      <c r="F663" s="242"/>
      <c r="G663" s="243"/>
    </row>
    <row r="664" spans="1:7" x14ac:dyDescent="0.3">
      <c r="A664" s="241"/>
      <c r="B664" s="242"/>
      <c r="C664" s="242"/>
      <c r="D664" s="242"/>
      <c r="E664" s="242"/>
      <c r="F664" s="242"/>
      <c r="G664" s="243"/>
    </row>
    <row r="665" spans="1:7" x14ac:dyDescent="0.3">
      <c r="A665" s="241"/>
      <c r="B665" s="242"/>
      <c r="C665" s="242"/>
      <c r="D665" s="242"/>
      <c r="E665" s="242"/>
      <c r="F665" s="242"/>
      <c r="G665" s="243"/>
    </row>
    <row r="666" spans="1:7" x14ac:dyDescent="0.3">
      <c r="A666" s="241"/>
      <c r="B666" s="242"/>
      <c r="C666" s="242"/>
      <c r="D666" s="242"/>
      <c r="E666" s="242"/>
      <c r="F666" s="242"/>
      <c r="G666" s="243"/>
    </row>
    <row r="667" spans="1:7" x14ac:dyDescent="0.3">
      <c r="A667" s="241"/>
      <c r="B667" s="242"/>
      <c r="C667" s="242"/>
      <c r="D667" s="242"/>
      <c r="E667" s="242"/>
      <c r="F667" s="242"/>
      <c r="G667" s="243"/>
    </row>
    <row r="668" spans="1:7" x14ac:dyDescent="0.3">
      <c r="A668" s="241"/>
      <c r="B668" s="242"/>
      <c r="C668" s="242"/>
      <c r="D668" s="242"/>
      <c r="E668" s="242"/>
      <c r="F668" s="242"/>
      <c r="G668" s="243"/>
    </row>
    <row r="669" spans="1:7" x14ac:dyDescent="0.3">
      <c r="A669" s="241"/>
      <c r="B669" s="242"/>
      <c r="C669" s="242"/>
      <c r="D669" s="242"/>
      <c r="E669" s="242"/>
      <c r="F669" s="242"/>
      <c r="G669" s="243"/>
    </row>
    <row r="670" spans="1:7" x14ac:dyDescent="0.3">
      <c r="A670" s="241"/>
      <c r="B670" s="242"/>
      <c r="C670" s="242"/>
      <c r="D670" s="242"/>
      <c r="E670" s="242"/>
      <c r="F670" s="242"/>
      <c r="G670" s="243"/>
    </row>
    <row r="671" spans="1:7" x14ac:dyDescent="0.3">
      <c r="A671" s="241"/>
      <c r="B671" s="242"/>
      <c r="C671" s="242"/>
      <c r="D671" s="242"/>
      <c r="E671" s="242"/>
      <c r="F671" s="242"/>
      <c r="G671" s="243"/>
    </row>
    <row r="672" spans="1:7" x14ac:dyDescent="0.3">
      <c r="A672" s="241"/>
      <c r="B672" s="242"/>
      <c r="C672" s="242"/>
      <c r="D672" s="242"/>
      <c r="E672" s="242"/>
      <c r="F672" s="242"/>
      <c r="G672" s="243"/>
    </row>
    <row r="673" spans="1:7" x14ac:dyDescent="0.3">
      <c r="A673" s="241"/>
      <c r="B673" s="242"/>
      <c r="C673" s="242"/>
      <c r="D673" s="242"/>
      <c r="E673" s="242"/>
      <c r="F673" s="242"/>
      <c r="G673" s="243"/>
    </row>
    <row r="674" spans="1:7" x14ac:dyDescent="0.3">
      <c r="A674" s="241"/>
      <c r="B674" s="242"/>
      <c r="C674" s="242"/>
      <c r="D674" s="242"/>
      <c r="E674" s="242"/>
      <c r="F674" s="242"/>
      <c r="G674" s="243"/>
    </row>
    <row r="675" spans="1:7" x14ac:dyDescent="0.3">
      <c r="A675" s="241"/>
      <c r="B675" s="242"/>
      <c r="C675" s="242"/>
      <c r="D675" s="242"/>
      <c r="E675" s="242"/>
      <c r="F675" s="242"/>
      <c r="G675" s="243"/>
    </row>
    <row r="676" spans="1:7" x14ac:dyDescent="0.3">
      <c r="A676" s="241"/>
      <c r="B676" s="242"/>
      <c r="C676" s="242"/>
      <c r="D676" s="242"/>
      <c r="E676" s="242"/>
      <c r="F676" s="242"/>
      <c r="G676" s="243"/>
    </row>
    <row r="677" spans="1:7" x14ac:dyDescent="0.3">
      <c r="A677" s="241"/>
      <c r="B677" s="242"/>
      <c r="C677" s="242"/>
      <c r="D677" s="242"/>
      <c r="E677" s="242"/>
      <c r="F677" s="242"/>
      <c r="G677" s="243"/>
    </row>
    <row r="678" spans="1:7" x14ac:dyDescent="0.3">
      <c r="A678" s="241"/>
      <c r="B678" s="242"/>
      <c r="C678" s="242"/>
      <c r="D678" s="242"/>
      <c r="E678" s="242"/>
      <c r="F678" s="242"/>
      <c r="G678" s="243"/>
    </row>
    <row r="679" spans="1:7" x14ac:dyDescent="0.3">
      <c r="A679" s="241"/>
      <c r="B679" s="242"/>
      <c r="C679" s="242"/>
      <c r="D679" s="242"/>
      <c r="E679" s="242"/>
      <c r="F679" s="242"/>
      <c r="G679" s="243"/>
    </row>
    <row r="680" spans="1:7" x14ac:dyDescent="0.3">
      <c r="A680" s="241"/>
      <c r="B680" s="242"/>
      <c r="C680" s="242"/>
      <c r="D680" s="242"/>
      <c r="E680" s="242"/>
      <c r="F680" s="242"/>
      <c r="G680" s="243"/>
    </row>
    <row r="681" spans="1:7" x14ac:dyDescent="0.3">
      <c r="A681" s="241"/>
      <c r="B681" s="242"/>
      <c r="C681" s="242"/>
      <c r="D681" s="242"/>
      <c r="E681" s="242"/>
      <c r="F681" s="242"/>
      <c r="G681" s="243"/>
    </row>
    <row r="682" spans="1:7" x14ac:dyDescent="0.3">
      <c r="A682" s="241"/>
      <c r="B682" s="242"/>
      <c r="C682" s="242"/>
      <c r="D682" s="242"/>
      <c r="E682" s="242"/>
      <c r="F682" s="242"/>
      <c r="G682" s="243"/>
    </row>
    <row r="683" spans="1:7" x14ac:dyDescent="0.3">
      <c r="A683" s="241"/>
      <c r="B683" s="242"/>
      <c r="C683" s="242"/>
      <c r="D683" s="242"/>
      <c r="E683" s="242"/>
      <c r="F683" s="242"/>
      <c r="G683" s="243"/>
    </row>
    <row r="684" spans="1:7" x14ac:dyDescent="0.3">
      <c r="A684" s="241"/>
      <c r="B684" s="242"/>
      <c r="C684" s="242"/>
      <c r="D684" s="242"/>
      <c r="E684" s="242"/>
      <c r="F684" s="242"/>
      <c r="G684" s="243"/>
    </row>
    <row r="685" spans="1:7" x14ac:dyDescent="0.3">
      <c r="A685" s="241"/>
      <c r="B685" s="242"/>
      <c r="C685" s="242"/>
      <c r="D685" s="242"/>
      <c r="E685" s="242"/>
      <c r="F685" s="242"/>
      <c r="G685" s="243"/>
    </row>
    <row r="686" spans="1:7" x14ac:dyDescent="0.3">
      <c r="A686" s="241"/>
      <c r="B686" s="242"/>
      <c r="C686" s="242"/>
      <c r="D686" s="242"/>
      <c r="E686" s="242"/>
      <c r="F686" s="242"/>
      <c r="G686" s="243"/>
    </row>
    <row r="687" spans="1:7" x14ac:dyDescent="0.3">
      <c r="A687" s="241"/>
      <c r="B687" s="242"/>
      <c r="C687" s="242"/>
      <c r="D687" s="242"/>
      <c r="E687" s="242"/>
      <c r="F687" s="242"/>
      <c r="G687" s="243"/>
    </row>
    <row r="688" spans="1:7" x14ac:dyDescent="0.3">
      <c r="A688" s="241"/>
      <c r="B688" s="242"/>
      <c r="C688" s="242"/>
      <c r="D688" s="242"/>
      <c r="E688" s="242"/>
      <c r="F688" s="242"/>
      <c r="G688" s="243"/>
    </row>
    <row r="689" spans="1:7" x14ac:dyDescent="0.3">
      <c r="A689" s="241"/>
      <c r="B689" s="242"/>
      <c r="C689" s="242"/>
      <c r="D689" s="242"/>
      <c r="E689" s="242"/>
      <c r="F689" s="242"/>
      <c r="G689" s="243"/>
    </row>
    <row r="690" spans="1:7" x14ac:dyDescent="0.3">
      <c r="A690" s="241"/>
      <c r="B690" s="242"/>
      <c r="C690" s="242"/>
      <c r="D690" s="242"/>
      <c r="E690" s="242"/>
      <c r="F690" s="242"/>
      <c r="G690" s="243"/>
    </row>
    <row r="691" spans="1:7" x14ac:dyDescent="0.3">
      <c r="A691" s="241"/>
      <c r="B691" s="242"/>
      <c r="C691" s="242"/>
      <c r="D691" s="242"/>
      <c r="E691" s="242"/>
      <c r="F691" s="242"/>
      <c r="G691" s="243"/>
    </row>
    <row r="692" spans="1:7" x14ac:dyDescent="0.3">
      <c r="A692" s="241"/>
      <c r="B692" s="242"/>
      <c r="C692" s="242"/>
      <c r="D692" s="242"/>
      <c r="E692" s="242"/>
      <c r="F692" s="242"/>
      <c r="G692" s="243"/>
    </row>
    <row r="693" spans="1:7" x14ac:dyDescent="0.3">
      <c r="A693" s="241"/>
      <c r="B693" s="242"/>
      <c r="C693" s="242"/>
      <c r="D693" s="242"/>
      <c r="E693" s="242"/>
      <c r="F693" s="242"/>
      <c r="G693" s="243"/>
    </row>
    <row r="694" spans="1:7" x14ac:dyDescent="0.3">
      <c r="A694" s="241"/>
      <c r="B694" s="242"/>
      <c r="C694" s="242"/>
      <c r="D694" s="242"/>
      <c r="E694" s="242"/>
      <c r="F694" s="242"/>
      <c r="G694" s="243"/>
    </row>
    <row r="695" spans="1:7" x14ac:dyDescent="0.3">
      <c r="A695" s="241"/>
      <c r="B695" s="242"/>
      <c r="C695" s="242"/>
      <c r="D695" s="242"/>
      <c r="E695" s="242"/>
      <c r="F695" s="242"/>
      <c r="G695" s="243"/>
    </row>
    <row r="696" spans="1:7" x14ac:dyDescent="0.3">
      <c r="A696" s="241"/>
      <c r="B696" s="242"/>
      <c r="C696" s="242"/>
      <c r="D696" s="242"/>
      <c r="E696" s="242"/>
      <c r="F696" s="242"/>
      <c r="G696" s="243"/>
    </row>
    <row r="697" spans="1:7" x14ac:dyDescent="0.3">
      <c r="A697" s="241"/>
      <c r="B697" s="242"/>
      <c r="C697" s="242"/>
      <c r="D697" s="242"/>
      <c r="E697" s="242"/>
      <c r="F697" s="242"/>
      <c r="G697" s="243"/>
    </row>
    <row r="698" spans="1:7" x14ac:dyDescent="0.3">
      <c r="A698" s="241"/>
      <c r="B698" s="242"/>
      <c r="C698" s="242"/>
      <c r="D698" s="242"/>
      <c r="E698" s="242"/>
      <c r="F698" s="242"/>
      <c r="G698" s="243"/>
    </row>
    <row r="699" spans="1:7" x14ac:dyDescent="0.3">
      <c r="A699" s="241"/>
      <c r="B699" s="242"/>
      <c r="C699" s="242"/>
      <c r="D699" s="242"/>
      <c r="E699" s="242"/>
      <c r="F699" s="242"/>
      <c r="G699" s="243"/>
    </row>
    <row r="700" spans="1:7" x14ac:dyDescent="0.3">
      <c r="A700" s="241"/>
      <c r="B700" s="242"/>
      <c r="C700" s="242"/>
      <c r="D700" s="242"/>
      <c r="E700" s="242"/>
      <c r="F700" s="242"/>
      <c r="G700" s="243"/>
    </row>
    <row r="701" spans="1:7" x14ac:dyDescent="0.3">
      <c r="A701" s="241"/>
      <c r="B701" s="242"/>
      <c r="C701" s="242"/>
      <c r="D701" s="242"/>
      <c r="E701" s="242"/>
      <c r="F701" s="242"/>
      <c r="G701" s="243"/>
    </row>
    <row r="702" spans="1:7" x14ac:dyDescent="0.3">
      <c r="A702" s="241"/>
      <c r="B702" s="242"/>
      <c r="C702" s="242"/>
      <c r="D702" s="242"/>
      <c r="E702" s="242"/>
      <c r="F702" s="242"/>
      <c r="G702" s="243"/>
    </row>
    <row r="703" spans="1:7" x14ac:dyDescent="0.3">
      <c r="A703" s="241"/>
      <c r="B703" s="242"/>
      <c r="C703" s="242"/>
      <c r="D703" s="242"/>
      <c r="E703" s="242"/>
      <c r="F703" s="242"/>
      <c r="G703" s="243"/>
    </row>
    <row r="704" spans="1:7" x14ac:dyDescent="0.3">
      <c r="A704" s="241"/>
      <c r="B704" s="242"/>
      <c r="C704" s="242"/>
      <c r="D704" s="242"/>
      <c r="E704" s="242"/>
      <c r="F704" s="242"/>
      <c r="G704" s="243"/>
    </row>
    <row r="705" spans="1:7" x14ac:dyDescent="0.3">
      <c r="A705" s="241"/>
      <c r="B705" s="242"/>
      <c r="C705" s="242"/>
      <c r="D705" s="242"/>
      <c r="E705" s="242"/>
      <c r="F705" s="242"/>
      <c r="G705" s="243"/>
    </row>
    <row r="706" spans="1:7" x14ac:dyDescent="0.3">
      <c r="A706" s="241"/>
      <c r="B706" s="242"/>
      <c r="C706" s="242"/>
      <c r="D706" s="242"/>
      <c r="E706" s="242"/>
      <c r="F706" s="242"/>
      <c r="G706" s="243"/>
    </row>
    <row r="707" spans="1:7" x14ac:dyDescent="0.3">
      <c r="A707" s="241"/>
      <c r="B707" s="242"/>
      <c r="C707" s="242"/>
      <c r="D707" s="242"/>
      <c r="E707" s="242"/>
      <c r="F707" s="242"/>
      <c r="G707" s="243"/>
    </row>
    <row r="708" spans="1:7" x14ac:dyDescent="0.3">
      <c r="A708" s="241"/>
      <c r="B708" s="242"/>
      <c r="C708" s="242"/>
      <c r="D708" s="242"/>
      <c r="E708" s="242"/>
      <c r="F708" s="242"/>
      <c r="G708" s="243"/>
    </row>
    <row r="709" spans="1:7" x14ac:dyDescent="0.3">
      <c r="A709" s="241"/>
      <c r="B709" s="242"/>
      <c r="C709" s="242"/>
      <c r="D709" s="242"/>
      <c r="E709" s="242"/>
      <c r="F709" s="242"/>
      <c r="G709" s="243"/>
    </row>
    <row r="710" spans="1:7" x14ac:dyDescent="0.3">
      <c r="A710" s="241"/>
      <c r="B710" s="242"/>
      <c r="C710" s="242"/>
      <c r="D710" s="242"/>
      <c r="E710" s="242"/>
      <c r="F710" s="242"/>
      <c r="G710" s="243"/>
    </row>
    <row r="711" spans="1:7" x14ac:dyDescent="0.3">
      <c r="A711" s="241"/>
      <c r="B711" s="242"/>
      <c r="C711" s="242"/>
      <c r="D711" s="242"/>
      <c r="E711" s="242"/>
      <c r="F711" s="242"/>
      <c r="G711" s="243"/>
    </row>
    <row r="712" spans="1:7" x14ac:dyDescent="0.3">
      <c r="A712" s="241"/>
      <c r="B712" s="242"/>
      <c r="C712" s="242"/>
      <c r="D712" s="242"/>
      <c r="E712" s="242"/>
      <c r="F712" s="242"/>
      <c r="G712" s="243"/>
    </row>
    <row r="713" spans="1:7" x14ac:dyDescent="0.3">
      <c r="A713" s="241"/>
      <c r="B713" s="242"/>
      <c r="C713" s="242"/>
      <c r="D713" s="242"/>
      <c r="E713" s="242"/>
      <c r="F713" s="242"/>
      <c r="G713" s="243"/>
    </row>
    <row r="714" spans="1:7" x14ac:dyDescent="0.3">
      <c r="A714" s="241"/>
      <c r="B714" s="242"/>
      <c r="C714" s="242"/>
      <c r="D714" s="242"/>
      <c r="E714" s="242"/>
      <c r="F714" s="242"/>
      <c r="G714" s="243"/>
    </row>
    <row r="715" spans="1:7" x14ac:dyDescent="0.3">
      <c r="A715" s="241"/>
      <c r="B715" s="242"/>
      <c r="C715" s="242"/>
      <c r="D715" s="242"/>
      <c r="E715" s="242"/>
      <c r="F715" s="242"/>
      <c r="G715" s="243"/>
    </row>
    <row r="716" spans="1:7" x14ac:dyDescent="0.3">
      <c r="A716" s="241"/>
      <c r="B716" s="242"/>
      <c r="C716" s="242"/>
      <c r="D716" s="242"/>
      <c r="E716" s="242"/>
      <c r="F716" s="242"/>
      <c r="G716" s="243"/>
    </row>
    <row r="717" spans="1:7" x14ac:dyDescent="0.3">
      <c r="A717" s="241"/>
      <c r="B717" s="242"/>
      <c r="C717" s="242"/>
      <c r="D717" s="242"/>
      <c r="E717" s="242"/>
      <c r="F717" s="242"/>
      <c r="G717" s="243"/>
    </row>
    <row r="718" spans="1:7" x14ac:dyDescent="0.3">
      <c r="A718" s="241"/>
      <c r="B718" s="242"/>
      <c r="C718" s="242"/>
      <c r="D718" s="242"/>
      <c r="E718" s="242"/>
      <c r="F718" s="242"/>
      <c r="G718" s="243"/>
    </row>
    <row r="719" spans="1:7" x14ac:dyDescent="0.3">
      <c r="A719" s="241"/>
      <c r="B719" s="242"/>
      <c r="C719" s="242"/>
      <c r="D719" s="242"/>
      <c r="E719" s="242"/>
      <c r="F719" s="242"/>
      <c r="G719" s="243"/>
    </row>
    <row r="720" spans="1:7" x14ac:dyDescent="0.3">
      <c r="A720" s="241"/>
      <c r="B720" s="242"/>
      <c r="C720" s="242"/>
      <c r="D720" s="242"/>
      <c r="E720" s="242"/>
      <c r="F720" s="242"/>
      <c r="G720" s="243"/>
    </row>
    <row r="721" spans="1:7" x14ac:dyDescent="0.3">
      <c r="A721" s="241"/>
      <c r="B721" s="242"/>
      <c r="C721" s="242"/>
      <c r="D721" s="242"/>
      <c r="E721" s="242"/>
      <c r="F721" s="242"/>
      <c r="G721" s="243"/>
    </row>
    <row r="722" spans="1:7" x14ac:dyDescent="0.3">
      <c r="A722" s="241"/>
      <c r="B722" s="242"/>
      <c r="C722" s="242"/>
      <c r="D722" s="242"/>
      <c r="E722" s="242"/>
      <c r="F722" s="242"/>
      <c r="G722" s="243"/>
    </row>
    <row r="723" spans="1:7" x14ac:dyDescent="0.3">
      <c r="A723" s="241"/>
      <c r="B723" s="242"/>
      <c r="C723" s="242"/>
      <c r="D723" s="242"/>
      <c r="E723" s="242"/>
      <c r="F723" s="242"/>
      <c r="G723" s="243"/>
    </row>
    <row r="724" spans="1:7" x14ac:dyDescent="0.3">
      <c r="A724" s="241"/>
      <c r="B724" s="242"/>
      <c r="C724" s="242"/>
      <c r="D724" s="242"/>
      <c r="E724" s="242"/>
      <c r="F724" s="242"/>
      <c r="G724" s="243"/>
    </row>
    <row r="725" spans="1:7" x14ac:dyDescent="0.3">
      <c r="A725" s="241"/>
      <c r="B725" s="242"/>
      <c r="C725" s="242"/>
      <c r="D725" s="242"/>
      <c r="E725" s="242"/>
      <c r="F725" s="242"/>
      <c r="G725" s="243"/>
    </row>
    <row r="726" spans="1:7" x14ac:dyDescent="0.3">
      <c r="A726" s="241"/>
      <c r="B726" s="242"/>
      <c r="C726" s="242"/>
      <c r="D726" s="242"/>
      <c r="E726" s="242"/>
      <c r="F726" s="242"/>
      <c r="G726" s="243"/>
    </row>
    <row r="727" spans="1:7" x14ac:dyDescent="0.3">
      <c r="A727" s="241"/>
      <c r="B727" s="242"/>
      <c r="C727" s="242"/>
      <c r="D727" s="242"/>
      <c r="E727" s="242"/>
      <c r="F727" s="242"/>
      <c r="G727" s="243"/>
    </row>
    <row r="728" spans="1:7" x14ac:dyDescent="0.3">
      <c r="A728" s="241"/>
      <c r="B728" s="242"/>
      <c r="C728" s="242"/>
      <c r="D728" s="242"/>
      <c r="E728" s="242"/>
      <c r="F728" s="242"/>
      <c r="G728" s="243"/>
    </row>
    <row r="729" spans="1:7" x14ac:dyDescent="0.3">
      <c r="A729" s="241"/>
      <c r="B729" s="242"/>
      <c r="C729" s="242"/>
      <c r="D729" s="242"/>
      <c r="E729" s="242"/>
      <c r="F729" s="242"/>
      <c r="G729" s="243"/>
    </row>
    <row r="730" spans="1:7" x14ac:dyDescent="0.3">
      <c r="A730" s="241"/>
      <c r="B730" s="242"/>
      <c r="C730" s="242"/>
      <c r="D730" s="242"/>
      <c r="E730" s="242"/>
      <c r="F730" s="242"/>
      <c r="G730" s="243"/>
    </row>
    <row r="731" spans="1:7" x14ac:dyDescent="0.3">
      <c r="A731" s="241"/>
      <c r="B731" s="242"/>
      <c r="C731" s="242"/>
      <c r="D731" s="242"/>
      <c r="E731" s="242"/>
      <c r="F731" s="242"/>
      <c r="G731" s="243"/>
    </row>
    <row r="732" spans="1:7" x14ac:dyDescent="0.3">
      <c r="A732" s="241"/>
      <c r="B732" s="242"/>
      <c r="C732" s="242"/>
      <c r="D732" s="242"/>
      <c r="E732" s="242"/>
      <c r="F732" s="242"/>
      <c r="G732" s="243"/>
    </row>
    <row r="733" spans="1:7" x14ac:dyDescent="0.3">
      <c r="A733" s="241"/>
      <c r="B733" s="242"/>
      <c r="C733" s="242"/>
      <c r="D733" s="242"/>
      <c r="E733" s="242"/>
      <c r="F733" s="242"/>
      <c r="G733" s="243"/>
    </row>
    <row r="734" spans="1:7" x14ac:dyDescent="0.3">
      <c r="A734" s="241"/>
      <c r="B734" s="242"/>
      <c r="C734" s="242"/>
      <c r="D734" s="242"/>
      <c r="E734" s="242"/>
      <c r="F734" s="242"/>
      <c r="G734" s="243"/>
    </row>
    <row r="735" spans="1:7" x14ac:dyDescent="0.3">
      <c r="A735" s="241"/>
      <c r="B735" s="242"/>
      <c r="C735" s="242"/>
      <c r="D735" s="242"/>
      <c r="E735" s="242"/>
      <c r="F735" s="242"/>
      <c r="G735" s="243"/>
    </row>
    <row r="736" spans="1:7" x14ac:dyDescent="0.3">
      <c r="A736" s="241"/>
      <c r="B736" s="242"/>
      <c r="C736" s="242"/>
      <c r="D736" s="242"/>
      <c r="E736" s="242"/>
      <c r="F736" s="242"/>
      <c r="G736" s="243"/>
    </row>
    <row r="737" spans="1:7" x14ac:dyDescent="0.3">
      <c r="A737" s="241"/>
      <c r="B737" s="242"/>
      <c r="C737" s="242"/>
      <c r="D737" s="242"/>
      <c r="E737" s="242"/>
      <c r="F737" s="242"/>
      <c r="G737" s="243"/>
    </row>
    <row r="738" spans="1:7" x14ac:dyDescent="0.3">
      <c r="A738" s="241"/>
      <c r="B738" s="242"/>
      <c r="C738" s="242"/>
      <c r="D738" s="242"/>
      <c r="E738" s="242"/>
      <c r="F738" s="242"/>
      <c r="G738" s="243"/>
    </row>
    <row r="739" spans="1:7" x14ac:dyDescent="0.3">
      <c r="A739" s="241"/>
      <c r="B739" s="242"/>
      <c r="C739" s="242"/>
      <c r="D739" s="242"/>
      <c r="E739" s="242"/>
      <c r="F739" s="242"/>
      <c r="G739" s="243"/>
    </row>
    <row r="740" spans="1:7" x14ac:dyDescent="0.3">
      <c r="A740" s="241"/>
      <c r="B740" s="242"/>
      <c r="C740" s="242"/>
      <c r="D740" s="242"/>
      <c r="E740" s="242"/>
      <c r="F740" s="242"/>
      <c r="G740" s="243"/>
    </row>
    <row r="741" spans="1:7" x14ac:dyDescent="0.3">
      <c r="A741" s="241"/>
      <c r="B741" s="242"/>
      <c r="C741" s="242"/>
      <c r="D741" s="242"/>
      <c r="E741" s="242"/>
      <c r="F741" s="242"/>
      <c r="G741" s="243"/>
    </row>
    <row r="742" spans="1:7" x14ac:dyDescent="0.3">
      <c r="A742" s="241"/>
      <c r="B742" s="242"/>
      <c r="C742" s="242"/>
      <c r="D742" s="242"/>
      <c r="E742" s="242"/>
      <c r="F742" s="242"/>
      <c r="G742" s="243"/>
    </row>
    <row r="743" spans="1:7" x14ac:dyDescent="0.3">
      <c r="A743" s="241"/>
      <c r="B743" s="242"/>
      <c r="C743" s="242"/>
      <c r="D743" s="242"/>
      <c r="E743" s="242"/>
      <c r="F743" s="242"/>
      <c r="G743" s="243"/>
    </row>
    <row r="744" spans="1:7" x14ac:dyDescent="0.3">
      <c r="A744" s="241"/>
      <c r="B744" s="242"/>
      <c r="C744" s="242"/>
      <c r="D744" s="242"/>
      <c r="E744" s="242"/>
      <c r="F744" s="242"/>
      <c r="G744" s="243"/>
    </row>
    <row r="745" spans="1:7" x14ac:dyDescent="0.3">
      <c r="A745" s="241"/>
      <c r="B745" s="242"/>
      <c r="C745" s="242"/>
      <c r="D745" s="242"/>
      <c r="E745" s="242"/>
      <c r="F745" s="242"/>
      <c r="G745" s="243"/>
    </row>
    <row r="746" spans="1:7" x14ac:dyDescent="0.3">
      <c r="A746" s="241"/>
      <c r="B746" s="242"/>
      <c r="C746" s="242"/>
      <c r="D746" s="242"/>
      <c r="E746" s="242"/>
      <c r="F746" s="242"/>
      <c r="G746" s="243"/>
    </row>
    <row r="747" spans="1:7" x14ac:dyDescent="0.3">
      <c r="A747" s="241"/>
      <c r="B747" s="242"/>
      <c r="C747" s="242"/>
      <c r="D747" s="242"/>
      <c r="E747" s="242"/>
      <c r="F747" s="242"/>
      <c r="G747" s="243"/>
    </row>
    <row r="748" spans="1:7" x14ac:dyDescent="0.3">
      <c r="A748" s="241"/>
      <c r="B748" s="242"/>
      <c r="C748" s="242"/>
      <c r="D748" s="242"/>
      <c r="E748" s="242"/>
      <c r="F748" s="242"/>
      <c r="G748" s="243"/>
    </row>
    <row r="749" spans="1:7" x14ac:dyDescent="0.3">
      <c r="A749" s="241"/>
      <c r="B749" s="242"/>
      <c r="C749" s="242"/>
      <c r="D749" s="242"/>
      <c r="E749" s="242"/>
      <c r="F749" s="242"/>
      <c r="G749" s="243"/>
    </row>
    <row r="750" spans="1:7" x14ac:dyDescent="0.3">
      <c r="A750" s="241"/>
      <c r="B750" s="242"/>
      <c r="C750" s="242"/>
      <c r="D750" s="242"/>
      <c r="E750" s="242"/>
      <c r="F750" s="242"/>
      <c r="G750" s="243"/>
    </row>
    <row r="751" spans="1:7" x14ac:dyDescent="0.3">
      <c r="A751" s="241"/>
      <c r="B751" s="242"/>
      <c r="C751" s="242"/>
      <c r="D751" s="242"/>
      <c r="E751" s="242"/>
      <c r="F751" s="242"/>
      <c r="G751" s="243"/>
    </row>
    <row r="752" spans="1:7" x14ac:dyDescent="0.3">
      <c r="A752" s="241"/>
      <c r="B752" s="242"/>
      <c r="C752" s="242"/>
      <c r="D752" s="242"/>
      <c r="E752" s="242"/>
      <c r="F752" s="242"/>
      <c r="G752" s="243"/>
    </row>
    <row r="753" spans="1:7" x14ac:dyDescent="0.3">
      <c r="A753" s="241"/>
      <c r="B753" s="242"/>
      <c r="C753" s="242"/>
      <c r="D753" s="242"/>
      <c r="E753" s="242"/>
      <c r="F753" s="242"/>
      <c r="G753" s="243"/>
    </row>
    <row r="754" spans="1:7" x14ac:dyDescent="0.3">
      <c r="A754" s="241"/>
      <c r="B754" s="242"/>
      <c r="C754" s="242"/>
      <c r="D754" s="242"/>
      <c r="E754" s="242"/>
      <c r="F754" s="242"/>
      <c r="G754" s="243"/>
    </row>
    <row r="755" spans="1:7" x14ac:dyDescent="0.3">
      <c r="A755" s="241"/>
      <c r="B755" s="242"/>
      <c r="C755" s="242"/>
      <c r="D755" s="242"/>
      <c r="E755" s="242"/>
      <c r="F755" s="242"/>
      <c r="G755" s="243"/>
    </row>
    <row r="756" spans="1:7" x14ac:dyDescent="0.3">
      <c r="A756" s="241"/>
      <c r="B756" s="242"/>
      <c r="C756" s="242"/>
      <c r="D756" s="242"/>
      <c r="E756" s="242"/>
      <c r="F756" s="242"/>
      <c r="G756" s="243"/>
    </row>
    <row r="757" spans="1:7" x14ac:dyDescent="0.3">
      <c r="A757" s="241"/>
      <c r="B757" s="242"/>
      <c r="C757" s="242"/>
      <c r="D757" s="242"/>
      <c r="E757" s="242"/>
      <c r="F757" s="242"/>
      <c r="G757" s="243"/>
    </row>
    <row r="758" spans="1:7" x14ac:dyDescent="0.3">
      <c r="A758" s="241"/>
      <c r="B758" s="242"/>
      <c r="C758" s="242"/>
      <c r="D758" s="242"/>
      <c r="E758" s="242"/>
      <c r="F758" s="242"/>
      <c r="G758" s="243"/>
    </row>
    <row r="759" spans="1:7" x14ac:dyDescent="0.3">
      <c r="A759" s="241"/>
      <c r="B759" s="242"/>
      <c r="C759" s="242"/>
      <c r="D759" s="242"/>
      <c r="E759" s="242"/>
      <c r="F759" s="242"/>
      <c r="G759" s="243"/>
    </row>
    <row r="760" spans="1:7" x14ac:dyDescent="0.3">
      <c r="A760" s="241"/>
      <c r="B760" s="242"/>
      <c r="C760" s="242"/>
      <c r="D760" s="242"/>
      <c r="E760" s="242"/>
      <c r="F760" s="242"/>
      <c r="G760" s="243"/>
    </row>
    <row r="761" spans="1:7" x14ac:dyDescent="0.3">
      <c r="A761" s="241"/>
      <c r="B761" s="242"/>
      <c r="C761" s="242"/>
      <c r="D761" s="242"/>
      <c r="E761" s="242"/>
      <c r="F761" s="242"/>
      <c r="G761" s="243"/>
    </row>
    <row r="762" spans="1:7" x14ac:dyDescent="0.3">
      <c r="A762" s="241"/>
      <c r="B762" s="242"/>
      <c r="C762" s="242"/>
      <c r="D762" s="242"/>
      <c r="E762" s="242"/>
      <c r="F762" s="242"/>
      <c r="G762" s="243"/>
    </row>
    <row r="763" spans="1:7" x14ac:dyDescent="0.3">
      <c r="A763" s="241"/>
      <c r="B763" s="242"/>
      <c r="C763" s="242"/>
      <c r="D763" s="242"/>
      <c r="E763" s="242"/>
      <c r="F763" s="242"/>
      <c r="G763" s="243"/>
    </row>
    <row r="764" spans="1:7" x14ac:dyDescent="0.3">
      <c r="A764" s="241"/>
      <c r="B764" s="242"/>
      <c r="C764" s="242"/>
      <c r="D764" s="242"/>
      <c r="E764" s="242"/>
      <c r="F764" s="242"/>
      <c r="G764" s="243"/>
    </row>
    <row r="765" spans="1:7" x14ac:dyDescent="0.3">
      <c r="A765" s="241"/>
      <c r="B765" s="242"/>
      <c r="C765" s="242"/>
      <c r="D765" s="242"/>
      <c r="E765" s="242"/>
      <c r="F765" s="242"/>
      <c r="G765" s="243"/>
    </row>
    <row r="766" spans="1:7" x14ac:dyDescent="0.3">
      <c r="A766" s="241"/>
      <c r="B766" s="242"/>
      <c r="C766" s="242"/>
      <c r="D766" s="242"/>
      <c r="E766" s="242"/>
      <c r="F766" s="242"/>
      <c r="G766" s="243"/>
    </row>
    <row r="767" spans="1:7" x14ac:dyDescent="0.3">
      <c r="A767" s="241"/>
      <c r="B767" s="242"/>
      <c r="C767" s="242"/>
      <c r="D767" s="242"/>
      <c r="E767" s="242"/>
      <c r="F767" s="242"/>
      <c r="G767" s="243"/>
    </row>
    <row r="768" spans="1:7" x14ac:dyDescent="0.3">
      <c r="A768" s="241"/>
      <c r="B768" s="242"/>
      <c r="C768" s="242"/>
      <c r="D768" s="242"/>
      <c r="E768" s="242"/>
      <c r="F768" s="242"/>
      <c r="G768" s="243"/>
    </row>
    <row r="769" spans="1:7" x14ac:dyDescent="0.3">
      <c r="A769" s="241"/>
      <c r="B769" s="242"/>
      <c r="C769" s="242"/>
      <c r="D769" s="242"/>
      <c r="E769" s="242"/>
      <c r="F769" s="242"/>
      <c r="G769" s="243"/>
    </row>
    <row r="770" spans="1:7" x14ac:dyDescent="0.3">
      <c r="A770" s="241"/>
      <c r="B770" s="242"/>
      <c r="C770" s="242"/>
      <c r="D770" s="242"/>
      <c r="E770" s="242"/>
      <c r="F770" s="242"/>
      <c r="G770" s="243"/>
    </row>
    <row r="771" spans="1:7" x14ac:dyDescent="0.3">
      <c r="A771" s="241"/>
      <c r="B771" s="242"/>
      <c r="C771" s="242"/>
      <c r="D771" s="242"/>
      <c r="E771" s="242"/>
      <c r="F771" s="242"/>
      <c r="G771" s="243"/>
    </row>
    <row r="772" spans="1:7" x14ac:dyDescent="0.3">
      <c r="A772" s="241"/>
      <c r="B772" s="242"/>
      <c r="C772" s="242"/>
      <c r="D772" s="242"/>
      <c r="E772" s="242"/>
      <c r="F772" s="242"/>
      <c r="G772" s="243"/>
    </row>
    <row r="773" spans="1:7" x14ac:dyDescent="0.3">
      <c r="A773" s="241"/>
      <c r="B773" s="242"/>
      <c r="C773" s="242"/>
      <c r="D773" s="242"/>
      <c r="E773" s="242"/>
      <c r="F773" s="242"/>
      <c r="G773" s="243"/>
    </row>
    <row r="774" spans="1:7" x14ac:dyDescent="0.3">
      <c r="A774" s="241"/>
      <c r="B774" s="242"/>
      <c r="C774" s="242"/>
      <c r="D774" s="242"/>
      <c r="E774" s="242"/>
      <c r="F774" s="242"/>
      <c r="G774" s="243"/>
    </row>
    <row r="775" spans="1:7" x14ac:dyDescent="0.3">
      <c r="A775" s="241"/>
      <c r="B775" s="242"/>
      <c r="C775" s="242"/>
      <c r="D775" s="242"/>
      <c r="E775" s="242"/>
      <c r="F775" s="242"/>
      <c r="G775" s="243"/>
    </row>
    <row r="776" spans="1:7" x14ac:dyDescent="0.3">
      <c r="A776" s="241"/>
      <c r="B776" s="242"/>
      <c r="C776" s="242"/>
      <c r="D776" s="242"/>
      <c r="E776" s="242"/>
      <c r="F776" s="242"/>
      <c r="G776" s="243"/>
    </row>
    <row r="777" spans="1:7" x14ac:dyDescent="0.3">
      <c r="A777" s="241"/>
      <c r="B777" s="242"/>
      <c r="C777" s="242"/>
      <c r="D777" s="242"/>
      <c r="E777" s="242"/>
      <c r="F777" s="242"/>
      <c r="G777" s="243"/>
    </row>
    <row r="778" spans="1:7" x14ac:dyDescent="0.3">
      <c r="A778" s="241"/>
      <c r="B778" s="242"/>
      <c r="C778" s="242"/>
      <c r="D778" s="242"/>
      <c r="E778" s="242"/>
      <c r="F778" s="242"/>
      <c r="G778" s="243"/>
    </row>
    <row r="779" spans="1:7" x14ac:dyDescent="0.3">
      <c r="A779" s="241"/>
      <c r="B779" s="242"/>
      <c r="C779" s="242"/>
      <c r="D779" s="242"/>
      <c r="E779" s="242"/>
      <c r="F779" s="242"/>
      <c r="G779" s="243"/>
    </row>
    <row r="780" spans="1:7" x14ac:dyDescent="0.3">
      <c r="A780" s="241"/>
      <c r="B780" s="242"/>
      <c r="C780" s="242"/>
      <c r="D780" s="242"/>
      <c r="E780" s="242"/>
      <c r="F780" s="242"/>
      <c r="G780" s="243"/>
    </row>
    <row r="781" spans="1:7" x14ac:dyDescent="0.3">
      <c r="A781" s="241"/>
      <c r="B781" s="242"/>
      <c r="C781" s="242"/>
      <c r="D781" s="242"/>
      <c r="E781" s="242"/>
      <c r="F781" s="242"/>
      <c r="G781" s="243"/>
    </row>
    <row r="782" spans="1:7" x14ac:dyDescent="0.3">
      <c r="A782" s="241"/>
      <c r="B782" s="242"/>
      <c r="C782" s="242"/>
      <c r="D782" s="242"/>
      <c r="E782" s="242"/>
      <c r="F782" s="242"/>
      <c r="G782" s="243"/>
    </row>
    <row r="783" spans="1:7" x14ac:dyDescent="0.3">
      <c r="A783" s="241"/>
      <c r="B783" s="242"/>
      <c r="C783" s="242"/>
      <c r="D783" s="242"/>
      <c r="E783" s="242"/>
      <c r="F783" s="242"/>
      <c r="G783" s="243"/>
    </row>
    <row r="784" spans="1:7" x14ac:dyDescent="0.3">
      <c r="A784" s="241"/>
      <c r="B784" s="242"/>
      <c r="C784" s="242"/>
      <c r="D784" s="242"/>
      <c r="E784" s="242"/>
      <c r="F784" s="242"/>
      <c r="G784" s="243"/>
    </row>
    <row r="785" spans="1:7" x14ac:dyDescent="0.3">
      <c r="A785" s="241"/>
      <c r="B785" s="242"/>
      <c r="C785" s="242"/>
      <c r="D785" s="242"/>
      <c r="E785" s="242"/>
      <c r="F785" s="242"/>
      <c r="G785" s="243"/>
    </row>
    <row r="786" spans="1:7" x14ac:dyDescent="0.3">
      <c r="A786" s="241"/>
      <c r="B786" s="242"/>
      <c r="C786" s="242"/>
      <c r="D786" s="242"/>
      <c r="E786" s="242"/>
      <c r="F786" s="242"/>
      <c r="G786" s="243"/>
    </row>
    <row r="787" spans="1:7" x14ac:dyDescent="0.3">
      <c r="A787" s="241"/>
      <c r="B787" s="242"/>
      <c r="C787" s="242"/>
      <c r="D787" s="242"/>
      <c r="E787" s="242"/>
      <c r="F787" s="242"/>
      <c r="G787" s="243"/>
    </row>
    <row r="788" spans="1:7" x14ac:dyDescent="0.3">
      <c r="A788" s="241"/>
      <c r="B788" s="242"/>
      <c r="C788" s="242"/>
      <c r="D788" s="242"/>
      <c r="E788" s="242"/>
      <c r="F788" s="242"/>
      <c r="G788" s="243"/>
    </row>
    <row r="789" spans="1:7" x14ac:dyDescent="0.3">
      <c r="A789" s="241"/>
      <c r="B789" s="242"/>
      <c r="C789" s="242"/>
      <c r="D789" s="242"/>
      <c r="E789" s="242"/>
      <c r="F789" s="242"/>
      <c r="G789" s="243"/>
    </row>
    <row r="790" spans="1:7" x14ac:dyDescent="0.3">
      <c r="A790" s="241"/>
      <c r="B790" s="242"/>
      <c r="C790" s="242"/>
      <c r="D790" s="242"/>
      <c r="E790" s="242"/>
      <c r="F790" s="242"/>
      <c r="G790" s="243"/>
    </row>
    <row r="791" spans="1:7" x14ac:dyDescent="0.3">
      <c r="A791" s="241"/>
      <c r="B791" s="242"/>
      <c r="C791" s="242"/>
      <c r="D791" s="242"/>
      <c r="E791" s="242"/>
      <c r="F791" s="242"/>
      <c r="G791" s="243"/>
    </row>
    <row r="792" spans="1:7" x14ac:dyDescent="0.3">
      <c r="A792" s="241"/>
      <c r="B792" s="242"/>
      <c r="C792" s="242"/>
      <c r="D792" s="242"/>
      <c r="E792" s="242"/>
      <c r="F792" s="242"/>
      <c r="G792" s="243"/>
    </row>
    <row r="793" spans="1:7" x14ac:dyDescent="0.3">
      <c r="A793" s="241"/>
      <c r="B793" s="242"/>
      <c r="C793" s="242"/>
      <c r="D793" s="242"/>
      <c r="E793" s="242"/>
      <c r="F793" s="242"/>
      <c r="G793" s="243"/>
    </row>
    <row r="794" spans="1:7" x14ac:dyDescent="0.3">
      <c r="A794" s="241"/>
      <c r="B794" s="242"/>
      <c r="C794" s="242"/>
      <c r="D794" s="242"/>
      <c r="E794" s="242"/>
      <c r="F794" s="242"/>
      <c r="G794" s="243"/>
    </row>
    <row r="795" spans="1:7" x14ac:dyDescent="0.3">
      <c r="A795" s="241"/>
      <c r="B795" s="242"/>
      <c r="C795" s="242"/>
      <c r="D795" s="242"/>
      <c r="E795" s="242"/>
      <c r="F795" s="242"/>
      <c r="G795" s="243"/>
    </row>
    <row r="796" spans="1:7" x14ac:dyDescent="0.3">
      <c r="A796" s="241"/>
      <c r="B796" s="242"/>
      <c r="C796" s="242"/>
      <c r="D796" s="242"/>
      <c r="E796" s="242"/>
      <c r="F796" s="242"/>
      <c r="G796" s="243"/>
    </row>
    <row r="797" spans="1:7" x14ac:dyDescent="0.3">
      <c r="A797" s="241"/>
      <c r="B797" s="242"/>
      <c r="C797" s="242"/>
      <c r="D797" s="242"/>
      <c r="E797" s="242"/>
      <c r="F797" s="242"/>
      <c r="G797" s="243"/>
    </row>
    <row r="798" spans="1:7" x14ac:dyDescent="0.3">
      <c r="A798" s="241"/>
      <c r="B798" s="242"/>
      <c r="C798" s="242"/>
      <c r="D798" s="242"/>
      <c r="E798" s="242"/>
      <c r="F798" s="242"/>
      <c r="G798" s="243"/>
    </row>
    <row r="799" spans="1:7" x14ac:dyDescent="0.3">
      <c r="A799" s="241"/>
      <c r="B799" s="242"/>
      <c r="C799" s="242"/>
      <c r="D799" s="242"/>
      <c r="E799" s="242"/>
      <c r="F799" s="242"/>
      <c r="G799" s="243"/>
    </row>
    <row r="800" spans="1:7" x14ac:dyDescent="0.3">
      <c r="A800" s="241"/>
      <c r="B800" s="242"/>
      <c r="C800" s="242"/>
      <c r="D800" s="242"/>
      <c r="E800" s="242"/>
      <c r="F800" s="242"/>
      <c r="G800" s="243"/>
    </row>
    <row r="801" spans="1:7" x14ac:dyDescent="0.3">
      <c r="A801" s="241"/>
      <c r="B801" s="242"/>
      <c r="C801" s="242"/>
      <c r="D801" s="242"/>
      <c r="E801" s="242"/>
      <c r="F801" s="242"/>
      <c r="G801" s="243"/>
    </row>
    <row r="802" spans="1:7" x14ac:dyDescent="0.3">
      <c r="A802" s="241"/>
      <c r="B802" s="242"/>
      <c r="C802" s="242"/>
      <c r="D802" s="242"/>
      <c r="E802" s="242"/>
      <c r="F802" s="242"/>
      <c r="G802" s="243"/>
    </row>
    <row r="803" spans="1:7" x14ac:dyDescent="0.3">
      <c r="A803" s="241"/>
      <c r="B803" s="242"/>
      <c r="C803" s="242"/>
      <c r="D803" s="242"/>
      <c r="E803" s="242"/>
      <c r="F803" s="242"/>
      <c r="G803" s="243"/>
    </row>
    <row r="804" spans="1:7" x14ac:dyDescent="0.3">
      <c r="A804" s="241"/>
      <c r="B804" s="242"/>
      <c r="C804" s="242"/>
      <c r="D804" s="242"/>
      <c r="E804" s="242"/>
      <c r="F804" s="242"/>
      <c r="G804" s="243"/>
    </row>
    <row r="805" spans="1:7" x14ac:dyDescent="0.3">
      <c r="A805" s="241"/>
      <c r="B805" s="242"/>
      <c r="C805" s="242"/>
      <c r="D805" s="242"/>
      <c r="E805" s="242"/>
      <c r="F805" s="242"/>
      <c r="G805" s="243"/>
    </row>
    <row r="806" spans="1:7" x14ac:dyDescent="0.3">
      <c r="A806" s="241"/>
      <c r="B806" s="242"/>
      <c r="C806" s="242"/>
      <c r="D806" s="242"/>
      <c r="E806" s="242"/>
      <c r="F806" s="242"/>
      <c r="G806" s="243"/>
    </row>
    <row r="807" spans="1:7" x14ac:dyDescent="0.3">
      <c r="A807" s="241"/>
      <c r="B807" s="242"/>
      <c r="C807" s="242"/>
      <c r="D807" s="242"/>
      <c r="E807" s="242"/>
      <c r="F807" s="242"/>
      <c r="G807" s="243"/>
    </row>
    <row r="808" spans="1:7" x14ac:dyDescent="0.3">
      <c r="A808" s="241"/>
      <c r="B808" s="242"/>
      <c r="C808" s="242"/>
      <c r="D808" s="242"/>
      <c r="E808" s="242"/>
      <c r="F808" s="242"/>
      <c r="G808" s="243"/>
    </row>
    <row r="809" spans="1:7" x14ac:dyDescent="0.3">
      <c r="A809" s="241"/>
      <c r="B809" s="242"/>
      <c r="C809" s="242"/>
      <c r="D809" s="242"/>
      <c r="E809" s="242"/>
      <c r="F809" s="242"/>
      <c r="G809" s="243"/>
    </row>
    <row r="810" spans="1:7" x14ac:dyDescent="0.3">
      <c r="A810" s="241"/>
      <c r="B810" s="242"/>
      <c r="C810" s="242"/>
      <c r="D810" s="242"/>
      <c r="E810" s="242"/>
      <c r="F810" s="242"/>
      <c r="G810" s="243"/>
    </row>
    <row r="811" spans="1:7" x14ac:dyDescent="0.3">
      <c r="A811" s="241"/>
      <c r="B811" s="242"/>
      <c r="C811" s="242"/>
      <c r="D811" s="242"/>
      <c r="E811" s="242"/>
      <c r="F811" s="242"/>
      <c r="G811" s="243"/>
    </row>
    <row r="812" spans="1:7" x14ac:dyDescent="0.3">
      <c r="A812" s="241"/>
      <c r="B812" s="242"/>
      <c r="C812" s="242"/>
      <c r="D812" s="242"/>
      <c r="E812" s="242"/>
      <c r="F812" s="242"/>
      <c r="G812" s="243"/>
    </row>
    <row r="813" spans="1:7" x14ac:dyDescent="0.3">
      <c r="A813" s="241"/>
      <c r="B813" s="242"/>
      <c r="C813" s="242"/>
      <c r="D813" s="242"/>
      <c r="E813" s="242"/>
      <c r="F813" s="242"/>
      <c r="G813" s="243"/>
    </row>
    <row r="814" spans="1:7" x14ac:dyDescent="0.3">
      <c r="A814" s="241"/>
      <c r="B814" s="242"/>
      <c r="C814" s="242"/>
      <c r="D814" s="242"/>
      <c r="E814" s="242"/>
      <c r="F814" s="242"/>
      <c r="G814" s="243"/>
    </row>
    <row r="815" spans="1:7" x14ac:dyDescent="0.3">
      <c r="A815" s="241"/>
      <c r="B815" s="242"/>
      <c r="C815" s="242"/>
      <c r="D815" s="242"/>
      <c r="E815" s="242"/>
      <c r="F815" s="242"/>
      <c r="G815" s="243"/>
    </row>
    <row r="816" spans="1:7" x14ac:dyDescent="0.3">
      <c r="A816" s="241"/>
      <c r="B816" s="242"/>
      <c r="C816" s="242"/>
      <c r="D816" s="242"/>
      <c r="E816" s="242"/>
      <c r="F816" s="242"/>
      <c r="G816" s="243"/>
    </row>
    <row r="817" spans="1:7" x14ac:dyDescent="0.3">
      <c r="A817" s="241"/>
      <c r="B817" s="242"/>
      <c r="C817" s="242"/>
      <c r="D817" s="242"/>
      <c r="E817" s="242"/>
      <c r="F817" s="242"/>
      <c r="G817" s="243"/>
    </row>
    <row r="818" spans="1:7" x14ac:dyDescent="0.3">
      <c r="A818" s="241"/>
      <c r="B818" s="242"/>
      <c r="C818" s="242"/>
      <c r="D818" s="242"/>
      <c r="E818" s="242"/>
      <c r="F818" s="242"/>
      <c r="G818" s="243"/>
    </row>
    <row r="819" spans="1:7" x14ac:dyDescent="0.3">
      <c r="A819" s="241"/>
      <c r="B819" s="242"/>
      <c r="C819" s="242"/>
      <c r="D819" s="242"/>
      <c r="E819" s="242"/>
      <c r="F819" s="242"/>
      <c r="G819" s="243"/>
    </row>
    <row r="820" spans="1:7" x14ac:dyDescent="0.3">
      <c r="A820" s="241"/>
      <c r="B820" s="242"/>
      <c r="C820" s="242"/>
      <c r="D820" s="242"/>
      <c r="E820" s="242"/>
      <c r="F820" s="242"/>
      <c r="G820" s="243"/>
    </row>
    <row r="821" spans="1:7" x14ac:dyDescent="0.3">
      <c r="A821" s="241"/>
      <c r="B821" s="242"/>
      <c r="C821" s="242"/>
      <c r="D821" s="242"/>
      <c r="E821" s="242"/>
      <c r="F821" s="242"/>
      <c r="G821" s="243"/>
    </row>
    <row r="822" spans="1:7" x14ac:dyDescent="0.3">
      <c r="A822" s="241"/>
      <c r="B822" s="242"/>
      <c r="C822" s="242"/>
      <c r="D822" s="242"/>
      <c r="E822" s="242"/>
      <c r="F822" s="242"/>
      <c r="G822" s="243"/>
    </row>
    <row r="823" spans="1:7" x14ac:dyDescent="0.3">
      <c r="A823" s="241"/>
      <c r="B823" s="242"/>
      <c r="C823" s="242"/>
      <c r="D823" s="242"/>
      <c r="E823" s="242"/>
      <c r="F823" s="242"/>
      <c r="G823" s="243"/>
    </row>
    <row r="824" spans="1:7" x14ac:dyDescent="0.3">
      <c r="A824" s="241"/>
      <c r="B824" s="242"/>
      <c r="C824" s="242"/>
      <c r="D824" s="242"/>
      <c r="E824" s="242"/>
      <c r="F824" s="242"/>
      <c r="G824" s="243"/>
    </row>
    <row r="825" spans="1:7" x14ac:dyDescent="0.3">
      <c r="A825" s="241"/>
      <c r="B825" s="242"/>
      <c r="C825" s="242"/>
      <c r="D825" s="242"/>
      <c r="E825" s="242"/>
      <c r="F825" s="242"/>
      <c r="G825" s="243"/>
    </row>
    <row r="826" spans="1:7" x14ac:dyDescent="0.3">
      <c r="A826" s="241"/>
      <c r="B826" s="242"/>
      <c r="C826" s="242"/>
      <c r="D826" s="242"/>
      <c r="E826" s="242"/>
      <c r="F826" s="242"/>
      <c r="G826" s="243"/>
    </row>
    <row r="827" spans="1:7" x14ac:dyDescent="0.3">
      <c r="A827" s="241"/>
      <c r="B827" s="242"/>
      <c r="C827" s="242"/>
      <c r="D827" s="242"/>
      <c r="E827" s="242"/>
      <c r="F827" s="242"/>
      <c r="G827" s="243"/>
    </row>
    <row r="828" spans="1:7" x14ac:dyDescent="0.3">
      <c r="A828" s="241"/>
      <c r="B828" s="242"/>
      <c r="C828" s="242"/>
      <c r="D828" s="242"/>
      <c r="E828" s="242"/>
      <c r="F828" s="242"/>
      <c r="G828" s="243"/>
    </row>
    <row r="829" spans="1:7" x14ac:dyDescent="0.3">
      <c r="A829" s="241"/>
      <c r="B829" s="242"/>
      <c r="C829" s="242"/>
      <c r="D829" s="242"/>
      <c r="E829" s="242"/>
      <c r="F829" s="242"/>
      <c r="G829" s="243"/>
    </row>
    <row r="830" spans="1:7" x14ac:dyDescent="0.3">
      <c r="A830" s="241"/>
      <c r="B830" s="242"/>
      <c r="C830" s="242"/>
      <c r="D830" s="242"/>
      <c r="E830" s="242"/>
      <c r="F830" s="242"/>
      <c r="G830" s="243"/>
    </row>
    <row r="831" spans="1:7" x14ac:dyDescent="0.3">
      <c r="A831" s="241"/>
      <c r="B831" s="242"/>
      <c r="C831" s="242"/>
      <c r="D831" s="242"/>
      <c r="E831" s="242"/>
      <c r="F831" s="242"/>
      <c r="G831" s="243"/>
    </row>
    <row r="832" spans="1:7" x14ac:dyDescent="0.3">
      <c r="A832" s="241"/>
      <c r="B832" s="242"/>
      <c r="C832" s="242"/>
      <c r="D832" s="242"/>
      <c r="E832" s="242"/>
      <c r="F832" s="242"/>
      <c r="G832" s="243"/>
    </row>
    <row r="833" spans="1:7" x14ac:dyDescent="0.3">
      <c r="A833" s="241"/>
      <c r="B833" s="242"/>
      <c r="C833" s="242"/>
      <c r="D833" s="242"/>
      <c r="E833" s="242"/>
      <c r="F833" s="242"/>
      <c r="G833" s="243"/>
    </row>
    <row r="834" spans="1:7" x14ac:dyDescent="0.3">
      <c r="A834" s="241"/>
      <c r="B834" s="242"/>
      <c r="C834" s="242"/>
      <c r="D834" s="242"/>
      <c r="E834" s="242"/>
      <c r="F834" s="242"/>
      <c r="G834" s="243"/>
    </row>
    <row r="835" spans="1:7" x14ac:dyDescent="0.3">
      <c r="A835" s="241"/>
      <c r="B835" s="242"/>
      <c r="C835" s="242"/>
      <c r="D835" s="242"/>
      <c r="E835" s="242"/>
      <c r="F835" s="242"/>
      <c r="G835" s="243"/>
    </row>
    <row r="836" spans="1:7" x14ac:dyDescent="0.3">
      <c r="A836" s="241"/>
      <c r="B836" s="242"/>
      <c r="C836" s="242"/>
      <c r="D836" s="242"/>
      <c r="E836" s="242"/>
      <c r="F836" s="242"/>
      <c r="G836" s="243"/>
    </row>
    <row r="837" spans="1:7" x14ac:dyDescent="0.3">
      <c r="A837" s="241"/>
      <c r="B837" s="242"/>
      <c r="C837" s="242"/>
      <c r="D837" s="242"/>
      <c r="E837" s="242"/>
      <c r="F837" s="242"/>
      <c r="G837" s="243"/>
    </row>
    <row r="838" spans="1:7" x14ac:dyDescent="0.3">
      <c r="A838" s="241"/>
      <c r="B838" s="242"/>
      <c r="C838" s="242"/>
      <c r="D838" s="242"/>
      <c r="E838" s="242"/>
      <c r="F838" s="242"/>
      <c r="G838" s="243"/>
    </row>
    <row r="839" spans="1:7" x14ac:dyDescent="0.3">
      <c r="A839" s="241"/>
      <c r="B839" s="242"/>
      <c r="C839" s="242"/>
      <c r="D839" s="242"/>
      <c r="E839" s="242"/>
      <c r="F839" s="242"/>
      <c r="G839" s="243"/>
    </row>
    <row r="840" spans="1:7" x14ac:dyDescent="0.3">
      <c r="A840" s="241"/>
      <c r="B840" s="242"/>
      <c r="C840" s="242"/>
      <c r="D840" s="242"/>
      <c r="E840" s="242"/>
      <c r="F840" s="242"/>
      <c r="G840" s="243"/>
    </row>
    <row r="841" spans="1:7" x14ac:dyDescent="0.3">
      <c r="A841" s="241"/>
      <c r="B841" s="242"/>
      <c r="C841" s="242"/>
      <c r="D841" s="242"/>
      <c r="E841" s="242"/>
      <c r="F841" s="242"/>
      <c r="G841" s="243"/>
    </row>
    <row r="842" spans="1:7" x14ac:dyDescent="0.3">
      <c r="A842" s="241"/>
      <c r="B842" s="242"/>
      <c r="C842" s="242"/>
      <c r="D842" s="242"/>
      <c r="E842" s="242"/>
      <c r="F842" s="242"/>
      <c r="G842" s="243"/>
    </row>
    <row r="843" spans="1:7" x14ac:dyDescent="0.3">
      <c r="A843" s="241"/>
      <c r="B843" s="242"/>
      <c r="C843" s="242"/>
      <c r="D843" s="242"/>
      <c r="E843" s="242"/>
      <c r="F843" s="242"/>
      <c r="G843" s="243"/>
    </row>
    <row r="844" spans="1:7" x14ac:dyDescent="0.3">
      <c r="A844" s="241"/>
      <c r="B844" s="242"/>
      <c r="C844" s="242"/>
      <c r="D844" s="242"/>
      <c r="E844" s="242"/>
      <c r="F844" s="242"/>
      <c r="G844" s="243"/>
    </row>
    <row r="845" spans="1:7" x14ac:dyDescent="0.3">
      <c r="A845" s="241"/>
      <c r="B845" s="242"/>
      <c r="C845" s="242"/>
      <c r="D845" s="242"/>
      <c r="E845" s="242"/>
      <c r="F845" s="242"/>
      <c r="G845" s="243"/>
    </row>
    <row r="846" spans="1:7" x14ac:dyDescent="0.3">
      <c r="A846" s="241"/>
      <c r="B846" s="242"/>
      <c r="C846" s="242"/>
      <c r="D846" s="242"/>
      <c r="E846" s="242"/>
      <c r="F846" s="242"/>
      <c r="G846" s="243"/>
    </row>
    <row r="847" spans="1:7" x14ac:dyDescent="0.3">
      <c r="A847" s="241"/>
      <c r="B847" s="242"/>
      <c r="C847" s="242"/>
      <c r="D847" s="242"/>
      <c r="E847" s="242"/>
      <c r="F847" s="242"/>
      <c r="G847" s="243"/>
    </row>
    <row r="848" spans="1:7" x14ac:dyDescent="0.3">
      <c r="A848" s="241"/>
      <c r="B848" s="242"/>
      <c r="C848" s="242"/>
      <c r="D848" s="242"/>
      <c r="E848" s="242"/>
      <c r="F848" s="242"/>
      <c r="G848" s="243"/>
    </row>
    <row r="849" spans="1:7" x14ac:dyDescent="0.3">
      <c r="A849" s="241"/>
      <c r="B849" s="242"/>
      <c r="C849" s="242"/>
      <c r="D849" s="242"/>
      <c r="E849" s="242"/>
      <c r="F849" s="242"/>
      <c r="G849" s="243"/>
    </row>
    <row r="850" spans="1:7" x14ac:dyDescent="0.3">
      <c r="A850" s="241"/>
      <c r="B850" s="242"/>
      <c r="C850" s="242"/>
      <c r="D850" s="242"/>
      <c r="E850" s="242"/>
      <c r="F850" s="242"/>
      <c r="G850" s="243"/>
    </row>
    <row r="851" spans="1:7" x14ac:dyDescent="0.3">
      <c r="A851" s="241"/>
      <c r="B851" s="242"/>
      <c r="C851" s="242"/>
      <c r="D851" s="242"/>
      <c r="E851" s="242"/>
      <c r="F851" s="242"/>
      <c r="G851" s="243"/>
    </row>
    <row r="852" spans="1:7" x14ac:dyDescent="0.3">
      <c r="A852" s="241"/>
      <c r="B852" s="242"/>
      <c r="C852" s="242"/>
      <c r="D852" s="242"/>
      <c r="E852" s="242"/>
      <c r="F852" s="242"/>
      <c r="G852" s="243"/>
    </row>
    <row r="853" spans="1:7" x14ac:dyDescent="0.3">
      <c r="A853" s="241"/>
      <c r="B853" s="242"/>
      <c r="C853" s="242"/>
      <c r="D853" s="242"/>
      <c r="E853" s="242"/>
      <c r="F853" s="242"/>
      <c r="G853" s="243"/>
    </row>
    <row r="854" spans="1:7" x14ac:dyDescent="0.3">
      <c r="A854" s="241"/>
      <c r="B854" s="242"/>
      <c r="C854" s="242"/>
      <c r="D854" s="242"/>
      <c r="E854" s="242"/>
      <c r="F854" s="242"/>
      <c r="G854" s="243"/>
    </row>
    <row r="855" spans="1:7" x14ac:dyDescent="0.3">
      <c r="A855" s="241"/>
      <c r="B855" s="242"/>
      <c r="C855" s="242"/>
      <c r="D855" s="242"/>
      <c r="E855" s="242"/>
      <c r="F855" s="242"/>
      <c r="G855" s="243"/>
    </row>
    <row r="856" spans="1:7" x14ac:dyDescent="0.3">
      <c r="A856" s="241"/>
      <c r="B856" s="242"/>
      <c r="C856" s="242"/>
      <c r="D856" s="242"/>
      <c r="E856" s="242"/>
      <c r="F856" s="242"/>
      <c r="G856" s="243"/>
    </row>
    <row r="857" spans="1:7" x14ac:dyDescent="0.3">
      <c r="A857" s="241"/>
      <c r="B857" s="242"/>
      <c r="C857" s="242"/>
      <c r="D857" s="242"/>
      <c r="E857" s="242"/>
      <c r="F857" s="242"/>
      <c r="G857" s="243"/>
    </row>
    <row r="858" spans="1:7" x14ac:dyDescent="0.3">
      <c r="A858" s="241"/>
      <c r="B858" s="242"/>
      <c r="C858" s="242"/>
      <c r="D858" s="242"/>
      <c r="E858" s="242"/>
      <c r="F858" s="242"/>
      <c r="G858" s="243"/>
    </row>
    <row r="859" spans="1:7" x14ac:dyDescent="0.3">
      <c r="A859" s="241"/>
      <c r="B859" s="242"/>
      <c r="C859" s="242"/>
      <c r="D859" s="242"/>
      <c r="E859" s="242"/>
      <c r="F859" s="242"/>
      <c r="G859" s="243"/>
    </row>
    <row r="860" spans="1:7" x14ac:dyDescent="0.3">
      <c r="A860" s="241"/>
      <c r="B860" s="242"/>
      <c r="C860" s="242"/>
      <c r="D860" s="242"/>
      <c r="E860" s="242"/>
      <c r="F860" s="242"/>
      <c r="G860" s="243"/>
    </row>
    <row r="861" spans="1:7" x14ac:dyDescent="0.3">
      <c r="A861" s="241"/>
      <c r="B861" s="242"/>
      <c r="C861" s="242"/>
      <c r="D861" s="242"/>
      <c r="E861" s="242"/>
      <c r="F861" s="242"/>
      <c r="G861" s="243"/>
    </row>
    <row r="862" spans="1:7" x14ac:dyDescent="0.3">
      <c r="A862" s="241"/>
      <c r="B862" s="242"/>
      <c r="C862" s="242"/>
      <c r="D862" s="242"/>
      <c r="E862" s="242"/>
      <c r="F862" s="242"/>
      <c r="G862" s="243"/>
    </row>
    <row r="863" spans="1:7" x14ac:dyDescent="0.3">
      <c r="A863" s="241"/>
      <c r="B863" s="242"/>
      <c r="C863" s="242"/>
      <c r="D863" s="242"/>
      <c r="E863" s="242"/>
      <c r="F863" s="242"/>
      <c r="G863" s="243"/>
    </row>
    <row r="864" spans="1:7" x14ac:dyDescent="0.3">
      <c r="A864" s="241"/>
      <c r="B864" s="242"/>
      <c r="C864" s="242"/>
      <c r="D864" s="242"/>
      <c r="E864" s="242"/>
      <c r="F864" s="242"/>
      <c r="G864" s="243"/>
    </row>
    <row r="865" spans="1:7" x14ac:dyDescent="0.3">
      <c r="A865" s="241"/>
      <c r="B865" s="242"/>
      <c r="C865" s="242"/>
      <c r="D865" s="242"/>
      <c r="E865" s="242"/>
      <c r="F865" s="242"/>
      <c r="G865" s="243"/>
    </row>
    <row r="866" spans="1:7" x14ac:dyDescent="0.3">
      <c r="A866" s="241"/>
      <c r="B866" s="242"/>
      <c r="C866" s="242"/>
      <c r="D866" s="242"/>
      <c r="E866" s="242"/>
      <c r="F866" s="242"/>
      <c r="G866" s="243"/>
    </row>
    <row r="867" spans="1:7" x14ac:dyDescent="0.3">
      <c r="A867" s="241"/>
      <c r="B867" s="242"/>
      <c r="C867" s="242"/>
      <c r="D867" s="242"/>
      <c r="E867" s="242"/>
      <c r="F867" s="242"/>
      <c r="G867" s="243"/>
    </row>
    <row r="868" spans="1:7" x14ac:dyDescent="0.3">
      <c r="A868" s="241"/>
      <c r="B868" s="242"/>
      <c r="C868" s="242"/>
      <c r="D868" s="242"/>
      <c r="E868" s="242"/>
      <c r="F868" s="242"/>
      <c r="G868" s="243"/>
    </row>
    <row r="869" spans="1:7" x14ac:dyDescent="0.3">
      <c r="A869" s="241"/>
      <c r="B869" s="242"/>
      <c r="C869" s="242"/>
      <c r="D869" s="242"/>
      <c r="E869" s="242"/>
      <c r="F869" s="242"/>
      <c r="G869" s="243"/>
    </row>
    <row r="870" spans="1:7" x14ac:dyDescent="0.3">
      <c r="A870" s="241"/>
      <c r="B870" s="242"/>
      <c r="C870" s="242"/>
      <c r="D870" s="242"/>
      <c r="E870" s="242"/>
      <c r="F870" s="242"/>
      <c r="G870" s="243"/>
    </row>
    <row r="871" spans="1:7" x14ac:dyDescent="0.3">
      <c r="A871" s="241"/>
      <c r="B871" s="242"/>
      <c r="C871" s="242"/>
      <c r="D871" s="242"/>
      <c r="E871" s="242"/>
      <c r="F871" s="242"/>
      <c r="G871" s="243"/>
    </row>
    <row r="872" spans="1:7" x14ac:dyDescent="0.3">
      <c r="A872" s="241"/>
      <c r="B872" s="242"/>
      <c r="C872" s="242"/>
      <c r="D872" s="242"/>
      <c r="E872" s="242"/>
      <c r="F872" s="242"/>
      <c r="G872" s="243"/>
    </row>
    <row r="873" spans="1:7" x14ac:dyDescent="0.3">
      <c r="A873" s="241"/>
      <c r="B873" s="242"/>
      <c r="C873" s="242"/>
      <c r="D873" s="242"/>
      <c r="E873" s="242"/>
      <c r="F873" s="242"/>
      <c r="G873" s="243"/>
    </row>
    <row r="874" spans="1:7" x14ac:dyDescent="0.3">
      <c r="A874" s="241"/>
      <c r="B874" s="242"/>
      <c r="C874" s="242"/>
      <c r="D874" s="242"/>
      <c r="E874" s="242"/>
      <c r="F874" s="242"/>
      <c r="G874" s="243"/>
    </row>
    <row r="875" spans="1:7" x14ac:dyDescent="0.3">
      <c r="A875" s="241"/>
      <c r="B875" s="242"/>
      <c r="C875" s="242"/>
      <c r="D875" s="242"/>
      <c r="E875" s="242"/>
      <c r="F875" s="242"/>
      <c r="G875" s="243"/>
    </row>
    <row r="876" spans="1:7" x14ac:dyDescent="0.3">
      <c r="A876" s="241"/>
      <c r="B876" s="242"/>
      <c r="C876" s="242"/>
      <c r="D876" s="242"/>
      <c r="E876" s="242"/>
      <c r="F876" s="242"/>
      <c r="G876" s="243"/>
    </row>
    <row r="877" spans="1:7" x14ac:dyDescent="0.3">
      <c r="A877" s="241"/>
      <c r="B877" s="242"/>
      <c r="C877" s="242"/>
      <c r="D877" s="242"/>
      <c r="E877" s="242"/>
      <c r="F877" s="242"/>
      <c r="G877" s="243"/>
    </row>
    <row r="878" spans="1:7" x14ac:dyDescent="0.3">
      <c r="A878" s="241"/>
      <c r="B878" s="242"/>
      <c r="C878" s="242"/>
      <c r="D878" s="242"/>
      <c r="E878" s="242"/>
      <c r="F878" s="242"/>
      <c r="G878" s="243"/>
    </row>
    <row r="879" spans="1:7" x14ac:dyDescent="0.3">
      <c r="A879" s="241"/>
      <c r="B879" s="242"/>
      <c r="C879" s="242"/>
      <c r="D879" s="242"/>
      <c r="E879" s="242"/>
      <c r="F879" s="242"/>
      <c r="G879" s="243"/>
    </row>
    <row r="880" spans="1:7" x14ac:dyDescent="0.3">
      <c r="A880" s="241"/>
      <c r="B880" s="242"/>
      <c r="C880" s="242"/>
      <c r="D880" s="242"/>
      <c r="E880" s="242"/>
      <c r="F880" s="242"/>
      <c r="G880" s="243"/>
    </row>
    <row r="881" spans="1:7" x14ac:dyDescent="0.3">
      <c r="A881" s="241"/>
      <c r="B881" s="242"/>
      <c r="C881" s="242"/>
      <c r="D881" s="242"/>
      <c r="E881" s="242"/>
      <c r="F881" s="242"/>
      <c r="G881" s="243"/>
    </row>
    <row r="882" spans="1:7" x14ac:dyDescent="0.3">
      <c r="A882" s="241"/>
      <c r="B882" s="242"/>
      <c r="C882" s="242"/>
      <c r="D882" s="242"/>
      <c r="E882" s="242"/>
      <c r="F882" s="242"/>
      <c r="G882" s="243"/>
    </row>
    <row r="883" spans="1:7" x14ac:dyDescent="0.3">
      <c r="A883" s="241"/>
      <c r="B883" s="242"/>
      <c r="C883" s="242"/>
      <c r="D883" s="242"/>
      <c r="E883" s="242"/>
      <c r="F883" s="242"/>
      <c r="G883" s="243"/>
    </row>
    <row r="884" spans="1:7" x14ac:dyDescent="0.3">
      <c r="A884" s="241"/>
      <c r="B884" s="242"/>
      <c r="C884" s="242"/>
      <c r="D884" s="242"/>
      <c r="E884" s="242"/>
      <c r="F884" s="242"/>
      <c r="G884" s="243"/>
    </row>
    <row r="885" spans="1:7" x14ac:dyDescent="0.3">
      <c r="A885" s="241"/>
      <c r="B885" s="242"/>
      <c r="C885" s="242"/>
      <c r="D885" s="242"/>
      <c r="E885" s="242"/>
      <c r="F885" s="242"/>
      <c r="G885" s="243"/>
    </row>
    <row r="886" spans="1:7" x14ac:dyDescent="0.3">
      <c r="A886" s="241"/>
      <c r="B886" s="242"/>
      <c r="C886" s="242"/>
      <c r="D886" s="242"/>
      <c r="E886" s="242"/>
      <c r="F886" s="242"/>
      <c r="G886" s="243"/>
    </row>
    <row r="887" spans="1:7" x14ac:dyDescent="0.3">
      <c r="A887" s="241"/>
      <c r="B887" s="242"/>
      <c r="C887" s="242"/>
      <c r="D887" s="242"/>
      <c r="E887" s="242"/>
      <c r="F887" s="242"/>
      <c r="G887" s="243"/>
    </row>
    <row r="888" spans="1:7" x14ac:dyDescent="0.3">
      <c r="A888" s="241"/>
      <c r="B888" s="242"/>
      <c r="C888" s="242"/>
      <c r="D888" s="242"/>
      <c r="E888" s="242"/>
      <c r="F888" s="242"/>
      <c r="G888" s="243"/>
    </row>
    <row r="889" spans="1:7" x14ac:dyDescent="0.3">
      <c r="A889" s="241"/>
      <c r="B889" s="242"/>
      <c r="C889" s="242"/>
      <c r="D889" s="242"/>
      <c r="E889" s="242"/>
      <c r="F889" s="242"/>
      <c r="G889" s="243"/>
    </row>
    <row r="890" spans="1:7" x14ac:dyDescent="0.3">
      <c r="A890" s="241"/>
      <c r="B890" s="242"/>
      <c r="C890" s="242"/>
      <c r="D890" s="242"/>
      <c r="E890" s="242"/>
      <c r="F890" s="242"/>
      <c r="G890" s="243"/>
    </row>
    <row r="891" spans="1:7" x14ac:dyDescent="0.3">
      <c r="A891" s="241"/>
      <c r="B891" s="242"/>
      <c r="C891" s="242"/>
      <c r="D891" s="242"/>
      <c r="E891" s="242"/>
      <c r="F891" s="242"/>
      <c r="G891" s="243"/>
    </row>
    <row r="892" spans="1:7" x14ac:dyDescent="0.3">
      <c r="A892" s="241"/>
      <c r="B892" s="242"/>
      <c r="C892" s="242"/>
      <c r="D892" s="242"/>
      <c r="E892" s="242"/>
      <c r="F892" s="242"/>
      <c r="G892" s="243"/>
    </row>
    <row r="893" spans="1:7" x14ac:dyDescent="0.3">
      <c r="A893" s="241"/>
      <c r="B893" s="242"/>
      <c r="C893" s="242"/>
      <c r="D893" s="242"/>
      <c r="E893" s="242"/>
      <c r="F893" s="242"/>
      <c r="G893" s="243"/>
    </row>
    <row r="894" spans="1:7" x14ac:dyDescent="0.3">
      <c r="A894" s="241"/>
      <c r="B894" s="242"/>
      <c r="C894" s="242"/>
      <c r="D894" s="242"/>
      <c r="E894" s="242"/>
      <c r="F894" s="242"/>
      <c r="G894" s="243"/>
    </row>
    <row r="895" spans="1:7" x14ac:dyDescent="0.3">
      <c r="A895" s="241"/>
      <c r="B895" s="242"/>
      <c r="C895" s="242"/>
      <c r="D895" s="242"/>
      <c r="E895" s="242"/>
      <c r="F895" s="242"/>
      <c r="G895" s="243"/>
    </row>
    <row r="896" spans="1:7" x14ac:dyDescent="0.3">
      <c r="A896" s="241"/>
      <c r="B896" s="242"/>
      <c r="C896" s="242"/>
      <c r="D896" s="242"/>
      <c r="E896" s="242"/>
      <c r="F896" s="242"/>
      <c r="G896" s="243"/>
    </row>
    <row r="897" spans="1:7" x14ac:dyDescent="0.3">
      <c r="A897" s="241"/>
      <c r="B897" s="242"/>
      <c r="C897" s="242"/>
      <c r="D897" s="242"/>
      <c r="E897" s="242"/>
      <c r="F897" s="242"/>
      <c r="G897" s="243"/>
    </row>
    <row r="898" spans="1:7" x14ac:dyDescent="0.3">
      <c r="A898" s="241"/>
      <c r="B898" s="242"/>
      <c r="C898" s="242"/>
      <c r="D898" s="242"/>
      <c r="E898" s="242"/>
      <c r="F898" s="242"/>
      <c r="G898" s="243"/>
    </row>
    <row r="899" spans="1:7" x14ac:dyDescent="0.3">
      <c r="A899" s="241"/>
      <c r="B899" s="242"/>
      <c r="C899" s="242"/>
      <c r="D899" s="242"/>
      <c r="E899" s="242"/>
      <c r="F899" s="242"/>
      <c r="G899" s="243"/>
    </row>
    <row r="900" spans="1:7" x14ac:dyDescent="0.3">
      <c r="A900" s="241"/>
      <c r="B900" s="242"/>
      <c r="C900" s="242"/>
      <c r="D900" s="242"/>
      <c r="E900" s="242"/>
      <c r="F900" s="242"/>
      <c r="G900" s="243"/>
    </row>
    <row r="901" spans="1:7" x14ac:dyDescent="0.3">
      <c r="A901" s="241"/>
      <c r="B901" s="242"/>
      <c r="C901" s="242"/>
      <c r="D901" s="242"/>
      <c r="E901" s="242"/>
      <c r="F901" s="242"/>
      <c r="G901" s="243"/>
    </row>
    <row r="902" spans="1:7" x14ac:dyDescent="0.3">
      <c r="A902" s="241"/>
      <c r="B902" s="242"/>
      <c r="C902" s="242"/>
      <c r="D902" s="242"/>
      <c r="E902" s="242"/>
      <c r="F902" s="242"/>
      <c r="G902" s="243"/>
    </row>
    <row r="903" spans="1:7" x14ac:dyDescent="0.3">
      <c r="A903" s="241"/>
      <c r="B903" s="242"/>
      <c r="C903" s="242"/>
      <c r="D903" s="242"/>
      <c r="E903" s="242"/>
      <c r="F903" s="242"/>
      <c r="G903" s="243"/>
    </row>
    <row r="904" spans="1:7" x14ac:dyDescent="0.3">
      <c r="A904" s="241"/>
      <c r="B904" s="242"/>
      <c r="C904" s="242"/>
      <c r="D904" s="242"/>
      <c r="E904" s="242"/>
      <c r="F904" s="242"/>
      <c r="G904" s="243"/>
    </row>
    <row r="905" spans="1:7" x14ac:dyDescent="0.3">
      <c r="A905" s="241"/>
      <c r="B905" s="242"/>
      <c r="C905" s="242"/>
      <c r="D905" s="242"/>
      <c r="E905" s="242"/>
      <c r="F905" s="242"/>
      <c r="G905" s="243"/>
    </row>
    <row r="906" spans="1:7" x14ac:dyDescent="0.3">
      <c r="A906" s="241"/>
      <c r="B906" s="242"/>
      <c r="C906" s="242"/>
      <c r="D906" s="242"/>
      <c r="E906" s="242"/>
      <c r="F906" s="242"/>
      <c r="G906" s="243"/>
    </row>
    <row r="907" spans="1:7" x14ac:dyDescent="0.3">
      <c r="A907" s="241"/>
      <c r="B907" s="242"/>
      <c r="C907" s="242"/>
      <c r="D907" s="242"/>
      <c r="E907" s="242"/>
      <c r="F907" s="242"/>
      <c r="G907" s="243"/>
    </row>
    <row r="908" spans="1:7" x14ac:dyDescent="0.3">
      <c r="A908" s="241"/>
      <c r="B908" s="242"/>
      <c r="C908" s="242"/>
      <c r="D908" s="242"/>
      <c r="E908" s="242"/>
      <c r="F908" s="242"/>
      <c r="G908" s="243"/>
    </row>
    <row r="909" spans="1:7" x14ac:dyDescent="0.3">
      <c r="A909" s="241"/>
      <c r="B909" s="242"/>
      <c r="C909" s="242"/>
      <c r="D909" s="242"/>
      <c r="E909" s="242"/>
      <c r="F909" s="242"/>
      <c r="G909" s="243"/>
    </row>
    <row r="910" spans="1:7" x14ac:dyDescent="0.3">
      <c r="A910" s="241"/>
      <c r="B910" s="242"/>
      <c r="C910" s="242"/>
      <c r="D910" s="242"/>
      <c r="E910" s="242"/>
      <c r="F910" s="242"/>
      <c r="G910" s="243"/>
    </row>
    <row r="911" spans="1:7" x14ac:dyDescent="0.3">
      <c r="A911" s="241"/>
      <c r="B911" s="242"/>
      <c r="C911" s="242"/>
      <c r="D911" s="242"/>
      <c r="E911" s="242"/>
      <c r="F911" s="242"/>
      <c r="G911" s="243"/>
    </row>
    <row r="912" spans="1:7" x14ac:dyDescent="0.3">
      <c r="A912" s="241"/>
      <c r="B912" s="242"/>
      <c r="C912" s="242"/>
      <c r="D912" s="242"/>
      <c r="E912" s="242"/>
      <c r="F912" s="242"/>
      <c r="G912" s="243"/>
    </row>
    <row r="913" spans="1:7" x14ac:dyDescent="0.3">
      <c r="A913" s="241"/>
      <c r="B913" s="242"/>
      <c r="C913" s="242"/>
      <c r="D913" s="242"/>
      <c r="E913" s="242"/>
      <c r="F913" s="242"/>
      <c r="G913" s="243"/>
    </row>
    <row r="914" spans="1:7" x14ac:dyDescent="0.3">
      <c r="A914" s="241"/>
      <c r="B914" s="242"/>
      <c r="C914" s="242"/>
      <c r="D914" s="242"/>
      <c r="E914" s="242"/>
      <c r="F914" s="242"/>
      <c r="G914" s="243"/>
    </row>
    <row r="915" spans="1:7" x14ac:dyDescent="0.3">
      <c r="A915" s="241"/>
      <c r="B915" s="242"/>
      <c r="C915" s="242"/>
      <c r="D915" s="242"/>
      <c r="E915" s="242"/>
      <c r="F915" s="242"/>
      <c r="G915" s="243"/>
    </row>
    <row r="916" spans="1:7" x14ac:dyDescent="0.3">
      <c r="A916" s="241"/>
      <c r="B916" s="242"/>
      <c r="C916" s="242"/>
      <c r="D916" s="242"/>
      <c r="E916" s="242"/>
      <c r="F916" s="242"/>
      <c r="G916" s="243"/>
    </row>
    <row r="917" spans="1:7" x14ac:dyDescent="0.3">
      <c r="A917" s="241"/>
      <c r="B917" s="242"/>
      <c r="C917" s="242"/>
      <c r="D917" s="242"/>
      <c r="E917" s="242"/>
      <c r="F917" s="242"/>
      <c r="G917" s="243"/>
    </row>
    <row r="918" spans="1:7" x14ac:dyDescent="0.3">
      <c r="A918" s="241"/>
      <c r="B918" s="242"/>
      <c r="C918" s="242"/>
      <c r="D918" s="242"/>
      <c r="E918" s="242"/>
      <c r="F918" s="242"/>
      <c r="G918" s="243"/>
    </row>
    <row r="919" spans="1:7" x14ac:dyDescent="0.3">
      <c r="A919" s="241"/>
      <c r="B919" s="242"/>
      <c r="C919" s="242"/>
      <c r="D919" s="242"/>
      <c r="E919" s="242"/>
      <c r="F919" s="242"/>
      <c r="G919" s="243"/>
    </row>
    <row r="920" spans="1:7" x14ac:dyDescent="0.3">
      <c r="A920" s="241"/>
      <c r="B920" s="242"/>
      <c r="C920" s="242"/>
      <c r="D920" s="242"/>
      <c r="E920" s="242"/>
      <c r="F920" s="242"/>
      <c r="G920" s="243"/>
    </row>
    <row r="921" spans="1:7" x14ac:dyDescent="0.3">
      <c r="A921" s="241"/>
      <c r="B921" s="242"/>
      <c r="C921" s="242"/>
      <c r="D921" s="242"/>
      <c r="E921" s="242"/>
      <c r="F921" s="242"/>
      <c r="G921" s="243"/>
    </row>
    <row r="922" spans="1:7" x14ac:dyDescent="0.3">
      <c r="A922" s="241"/>
      <c r="B922" s="242"/>
      <c r="C922" s="242"/>
      <c r="D922" s="242"/>
      <c r="E922" s="242"/>
      <c r="F922" s="242"/>
      <c r="G922" s="243"/>
    </row>
    <row r="923" spans="1:7" x14ac:dyDescent="0.3">
      <c r="A923" s="241"/>
      <c r="B923" s="242"/>
      <c r="C923" s="242"/>
      <c r="D923" s="242"/>
      <c r="E923" s="242"/>
      <c r="F923" s="242"/>
      <c r="G923" s="243"/>
    </row>
    <row r="924" spans="1:7" x14ac:dyDescent="0.3">
      <c r="A924" s="241"/>
      <c r="B924" s="242"/>
      <c r="C924" s="242"/>
      <c r="D924" s="242"/>
      <c r="E924" s="242"/>
      <c r="F924" s="242"/>
      <c r="G924" s="243"/>
    </row>
    <row r="925" spans="1:7" x14ac:dyDescent="0.3">
      <c r="A925" s="241"/>
      <c r="B925" s="242"/>
      <c r="C925" s="242"/>
      <c r="D925" s="242"/>
      <c r="E925" s="242"/>
      <c r="F925" s="242"/>
      <c r="G925" s="243"/>
    </row>
    <row r="926" spans="1:7" x14ac:dyDescent="0.3">
      <c r="A926" s="241"/>
      <c r="B926" s="242"/>
      <c r="C926" s="242"/>
      <c r="D926" s="242"/>
      <c r="E926" s="242"/>
      <c r="F926" s="242"/>
      <c r="G926" s="243"/>
    </row>
    <row r="927" spans="1:7" x14ac:dyDescent="0.3">
      <c r="A927" s="241"/>
      <c r="B927" s="242"/>
      <c r="C927" s="242"/>
      <c r="D927" s="242"/>
      <c r="E927" s="242"/>
      <c r="F927" s="242"/>
      <c r="G927" s="243"/>
    </row>
    <row r="928" spans="1:7" x14ac:dyDescent="0.3">
      <c r="A928" s="241"/>
      <c r="B928" s="242"/>
      <c r="C928" s="242"/>
      <c r="D928" s="242"/>
      <c r="E928" s="242"/>
      <c r="F928" s="242"/>
      <c r="G928" s="243"/>
    </row>
    <row r="929" spans="1:7" x14ac:dyDescent="0.3">
      <c r="A929" s="241"/>
      <c r="B929" s="242"/>
      <c r="C929" s="242"/>
      <c r="D929" s="242"/>
      <c r="E929" s="242"/>
      <c r="F929" s="242"/>
      <c r="G929" s="243"/>
    </row>
    <row r="930" spans="1:7" x14ac:dyDescent="0.3">
      <c r="A930" s="241"/>
      <c r="B930" s="242"/>
      <c r="C930" s="242"/>
      <c r="D930" s="242"/>
      <c r="E930" s="242"/>
      <c r="F930" s="242"/>
      <c r="G930" s="243"/>
    </row>
    <row r="931" spans="1:7" x14ac:dyDescent="0.3">
      <c r="A931" s="241"/>
      <c r="B931" s="242"/>
      <c r="C931" s="242"/>
      <c r="D931" s="242"/>
      <c r="E931" s="242"/>
      <c r="F931" s="242"/>
      <c r="G931" s="243"/>
    </row>
    <row r="932" spans="1:7" x14ac:dyDescent="0.3">
      <c r="A932" s="241"/>
      <c r="B932" s="242"/>
      <c r="C932" s="242"/>
      <c r="D932" s="242"/>
      <c r="E932" s="242"/>
      <c r="F932" s="242"/>
      <c r="G932" s="243"/>
    </row>
    <row r="933" spans="1:7" x14ac:dyDescent="0.3">
      <c r="A933" s="241"/>
      <c r="B933" s="242"/>
      <c r="C933" s="242"/>
      <c r="D933" s="242"/>
      <c r="E933" s="242"/>
      <c r="F933" s="242"/>
      <c r="G933" s="243"/>
    </row>
    <row r="934" spans="1:7" x14ac:dyDescent="0.3">
      <c r="A934" s="241"/>
      <c r="B934" s="242"/>
      <c r="C934" s="242"/>
      <c r="D934" s="242"/>
      <c r="E934" s="242"/>
      <c r="F934" s="242"/>
      <c r="G934" s="243"/>
    </row>
    <row r="935" spans="1:7" x14ac:dyDescent="0.3">
      <c r="A935" s="241"/>
      <c r="B935" s="242"/>
      <c r="C935" s="242"/>
      <c r="D935" s="242"/>
      <c r="E935" s="242"/>
      <c r="F935" s="242"/>
      <c r="G935" s="243"/>
    </row>
    <row r="936" spans="1:7" x14ac:dyDescent="0.3">
      <c r="A936" s="241"/>
      <c r="B936" s="242"/>
      <c r="C936" s="242"/>
      <c r="D936" s="242"/>
      <c r="E936" s="242"/>
      <c r="F936" s="242"/>
      <c r="G936" s="243"/>
    </row>
    <row r="937" spans="1:7" x14ac:dyDescent="0.3">
      <c r="A937" s="241"/>
      <c r="B937" s="242"/>
      <c r="C937" s="242"/>
      <c r="D937" s="242"/>
      <c r="E937" s="242"/>
      <c r="F937" s="242"/>
      <c r="G937" s="243"/>
    </row>
    <row r="938" spans="1:7" x14ac:dyDescent="0.3">
      <c r="A938" s="241"/>
      <c r="B938" s="242"/>
      <c r="C938" s="242"/>
      <c r="D938" s="242"/>
      <c r="E938" s="242"/>
      <c r="F938" s="242"/>
      <c r="G938" s="243"/>
    </row>
    <row r="939" spans="1:7" x14ac:dyDescent="0.3">
      <c r="A939" s="241"/>
      <c r="B939" s="242"/>
      <c r="C939" s="242"/>
      <c r="D939" s="242"/>
      <c r="E939" s="242"/>
      <c r="F939" s="242"/>
      <c r="G939" s="243"/>
    </row>
    <row r="940" spans="1:7" x14ac:dyDescent="0.3">
      <c r="A940" s="241"/>
      <c r="B940" s="242"/>
      <c r="C940" s="242"/>
      <c r="D940" s="242"/>
      <c r="E940" s="242"/>
      <c r="F940" s="242"/>
      <c r="G940" s="243"/>
    </row>
    <row r="941" spans="1:7" x14ac:dyDescent="0.3">
      <c r="A941" s="241"/>
      <c r="B941" s="242"/>
      <c r="C941" s="242"/>
      <c r="D941" s="242"/>
      <c r="E941" s="242"/>
      <c r="F941" s="242"/>
      <c r="G941" s="243"/>
    </row>
    <row r="942" spans="1:7" x14ac:dyDescent="0.3">
      <c r="A942" s="241"/>
      <c r="B942" s="242"/>
      <c r="C942" s="242"/>
      <c r="D942" s="242"/>
      <c r="E942" s="242"/>
      <c r="F942" s="242"/>
      <c r="G942" s="243"/>
    </row>
    <row r="943" spans="1:7" x14ac:dyDescent="0.3">
      <c r="A943" s="241"/>
      <c r="B943" s="242"/>
      <c r="C943" s="242"/>
      <c r="D943" s="242"/>
      <c r="E943" s="242"/>
      <c r="F943" s="242"/>
      <c r="G943" s="243"/>
    </row>
    <row r="944" spans="1:7" x14ac:dyDescent="0.3">
      <c r="A944" s="241"/>
      <c r="B944" s="242"/>
      <c r="C944" s="242"/>
      <c r="D944" s="242"/>
      <c r="E944" s="242"/>
      <c r="F944" s="242"/>
      <c r="G944" s="243"/>
    </row>
    <row r="945" spans="1:7" x14ac:dyDescent="0.3">
      <c r="A945" s="241"/>
      <c r="B945" s="242"/>
      <c r="C945" s="242"/>
      <c r="D945" s="242"/>
      <c r="E945" s="242"/>
      <c r="F945" s="242"/>
      <c r="G945" s="243"/>
    </row>
    <row r="946" spans="1:7" x14ac:dyDescent="0.3">
      <c r="A946" s="241"/>
      <c r="B946" s="242"/>
      <c r="C946" s="242"/>
      <c r="D946" s="242"/>
      <c r="E946" s="242"/>
      <c r="F946" s="242"/>
      <c r="G946" s="243"/>
    </row>
    <row r="947" spans="1:7" x14ac:dyDescent="0.3">
      <c r="A947" s="241"/>
      <c r="B947" s="242"/>
      <c r="C947" s="242"/>
      <c r="D947" s="242"/>
      <c r="E947" s="242"/>
      <c r="F947" s="242"/>
      <c r="G947" s="243"/>
    </row>
    <row r="948" spans="1:7" x14ac:dyDescent="0.3">
      <c r="A948" s="241"/>
      <c r="B948" s="242"/>
      <c r="C948" s="242"/>
      <c r="D948" s="242"/>
      <c r="E948" s="242"/>
      <c r="F948" s="242"/>
      <c r="G948" s="243"/>
    </row>
    <row r="949" spans="1:7" x14ac:dyDescent="0.3">
      <c r="A949" s="241"/>
      <c r="B949" s="242"/>
      <c r="C949" s="242"/>
      <c r="D949" s="242"/>
      <c r="E949" s="242"/>
      <c r="F949" s="242"/>
      <c r="G949" s="243"/>
    </row>
    <row r="950" spans="1:7" x14ac:dyDescent="0.3">
      <c r="A950" s="241"/>
      <c r="B950" s="242"/>
      <c r="C950" s="242"/>
      <c r="D950" s="242"/>
      <c r="E950" s="242"/>
      <c r="F950" s="242"/>
      <c r="G950" s="243"/>
    </row>
    <row r="951" spans="1:7" x14ac:dyDescent="0.3">
      <c r="A951" s="241"/>
      <c r="B951" s="242"/>
      <c r="C951" s="242"/>
      <c r="D951" s="242"/>
      <c r="E951" s="242"/>
      <c r="F951" s="242"/>
      <c r="G951" s="243"/>
    </row>
    <row r="952" spans="1:7" x14ac:dyDescent="0.3">
      <c r="A952" s="241"/>
      <c r="B952" s="242"/>
      <c r="C952" s="242"/>
      <c r="D952" s="242"/>
      <c r="E952" s="242"/>
      <c r="F952" s="242"/>
      <c r="G952" s="243"/>
    </row>
    <row r="953" spans="1:7" x14ac:dyDescent="0.3">
      <c r="A953" s="241"/>
      <c r="B953" s="242"/>
      <c r="C953" s="242"/>
      <c r="D953" s="242"/>
      <c r="E953" s="242"/>
      <c r="F953" s="242"/>
      <c r="G953" s="243"/>
    </row>
    <row r="954" spans="1:7" x14ac:dyDescent="0.3">
      <c r="A954" s="241"/>
      <c r="B954" s="242"/>
      <c r="C954" s="242"/>
      <c r="D954" s="242"/>
      <c r="E954" s="242"/>
      <c r="F954" s="242"/>
      <c r="G954" s="243"/>
    </row>
    <row r="955" spans="1:7" x14ac:dyDescent="0.3">
      <c r="A955" s="241"/>
      <c r="B955" s="242"/>
      <c r="C955" s="242"/>
      <c r="D955" s="242"/>
      <c r="E955" s="242"/>
      <c r="F955" s="242"/>
      <c r="G955" s="243"/>
    </row>
    <row r="956" spans="1:7" x14ac:dyDescent="0.3">
      <c r="A956" s="241"/>
      <c r="B956" s="242"/>
      <c r="C956" s="242"/>
      <c r="D956" s="242"/>
      <c r="E956" s="242"/>
      <c r="F956" s="242"/>
      <c r="G956" s="243"/>
    </row>
    <row r="957" spans="1:7" x14ac:dyDescent="0.3">
      <c r="A957" s="241"/>
      <c r="B957" s="242"/>
      <c r="C957" s="242"/>
      <c r="D957" s="242"/>
      <c r="E957" s="242"/>
      <c r="F957" s="242"/>
      <c r="G957" s="243"/>
    </row>
    <row r="958" spans="1:7" x14ac:dyDescent="0.3">
      <c r="A958" s="241"/>
      <c r="B958" s="242"/>
      <c r="C958" s="242"/>
      <c r="D958" s="242"/>
      <c r="E958" s="242"/>
      <c r="F958" s="242"/>
      <c r="G958" s="243"/>
    </row>
    <row r="959" spans="1:7" x14ac:dyDescent="0.3">
      <c r="A959" s="241"/>
      <c r="B959" s="242"/>
      <c r="C959" s="242"/>
      <c r="D959" s="242"/>
      <c r="E959" s="242"/>
      <c r="F959" s="242"/>
      <c r="G959" s="243"/>
    </row>
    <row r="960" spans="1:7" x14ac:dyDescent="0.3">
      <c r="A960" s="241"/>
      <c r="B960" s="242"/>
      <c r="C960" s="242"/>
      <c r="D960" s="242"/>
      <c r="E960" s="242"/>
      <c r="F960" s="242"/>
      <c r="G960" s="243"/>
    </row>
    <row r="961" spans="1:7" x14ac:dyDescent="0.3">
      <c r="A961" s="241"/>
      <c r="B961" s="242"/>
      <c r="C961" s="242"/>
      <c r="D961" s="242"/>
      <c r="E961" s="242"/>
      <c r="F961" s="242"/>
      <c r="G961" s="243"/>
    </row>
    <row r="962" spans="1:7" x14ac:dyDescent="0.3">
      <c r="A962" s="241"/>
      <c r="B962" s="242"/>
      <c r="C962" s="242"/>
      <c r="D962" s="242"/>
      <c r="E962" s="242"/>
      <c r="F962" s="242"/>
      <c r="G962" s="243"/>
    </row>
    <row r="963" spans="1:7" x14ac:dyDescent="0.3">
      <c r="A963" s="241"/>
      <c r="B963" s="242"/>
      <c r="C963" s="242"/>
      <c r="D963" s="242"/>
      <c r="E963" s="242"/>
      <c r="F963" s="242"/>
      <c r="G963" s="243"/>
    </row>
    <row r="964" spans="1:7" x14ac:dyDescent="0.3">
      <c r="A964" s="241"/>
      <c r="B964" s="242"/>
      <c r="C964" s="242"/>
      <c r="D964" s="242"/>
      <c r="E964" s="242"/>
      <c r="F964" s="242"/>
      <c r="G964" s="243"/>
    </row>
    <row r="965" spans="1:7" x14ac:dyDescent="0.3">
      <c r="A965" s="241"/>
      <c r="B965" s="242"/>
      <c r="C965" s="242"/>
      <c r="D965" s="242"/>
      <c r="E965" s="242"/>
      <c r="F965" s="242"/>
      <c r="G965" s="243"/>
    </row>
    <row r="966" spans="1:7" x14ac:dyDescent="0.3">
      <c r="A966" s="241"/>
      <c r="B966" s="242"/>
      <c r="C966" s="242"/>
      <c r="D966" s="242"/>
      <c r="E966" s="242"/>
      <c r="F966" s="242"/>
      <c r="G966" s="243"/>
    </row>
    <row r="967" spans="1:7" x14ac:dyDescent="0.3">
      <c r="A967" s="241"/>
      <c r="B967" s="242"/>
      <c r="C967" s="242"/>
      <c r="D967" s="242"/>
      <c r="E967" s="242"/>
      <c r="F967" s="242"/>
      <c r="G967" s="243"/>
    </row>
    <row r="968" spans="1:7" x14ac:dyDescent="0.3">
      <c r="A968" s="241"/>
      <c r="B968" s="242"/>
      <c r="C968" s="242"/>
      <c r="D968" s="242"/>
      <c r="E968" s="242"/>
      <c r="F968" s="242"/>
      <c r="G968" s="243"/>
    </row>
    <row r="969" spans="1:7" x14ac:dyDescent="0.3">
      <c r="A969" s="241"/>
      <c r="B969" s="242"/>
      <c r="C969" s="242"/>
      <c r="D969" s="242"/>
      <c r="E969" s="242"/>
      <c r="F969" s="242"/>
      <c r="G969" s="243"/>
    </row>
    <row r="970" spans="1:7" x14ac:dyDescent="0.3">
      <c r="A970" s="241"/>
      <c r="B970" s="242"/>
      <c r="C970" s="242"/>
      <c r="D970" s="242"/>
      <c r="E970" s="242"/>
      <c r="F970" s="242"/>
      <c r="G970" s="243"/>
    </row>
    <row r="971" spans="1:7" x14ac:dyDescent="0.3">
      <c r="A971" s="241"/>
      <c r="B971" s="242"/>
      <c r="C971" s="242"/>
      <c r="D971" s="242"/>
      <c r="E971" s="242"/>
      <c r="F971" s="242"/>
      <c r="G971" s="243"/>
    </row>
    <row r="972" spans="1:7" x14ac:dyDescent="0.3">
      <c r="A972" s="241"/>
      <c r="B972" s="242"/>
      <c r="C972" s="242"/>
      <c r="D972" s="242"/>
      <c r="E972" s="242"/>
      <c r="F972" s="242"/>
      <c r="G972" s="243"/>
    </row>
    <row r="973" spans="1:7" x14ac:dyDescent="0.3">
      <c r="A973" s="241"/>
      <c r="B973" s="242"/>
      <c r="C973" s="242"/>
      <c r="D973" s="242"/>
      <c r="E973" s="242"/>
      <c r="F973" s="242"/>
      <c r="G973" s="243"/>
    </row>
    <row r="974" spans="1:7" x14ac:dyDescent="0.3">
      <c r="A974" s="241"/>
      <c r="B974" s="242"/>
      <c r="C974" s="242"/>
      <c r="D974" s="242"/>
      <c r="E974" s="242"/>
      <c r="F974" s="242"/>
      <c r="G974" s="243"/>
    </row>
    <row r="975" spans="1:7" x14ac:dyDescent="0.3">
      <c r="A975" s="241"/>
      <c r="B975" s="242"/>
      <c r="C975" s="242"/>
      <c r="D975" s="242"/>
      <c r="E975" s="242"/>
      <c r="F975" s="242"/>
      <c r="G975" s="243"/>
    </row>
    <row r="976" spans="1:7" x14ac:dyDescent="0.3">
      <c r="A976" s="241"/>
      <c r="B976" s="242"/>
      <c r="C976" s="242"/>
      <c r="D976" s="242"/>
      <c r="E976" s="242"/>
      <c r="F976" s="242"/>
      <c r="G976" s="243"/>
    </row>
    <row r="977" spans="1:7" x14ac:dyDescent="0.3">
      <c r="A977" s="241"/>
      <c r="B977" s="242"/>
      <c r="C977" s="242"/>
      <c r="D977" s="242"/>
      <c r="E977" s="242"/>
      <c r="F977" s="242"/>
      <c r="G977" s="243"/>
    </row>
    <row r="978" spans="1:7" x14ac:dyDescent="0.3">
      <c r="A978" s="241"/>
      <c r="B978" s="242"/>
      <c r="C978" s="242"/>
      <c r="D978" s="242"/>
      <c r="E978" s="242"/>
      <c r="F978" s="242"/>
      <c r="G978" s="243"/>
    </row>
    <row r="979" spans="1:7" x14ac:dyDescent="0.3">
      <c r="A979" s="241"/>
      <c r="B979" s="242"/>
      <c r="C979" s="242"/>
      <c r="D979" s="242"/>
      <c r="E979" s="242"/>
      <c r="F979" s="242"/>
      <c r="G979" s="243"/>
    </row>
    <row r="980" spans="1:7" x14ac:dyDescent="0.3">
      <c r="A980" s="241"/>
      <c r="B980" s="242"/>
      <c r="C980" s="242"/>
      <c r="D980" s="242"/>
      <c r="E980" s="242"/>
      <c r="F980" s="242"/>
      <c r="G980" s="243"/>
    </row>
    <row r="981" spans="1:7" x14ac:dyDescent="0.3">
      <c r="A981" s="241"/>
      <c r="B981" s="242"/>
      <c r="C981" s="242"/>
      <c r="D981" s="242"/>
      <c r="E981" s="242"/>
      <c r="F981" s="242"/>
      <c r="G981" s="243"/>
    </row>
    <row r="982" spans="1:7" x14ac:dyDescent="0.3">
      <c r="A982" s="241"/>
      <c r="B982" s="242"/>
      <c r="C982" s="242"/>
      <c r="D982" s="242"/>
      <c r="E982" s="242"/>
      <c r="F982" s="242"/>
      <c r="G982" s="243"/>
    </row>
    <row r="983" spans="1:7" x14ac:dyDescent="0.3">
      <c r="A983" s="241"/>
      <c r="B983" s="242"/>
      <c r="C983" s="242"/>
      <c r="D983" s="242"/>
      <c r="E983" s="242"/>
      <c r="F983" s="242"/>
      <c r="G983" s="243"/>
    </row>
    <row r="984" spans="1:7" x14ac:dyDescent="0.3">
      <c r="A984" s="241"/>
      <c r="B984" s="242"/>
      <c r="C984" s="242"/>
      <c r="D984" s="242"/>
      <c r="E984" s="242"/>
      <c r="F984" s="242"/>
      <c r="G984" s="243"/>
    </row>
    <row r="985" spans="1:7" x14ac:dyDescent="0.3">
      <c r="A985" s="241"/>
      <c r="B985" s="242"/>
      <c r="C985" s="242"/>
      <c r="D985" s="242"/>
      <c r="E985" s="242"/>
      <c r="F985" s="242"/>
      <c r="G985" s="243"/>
    </row>
    <row r="986" spans="1:7" x14ac:dyDescent="0.3">
      <c r="A986" s="241"/>
      <c r="B986" s="242"/>
      <c r="C986" s="242"/>
      <c r="D986" s="242"/>
      <c r="E986" s="242"/>
      <c r="F986" s="242"/>
      <c r="G986" s="243"/>
    </row>
    <row r="987" spans="1:7" x14ac:dyDescent="0.3">
      <c r="A987" s="241"/>
      <c r="B987" s="242"/>
      <c r="C987" s="242"/>
      <c r="D987" s="242"/>
      <c r="E987" s="242"/>
      <c r="F987" s="242"/>
      <c r="G987" s="243"/>
    </row>
    <row r="988" spans="1:7" x14ac:dyDescent="0.3">
      <c r="A988" s="241"/>
      <c r="B988" s="242"/>
      <c r="C988" s="242"/>
      <c r="D988" s="242"/>
      <c r="E988" s="242"/>
      <c r="F988" s="242"/>
      <c r="G988" s="243"/>
    </row>
    <row r="989" spans="1:7" x14ac:dyDescent="0.3">
      <c r="A989" s="241"/>
      <c r="B989" s="242"/>
      <c r="C989" s="242"/>
      <c r="D989" s="242"/>
      <c r="E989" s="242"/>
      <c r="F989" s="242"/>
      <c r="G989" s="243"/>
    </row>
    <row r="990" spans="1:7" x14ac:dyDescent="0.3">
      <c r="A990" s="241"/>
      <c r="B990" s="242"/>
      <c r="C990" s="242"/>
      <c r="D990" s="242"/>
      <c r="E990" s="242"/>
      <c r="F990" s="242"/>
      <c r="G990" s="243"/>
    </row>
    <row r="991" spans="1:7" x14ac:dyDescent="0.3">
      <c r="A991" s="241"/>
      <c r="B991" s="242"/>
      <c r="C991" s="242"/>
      <c r="D991" s="242"/>
      <c r="E991" s="242"/>
      <c r="F991" s="242"/>
      <c r="G991" s="243"/>
    </row>
    <row r="992" spans="1:7" x14ac:dyDescent="0.3">
      <c r="A992" s="241"/>
      <c r="B992" s="242"/>
      <c r="C992" s="242"/>
      <c r="D992" s="242"/>
      <c r="E992" s="242"/>
      <c r="F992" s="242"/>
      <c r="G992" s="243"/>
    </row>
    <row r="993" spans="1:7" x14ac:dyDescent="0.3">
      <c r="A993" s="241"/>
      <c r="B993" s="242"/>
      <c r="C993" s="242"/>
      <c r="D993" s="242"/>
      <c r="E993" s="242"/>
      <c r="F993" s="242"/>
      <c r="G993" s="243"/>
    </row>
    <row r="994" spans="1:7" x14ac:dyDescent="0.3">
      <c r="A994" s="241"/>
      <c r="B994" s="242"/>
      <c r="C994" s="242"/>
      <c r="D994" s="242"/>
      <c r="E994" s="242"/>
      <c r="F994" s="242"/>
      <c r="G994" s="243"/>
    </row>
    <row r="995" spans="1:7" x14ac:dyDescent="0.3">
      <c r="A995" s="241"/>
      <c r="B995" s="242"/>
      <c r="C995" s="242"/>
      <c r="D995" s="242"/>
      <c r="E995" s="242"/>
      <c r="F995" s="242"/>
      <c r="G995" s="243"/>
    </row>
    <row r="996" spans="1:7" x14ac:dyDescent="0.3">
      <c r="A996" s="241"/>
      <c r="B996" s="242"/>
      <c r="C996" s="242"/>
      <c r="D996" s="242"/>
      <c r="E996" s="242"/>
      <c r="F996" s="242"/>
      <c r="G996" s="243"/>
    </row>
    <row r="997" spans="1:7" x14ac:dyDescent="0.3">
      <c r="A997" s="241"/>
      <c r="B997" s="242"/>
      <c r="C997" s="242"/>
      <c r="D997" s="242"/>
      <c r="E997" s="242"/>
      <c r="F997" s="242"/>
      <c r="G997" s="243"/>
    </row>
    <row r="998" spans="1:7" x14ac:dyDescent="0.3">
      <c r="A998" s="241"/>
      <c r="B998" s="242"/>
      <c r="C998" s="242"/>
      <c r="D998" s="242"/>
      <c r="E998" s="242"/>
      <c r="F998" s="242"/>
      <c r="G998" s="243"/>
    </row>
    <row r="999" spans="1:7" x14ac:dyDescent="0.3">
      <c r="A999" s="241"/>
      <c r="B999" s="242"/>
      <c r="C999" s="242"/>
      <c r="D999" s="242"/>
      <c r="E999" s="242"/>
      <c r="F999" s="242"/>
      <c r="G999" s="243"/>
    </row>
    <row r="1000" spans="1:7" x14ac:dyDescent="0.3">
      <c r="A1000" s="241"/>
      <c r="B1000" s="242"/>
      <c r="C1000" s="242"/>
      <c r="D1000" s="242"/>
      <c r="E1000" s="242"/>
      <c r="F1000" s="242"/>
      <c r="G1000" s="243"/>
    </row>
    <row r="1001" spans="1:7" x14ac:dyDescent="0.3">
      <c r="A1001" s="241"/>
      <c r="B1001" s="242"/>
      <c r="C1001" s="242"/>
      <c r="D1001" s="242"/>
      <c r="E1001" s="242"/>
      <c r="F1001" s="242"/>
      <c r="G1001" s="243"/>
    </row>
    <row r="1002" spans="1:7" x14ac:dyDescent="0.3">
      <c r="A1002" s="241"/>
      <c r="B1002" s="242"/>
      <c r="C1002" s="242"/>
      <c r="D1002" s="242"/>
      <c r="E1002" s="242"/>
      <c r="F1002" s="242"/>
      <c r="G1002" s="243"/>
    </row>
    <row r="1003" spans="1:7" x14ac:dyDescent="0.3">
      <c r="A1003" s="241"/>
      <c r="B1003" s="242"/>
      <c r="C1003" s="242"/>
      <c r="D1003" s="242"/>
      <c r="E1003" s="242"/>
      <c r="F1003" s="242"/>
      <c r="G1003" s="243"/>
    </row>
    <row r="1004" spans="1:7" x14ac:dyDescent="0.3">
      <c r="A1004" s="241"/>
      <c r="B1004" s="242"/>
      <c r="C1004" s="242"/>
      <c r="D1004" s="242"/>
      <c r="E1004" s="242"/>
      <c r="F1004" s="242"/>
      <c r="G1004" s="243"/>
    </row>
    <row r="1005" spans="1:7" x14ac:dyDescent="0.3">
      <c r="A1005" s="241"/>
      <c r="B1005" s="242"/>
      <c r="C1005" s="242"/>
      <c r="D1005" s="242"/>
      <c r="E1005" s="242"/>
      <c r="F1005" s="242"/>
      <c r="G1005" s="243"/>
    </row>
    <row r="1006" spans="1:7" x14ac:dyDescent="0.3">
      <c r="A1006" s="241"/>
      <c r="B1006" s="242"/>
      <c r="C1006" s="242"/>
      <c r="D1006" s="242"/>
      <c r="E1006" s="242"/>
      <c r="F1006" s="242"/>
      <c r="G1006" s="243"/>
    </row>
    <row r="1007" spans="1:7" x14ac:dyDescent="0.3">
      <c r="A1007" s="241"/>
      <c r="B1007" s="242"/>
      <c r="C1007" s="242"/>
      <c r="D1007" s="242"/>
      <c r="E1007" s="242"/>
      <c r="F1007" s="242"/>
      <c r="G1007" s="243"/>
    </row>
    <row r="1008" spans="1:7" x14ac:dyDescent="0.3">
      <c r="A1008" s="241"/>
      <c r="B1008" s="242"/>
      <c r="C1008" s="242"/>
      <c r="D1008" s="242"/>
      <c r="E1008" s="242"/>
      <c r="F1008" s="242"/>
      <c r="G1008" s="243"/>
    </row>
    <row r="1009" spans="1:7" x14ac:dyDescent="0.3">
      <c r="A1009" s="241"/>
      <c r="B1009" s="242"/>
      <c r="C1009" s="242"/>
      <c r="D1009" s="242"/>
      <c r="E1009" s="242"/>
      <c r="F1009" s="242"/>
      <c r="G1009" s="243"/>
    </row>
    <row r="1010" spans="1:7" x14ac:dyDescent="0.3">
      <c r="A1010" s="241"/>
      <c r="B1010" s="242"/>
      <c r="C1010" s="242"/>
      <c r="D1010" s="242"/>
      <c r="E1010" s="242"/>
      <c r="F1010" s="242"/>
      <c r="G1010" s="243"/>
    </row>
    <row r="1011" spans="1:7" x14ac:dyDescent="0.3">
      <c r="A1011" s="241"/>
      <c r="B1011" s="242"/>
      <c r="C1011" s="242"/>
      <c r="D1011" s="242"/>
      <c r="E1011" s="242"/>
      <c r="F1011" s="242"/>
      <c r="G1011" s="243"/>
    </row>
    <row r="1012" spans="1:7" x14ac:dyDescent="0.3">
      <c r="A1012" s="241"/>
      <c r="B1012" s="242"/>
      <c r="C1012" s="242"/>
      <c r="D1012" s="242"/>
      <c r="E1012" s="242"/>
      <c r="F1012" s="242"/>
      <c r="G1012" s="243"/>
    </row>
    <row r="1013" spans="1:7" x14ac:dyDescent="0.3">
      <c r="A1013" s="241"/>
      <c r="B1013" s="242"/>
      <c r="C1013" s="242"/>
      <c r="D1013" s="242"/>
      <c r="E1013" s="242"/>
      <c r="F1013" s="242"/>
      <c r="G1013" s="243"/>
    </row>
    <row r="1014" spans="1:7" x14ac:dyDescent="0.3">
      <c r="A1014" s="241"/>
      <c r="B1014" s="242"/>
      <c r="C1014" s="242"/>
      <c r="D1014" s="242"/>
      <c r="E1014" s="242"/>
      <c r="F1014" s="242"/>
      <c r="G1014" s="243"/>
    </row>
    <row r="1015" spans="1:7" x14ac:dyDescent="0.3">
      <c r="A1015" s="241"/>
      <c r="B1015" s="242"/>
      <c r="C1015" s="242"/>
      <c r="D1015" s="242"/>
      <c r="E1015" s="242"/>
      <c r="F1015" s="242"/>
      <c r="G1015" s="243"/>
    </row>
    <row r="1016" spans="1:7" x14ac:dyDescent="0.3">
      <c r="A1016" s="241"/>
      <c r="B1016" s="242"/>
      <c r="C1016" s="242"/>
      <c r="D1016" s="242"/>
      <c r="E1016" s="242"/>
      <c r="F1016" s="242"/>
      <c r="G1016" s="243"/>
    </row>
    <row r="1017" spans="1:7" x14ac:dyDescent="0.3">
      <c r="A1017" s="241"/>
      <c r="B1017" s="242"/>
      <c r="C1017" s="242"/>
      <c r="D1017" s="242"/>
      <c r="E1017" s="242"/>
      <c r="F1017" s="242"/>
      <c r="G1017" s="243"/>
    </row>
    <row r="1018" spans="1:7" x14ac:dyDescent="0.3">
      <c r="A1018" s="241"/>
      <c r="B1018" s="242"/>
      <c r="C1018" s="242"/>
      <c r="D1018" s="242"/>
      <c r="E1018" s="242"/>
      <c r="F1018" s="242"/>
      <c r="G1018" s="243"/>
    </row>
    <row r="1019" spans="1:7" x14ac:dyDescent="0.3">
      <c r="A1019" s="241"/>
      <c r="B1019" s="242"/>
      <c r="C1019" s="242"/>
      <c r="D1019" s="242"/>
      <c r="E1019" s="242"/>
      <c r="F1019" s="242"/>
      <c r="G1019" s="243"/>
    </row>
    <row r="1020" spans="1:7" x14ac:dyDescent="0.3">
      <c r="A1020" s="241"/>
      <c r="B1020" s="242"/>
      <c r="C1020" s="242"/>
      <c r="D1020" s="242"/>
      <c r="E1020" s="242"/>
      <c r="F1020" s="242"/>
      <c r="G1020" s="243"/>
    </row>
    <row r="1021" spans="1:7" x14ac:dyDescent="0.3">
      <c r="A1021" s="241"/>
      <c r="B1021" s="242"/>
      <c r="C1021" s="242"/>
      <c r="D1021" s="242"/>
      <c r="E1021" s="242"/>
      <c r="F1021" s="242"/>
      <c r="G1021" s="243"/>
    </row>
    <row r="1022" spans="1:7" x14ac:dyDescent="0.3">
      <c r="A1022" s="241"/>
      <c r="B1022" s="242"/>
      <c r="C1022" s="242"/>
      <c r="D1022" s="242"/>
      <c r="E1022" s="242"/>
      <c r="F1022" s="242"/>
      <c r="G1022" s="243"/>
    </row>
    <row r="1023" spans="1:7" x14ac:dyDescent="0.3">
      <c r="A1023" s="241"/>
      <c r="B1023" s="242"/>
      <c r="C1023" s="242"/>
      <c r="D1023" s="242"/>
      <c r="E1023" s="242"/>
      <c r="F1023" s="242"/>
      <c r="G1023" s="243"/>
    </row>
    <row r="1024" spans="1:7" x14ac:dyDescent="0.3">
      <c r="A1024" s="241"/>
      <c r="B1024" s="242"/>
      <c r="C1024" s="242"/>
      <c r="D1024" s="242"/>
      <c r="E1024" s="242"/>
      <c r="F1024" s="242"/>
      <c r="G1024" s="243"/>
    </row>
    <row r="1025" spans="1:7" x14ac:dyDescent="0.3">
      <c r="A1025" s="241"/>
      <c r="B1025" s="242"/>
      <c r="C1025" s="242"/>
      <c r="D1025" s="242"/>
      <c r="E1025" s="242"/>
      <c r="F1025" s="242"/>
      <c r="G1025" s="243"/>
    </row>
    <row r="1026" spans="1:7" x14ac:dyDescent="0.3">
      <c r="A1026" s="241"/>
      <c r="B1026" s="242"/>
      <c r="C1026" s="242"/>
      <c r="D1026" s="242"/>
      <c r="E1026" s="242"/>
      <c r="F1026" s="242"/>
      <c r="G1026" s="243"/>
    </row>
    <row r="1027" spans="1:7" x14ac:dyDescent="0.3">
      <c r="A1027" s="241"/>
      <c r="B1027" s="242"/>
      <c r="C1027" s="242"/>
      <c r="D1027" s="242"/>
      <c r="E1027" s="242"/>
      <c r="F1027" s="242"/>
      <c r="G1027" s="243"/>
    </row>
    <row r="1028" spans="1:7" x14ac:dyDescent="0.3">
      <c r="A1028" s="241"/>
      <c r="B1028" s="242"/>
      <c r="C1028" s="242"/>
      <c r="D1028" s="242"/>
      <c r="E1028" s="242"/>
      <c r="F1028" s="242"/>
      <c r="G1028" s="243"/>
    </row>
    <row r="1029" spans="1:7" x14ac:dyDescent="0.3">
      <c r="A1029" s="241"/>
      <c r="B1029" s="242"/>
      <c r="C1029" s="242"/>
      <c r="D1029" s="242"/>
      <c r="E1029" s="242"/>
      <c r="F1029" s="242"/>
      <c r="G1029" s="243"/>
    </row>
    <row r="1030" spans="1:7" x14ac:dyDescent="0.3">
      <c r="A1030" s="241"/>
      <c r="B1030" s="242"/>
      <c r="C1030" s="242"/>
      <c r="D1030" s="242"/>
      <c r="E1030" s="242"/>
      <c r="F1030" s="242"/>
      <c r="G1030" s="243"/>
    </row>
    <row r="1031" spans="1:7" x14ac:dyDescent="0.3">
      <c r="A1031" s="241"/>
      <c r="B1031" s="242"/>
      <c r="C1031" s="242"/>
      <c r="D1031" s="242"/>
      <c r="E1031" s="242"/>
      <c r="F1031" s="242"/>
      <c r="G1031" s="243"/>
    </row>
    <row r="1032" spans="1:7" x14ac:dyDescent="0.3">
      <c r="A1032" s="241"/>
      <c r="B1032" s="242"/>
      <c r="C1032" s="242"/>
      <c r="D1032" s="242"/>
      <c r="E1032" s="242"/>
      <c r="F1032" s="242"/>
      <c r="G1032" s="243"/>
    </row>
    <row r="1033" spans="1:7" x14ac:dyDescent="0.3">
      <c r="A1033" s="241"/>
      <c r="B1033" s="242"/>
      <c r="C1033" s="242"/>
      <c r="D1033" s="242"/>
      <c r="E1033" s="242"/>
      <c r="F1033" s="242"/>
      <c r="G1033" s="243"/>
    </row>
    <row r="1034" spans="1:7" x14ac:dyDescent="0.3">
      <c r="A1034" s="241"/>
      <c r="B1034" s="242"/>
      <c r="C1034" s="242"/>
      <c r="D1034" s="242"/>
      <c r="E1034" s="242"/>
      <c r="F1034" s="242"/>
      <c r="G1034" s="243"/>
    </row>
    <row r="1035" spans="1:7" x14ac:dyDescent="0.3">
      <c r="A1035" s="241"/>
      <c r="B1035" s="242"/>
      <c r="C1035" s="242"/>
      <c r="D1035" s="242"/>
      <c r="E1035" s="242"/>
      <c r="F1035" s="242"/>
      <c r="G1035" s="243"/>
    </row>
    <row r="1036" spans="1:7" x14ac:dyDescent="0.3">
      <c r="A1036" s="241"/>
      <c r="B1036" s="242"/>
      <c r="C1036" s="242"/>
      <c r="D1036" s="242"/>
      <c r="E1036" s="242"/>
      <c r="F1036" s="242"/>
      <c r="G1036" s="243"/>
    </row>
    <row r="1037" spans="1:7" x14ac:dyDescent="0.3">
      <c r="A1037" s="241"/>
      <c r="B1037" s="242"/>
      <c r="C1037" s="242"/>
      <c r="D1037" s="242"/>
      <c r="E1037" s="242"/>
      <c r="F1037" s="242"/>
      <c r="G1037" s="243"/>
    </row>
    <row r="1038" spans="1:7" x14ac:dyDescent="0.3">
      <c r="A1038" s="241"/>
      <c r="B1038" s="242"/>
      <c r="C1038" s="242"/>
      <c r="D1038" s="242"/>
      <c r="E1038" s="242"/>
      <c r="F1038" s="242"/>
      <c r="G1038" s="243"/>
    </row>
    <row r="1039" spans="1:7" x14ac:dyDescent="0.3">
      <c r="A1039" s="241"/>
      <c r="B1039" s="242"/>
      <c r="C1039" s="242"/>
      <c r="D1039" s="242"/>
      <c r="E1039" s="242"/>
      <c r="F1039" s="242"/>
      <c r="G1039" s="243"/>
    </row>
    <row r="1040" spans="1:7" x14ac:dyDescent="0.3">
      <c r="A1040" s="241"/>
      <c r="B1040" s="242"/>
      <c r="C1040" s="242"/>
      <c r="D1040" s="242"/>
      <c r="E1040" s="242"/>
      <c r="F1040" s="242"/>
      <c r="G1040" s="243"/>
    </row>
    <row r="1041" spans="1:7" x14ac:dyDescent="0.3">
      <c r="A1041" s="241"/>
      <c r="B1041" s="242"/>
      <c r="C1041" s="242"/>
      <c r="D1041" s="242"/>
      <c r="E1041" s="242"/>
      <c r="F1041" s="242"/>
      <c r="G1041" s="243"/>
    </row>
    <row r="1042" spans="1:7" x14ac:dyDescent="0.3">
      <c r="A1042" s="241"/>
      <c r="B1042" s="242"/>
      <c r="C1042" s="242"/>
      <c r="D1042" s="242"/>
      <c r="E1042" s="242"/>
      <c r="F1042" s="242"/>
      <c r="G1042" s="243"/>
    </row>
    <row r="1043" spans="1:7" x14ac:dyDescent="0.3">
      <c r="A1043" s="241"/>
      <c r="B1043" s="242"/>
      <c r="C1043" s="242"/>
      <c r="D1043" s="242"/>
      <c r="E1043" s="242"/>
      <c r="F1043" s="242"/>
      <c r="G1043" s="243"/>
    </row>
    <row r="1044" spans="1:7" x14ac:dyDescent="0.3">
      <c r="A1044" s="241"/>
      <c r="B1044" s="242"/>
      <c r="C1044" s="242"/>
      <c r="D1044" s="242"/>
      <c r="E1044" s="242"/>
      <c r="F1044" s="242"/>
      <c r="G1044" s="243"/>
    </row>
    <row r="1045" spans="1:7" x14ac:dyDescent="0.3">
      <c r="A1045" s="241"/>
      <c r="B1045" s="242"/>
      <c r="C1045" s="242"/>
      <c r="D1045" s="242"/>
      <c r="E1045" s="242"/>
      <c r="F1045" s="242"/>
      <c r="G1045" s="243"/>
    </row>
    <row r="1046" spans="1:7" x14ac:dyDescent="0.3">
      <c r="A1046" s="241"/>
      <c r="B1046" s="242"/>
      <c r="C1046" s="242"/>
      <c r="D1046" s="242"/>
      <c r="E1046" s="242"/>
      <c r="F1046" s="242"/>
      <c r="G1046" s="243"/>
    </row>
    <row r="1047" spans="1:7" x14ac:dyDescent="0.3">
      <c r="A1047" s="241"/>
      <c r="B1047" s="242"/>
      <c r="C1047" s="242"/>
      <c r="D1047" s="242"/>
      <c r="E1047" s="242"/>
      <c r="F1047" s="242"/>
      <c r="G1047" s="243"/>
    </row>
    <row r="1048" spans="1:7" x14ac:dyDescent="0.3">
      <c r="A1048" s="241"/>
      <c r="B1048" s="242"/>
      <c r="C1048" s="242"/>
      <c r="D1048" s="242"/>
      <c r="E1048" s="242"/>
      <c r="F1048" s="242"/>
      <c r="G1048" s="243"/>
    </row>
    <row r="1049" spans="1:7" x14ac:dyDescent="0.3">
      <c r="A1049" s="241"/>
      <c r="B1049" s="242"/>
      <c r="C1049" s="242"/>
      <c r="D1049" s="242"/>
      <c r="E1049" s="242"/>
      <c r="F1049" s="242"/>
      <c r="G1049" s="243"/>
    </row>
    <row r="1050" spans="1:7" x14ac:dyDescent="0.3">
      <c r="A1050" s="241"/>
      <c r="B1050" s="242"/>
      <c r="C1050" s="242"/>
      <c r="D1050" s="242"/>
      <c r="E1050" s="242"/>
      <c r="F1050" s="242"/>
      <c r="G1050" s="243"/>
    </row>
    <row r="1051" spans="1:7" x14ac:dyDescent="0.3">
      <c r="A1051" s="241"/>
      <c r="B1051" s="242"/>
      <c r="C1051" s="242"/>
      <c r="D1051" s="242"/>
      <c r="E1051" s="242"/>
      <c r="F1051" s="242"/>
      <c r="G1051" s="243"/>
    </row>
    <row r="1052" spans="1:7" x14ac:dyDescent="0.3">
      <c r="A1052" s="241"/>
      <c r="B1052" s="242"/>
      <c r="C1052" s="242"/>
      <c r="D1052" s="242"/>
      <c r="E1052" s="242"/>
      <c r="F1052" s="242"/>
      <c r="G1052" s="243"/>
    </row>
    <row r="1053" spans="1:7" x14ac:dyDescent="0.3">
      <c r="A1053" s="241"/>
      <c r="B1053" s="242"/>
      <c r="C1053" s="242"/>
      <c r="D1053" s="242"/>
      <c r="E1053" s="242"/>
      <c r="F1053" s="242"/>
      <c r="G1053" s="243"/>
    </row>
    <row r="1054" spans="1:7" x14ac:dyDescent="0.3">
      <c r="A1054" s="241"/>
      <c r="B1054" s="242"/>
      <c r="C1054" s="242"/>
      <c r="D1054" s="242"/>
      <c r="E1054" s="242"/>
      <c r="F1054" s="242"/>
      <c r="G1054" s="243"/>
    </row>
    <row r="1055" spans="1:7" x14ac:dyDescent="0.3">
      <c r="A1055" s="241"/>
      <c r="B1055" s="242"/>
      <c r="C1055" s="242"/>
      <c r="D1055" s="242"/>
      <c r="E1055" s="242"/>
      <c r="F1055" s="242"/>
      <c r="G1055" s="243"/>
    </row>
    <row r="1056" spans="1:7" x14ac:dyDescent="0.3">
      <c r="A1056" s="241"/>
      <c r="B1056" s="242"/>
      <c r="C1056" s="242"/>
      <c r="D1056" s="242"/>
      <c r="E1056" s="242"/>
      <c r="F1056" s="242"/>
      <c r="G1056" s="243"/>
    </row>
    <row r="1057" spans="1:7" x14ac:dyDescent="0.3">
      <c r="A1057" s="241"/>
      <c r="B1057" s="242"/>
      <c r="C1057" s="242"/>
      <c r="D1057" s="242"/>
      <c r="E1057" s="242"/>
      <c r="F1057" s="242"/>
      <c r="G1057" s="243"/>
    </row>
    <row r="1058" spans="1:7" x14ac:dyDescent="0.3">
      <c r="A1058" s="241"/>
      <c r="B1058" s="242"/>
      <c r="C1058" s="242"/>
      <c r="D1058" s="242"/>
      <c r="E1058" s="242"/>
      <c r="F1058" s="242"/>
      <c r="G1058" s="243"/>
    </row>
    <row r="1059" spans="1:7" x14ac:dyDescent="0.3">
      <c r="A1059" s="241"/>
      <c r="B1059" s="242"/>
      <c r="C1059" s="242"/>
      <c r="D1059" s="242"/>
      <c r="E1059" s="242"/>
      <c r="F1059" s="242"/>
      <c r="G1059" s="243"/>
    </row>
    <row r="1060" spans="1:7" x14ac:dyDescent="0.3">
      <c r="A1060" s="241"/>
      <c r="B1060" s="242"/>
      <c r="C1060" s="242"/>
      <c r="D1060" s="242"/>
      <c r="E1060" s="242"/>
      <c r="F1060" s="242"/>
      <c r="G1060" s="243"/>
    </row>
    <row r="1061" spans="1:7" x14ac:dyDescent="0.3">
      <c r="A1061" s="241"/>
      <c r="B1061" s="242"/>
      <c r="C1061" s="242"/>
      <c r="D1061" s="242"/>
      <c r="E1061" s="242"/>
      <c r="F1061" s="242"/>
      <c r="G1061" s="243"/>
    </row>
    <row r="1062" spans="1:7" x14ac:dyDescent="0.3">
      <c r="A1062" s="241"/>
      <c r="B1062" s="242"/>
      <c r="C1062" s="242"/>
      <c r="D1062" s="242"/>
      <c r="E1062" s="242"/>
      <c r="F1062" s="242"/>
      <c r="G1062" s="243"/>
    </row>
    <row r="1063" spans="1:7" x14ac:dyDescent="0.3">
      <c r="A1063" s="241"/>
      <c r="B1063" s="242"/>
      <c r="C1063" s="242"/>
      <c r="D1063" s="242"/>
      <c r="E1063" s="242"/>
      <c r="F1063" s="242"/>
      <c r="G1063" s="243"/>
    </row>
    <row r="1064" spans="1:7" x14ac:dyDescent="0.3">
      <c r="A1064" s="241"/>
      <c r="B1064" s="242"/>
      <c r="C1064" s="242"/>
      <c r="D1064" s="242"/>
      <c r="E1064" s="242"/>
      <c r="F1064" s="242"/>
      <c r="G1064" s="243"/>
    </row>
    <row r="1065" spans="1:7" x14ac:dyDescent="0.3">
      <c r="A1065" s="241"/>
      <c r="B1065" s="242"/>
      <c r="C1065" s="242"/>
      <c r="D1065" s="242"/>
      <c r="E1065" s="242"/>
      <c r="F1065" s="242"/>
      <c r="G1065" s="243"/>
    </row>
    <row r="1066" spans="1:7" x14ac:dyDescent="0.3">
      <c r="A1066" s="241"/>
      <c r="B1066" s="242"/>
      <c r="C1066" s="242"/>
      <c r="D1066" s="242"/>
      <c r="E1066" s="242"/>
      <c r="F1066" s="242"/>
      <c r="G1066" s="243"/>
    </row>
    <row r="1067" spans="1:7" x14ac:dyDescent="0.3">
      <c r="A1067" s="241"/>
      <c r="B1067" s="242"/>
      <c r="C1067" s="242"/>
      <c r="D1067" s="242"/>
      <c r="E1067" s="242"/>
      <c r="F1067" s="242"/>
      <c r="G1067" s="243"/>
    </row>
    <row r="1068" spans="1:7" x14ac:dyDescent="0.3">
      <c r="A1068" s="241"/>
      <c r="B1068" s="242"/>
      <c r="C1068" s="242"/>
      <c r="D1068" s="242"/>
      <c r="E1068" s="242"/>
      <c r="F1068" s="242"/>
      <c r="G1068" s="243"/>
    </row>
    <row r="1069" spans="1:7" x14ac:dyDescent="0.3">
      <c r="A1069" s="241"/>
      <c r="B1069" s="242"/>
      <c r="C1069" s="242"/>
      <c r="D1069" s="242"/>
      <c r="E1069" s="242"/>
      <c r="F1069" s="242"/>
      <c r="G1069" s="243"/>
    </row>
    <row r="1070" spans="1:7" x14ac:dyDescent="0.3">
      <c r="A1070" s="241"/>
      <c r="B1070" s="242"/>
      <c r="C1070" s="242"/>
      <c r="D1070" s="242"/>
      <c r="E1070" s="242"/>
      <c r="F1070" s="242"/>
      <c r="G1070" s="243"/>
    </row>
    <row r="1071" spans="1:7" x14ac:dyDescent="0.3">
      <c r="A1071" s="241"/>
      <c r="B1071" s="242"/>
      <c r="C1071" s="242"/>
      <c r="D1071" s="242"/>
      <c r="E1071" s="242"/>
      <c r="F1071" s="242"/>
      <c r="G1071" s="243"/>
    </row>
    <row r="1072" spans="1:7" x14ac:dyDescent="0.3">
      <c r="A1072" s="241"/>
      <c r="B1072" s="242"/>
      <c r="C1072" s="242"/>
      <c r="D1072" s="242"/>
      <c r="E1072" s="242"/>
      <c r="F1072" s="242"/>
      <c r="G1072" s="243"/>
    </row>
    <row r="1073" spans="1:7" x14ac:dyDescent="0.3">
      <c r="A1073" s="241"/>
      <c r="B1073" s="242"/>
      <c r="C1073" s="242"/>
      <c r="D1073" s="242"/>
      <c r="E1073" s="242"/>
      <c r="F1073" s="242"/>
      <c r="G1073" s="243"/>
    </row>
    <row r="1074" spans="1:7" x14ac:dyDescent="0.3">
      <c r="A1074" s="241"/>
      <c r="B1074" s="242"/>
      <c r="C1074" s="242"/>
      <c r="D1074" s="242"/>
      <c r="E1074" s="242"/>
      <c r="F1074" s="242"/>
      <c r="G1074" s="243"/>
    </row>
    <row r="1075" spans="1:7" x14ac:dyDescent="0.3">
      <c r="A1075" s="241"/>
      <c r="B1075" s="242"/>
      <c r="C1075" s="242"/>
      <c r="D1075" s="242"/>
      <c r="E1075" s="242"/>
      <c r="F1075" s="242"/>
      <c r="G1075" s="243"/>
    </row>
    <row r="1076" spans="1:7" x14ac:dyDescent="0.3">
      <c r="A1076" s="241"/>
      <c r="B1076" s="242"/>
      <c r="C1076" s="242"/>
      <c r="D1076" s="242"/>
      <c r="E1076" s="242"/>
      <c r="F1076" s="242"/>
      <c r="G1076" s="243"/>
    </row>
    <row r="1077" spans="1:7" x14ac:dyDescent="0.3">
      <c r="A1077" s="241"/>
      <c r="B1077" s="242"/>
      <c r="C1077" s="242"/>
      <c r="D1077" s="242"/>
      <c r="E1077" s="242"/>
      <c r="F1077" s="242"/>
      <c r="G1077" s="243"/>
    </row>
    <row r="1078" spans="1:7" x14ac:dyDescent="0.3">
      <c r="A1078" s="241"/>
      <c r="B1078" s="242"/>
      <c r="C1078" s="242"/>
      <c r="D1078" s="242"/>
      <c r="E1078" s="242"/>
      <c r="F1078" s="242"/>
      <c r="G1078" s="243"/>
    </row>
    <row r="1079" spans="1:7" x14ac:dyDescent="0.3">
      <c r="A1079" s="241"/>
      <c r="B1079" s="242"/>
      <c r="C1079" s="242"/>
      <c r="D1079" s="242"/>
      <c r="E1079" s="242"/>
      <c r="F1079" s="242"/>
      <c r="G1079" s="243"/>
    </row>
    <row r="1080" spans="1:7" x14ac:dyDescent="0.3">
      <c r="A1080" s="241"/>
      <c r="B1080" s="242"/>
      <c r="C1080" s="242"/>
      <c r="D1080" s="242"/>
      <c r="E1080" s="242"/>
      <c r="F1080" s="242"/>
      <c r="G1080" s="243"/>
    </row>
    <row r="1081" spans="1:7" x14ac:dyDescent="0.3">
      <c r="A1081" s="241"/>
      <c r="B1081" s="242"/>
      <c r="C1081" s="242"/>
      <c r="D1081" s="242"/>
      <c r="E1081" s="242"/>
      <c r="F1081" s="242"/>
      <c r="G1081" s="243"/>
    </row>
    <row r="1082" spans="1:7" x14ac:dyDescent="0.3">
      <c r="A1082" s="241"/>
      <c r="B1082" s="242"/>
      <c r="C1082" s="242"/>
      <c r="D1082" s="242"/>
      <c r="E1082" s="242"/>
      <c r="F1082" s="242"/>
      <c r="G1082" s="243"/>
    </row>
    <row r="1083" spans="1:7" x14ac:dyDescent="0.3">
      <c r="A1083" s="241"/>
      <c r="B1083" s="242"/>
      <c r="C1083" s="242"/>
      <c r="D1083" s="242"/>
      <c r="E1083" s="242"/>
      <c r="F1083" s="242"/>
      <c r="G1083" s="243"/>
    </row>
    <row r="1084" spans="1:7" x14ac:dyDescent="0.3">
      <c r="A1084" s="241"/>
      <c r="B1084" s="242"/>
      <c r="C1084" s="242"/>
      <c r="D1084" s="242"/>
      <c r="E1084" s="242"/>
      <c r="F1084" s="242"/>
      <c r="G1084" s="243"/>
    </row>
    <row r="1085" spans="1:7" x14ac:dyDescent="0.3">
      <c r="A1085" s="241"/>
      <c r="B1085" s="242"/>
      <c r="C1085" s="242"/>
      <c r="D1085" s="242"/>
      <c r="E1085" s="242"/>
      <c r="F1085" s="242"/>
      <c r="G1085" s="243"/>
    </row>
    <row r="1086" spans="1:7" x14ac:dyDescent="0.3">
      <c r="A1086" s="241"/>
      <c r="B1086" s="242"/>
      <c r="C1086" s="242"/>
      <c r="D1086" s="242"/>
      <c r="E1086" s="242"/>
      <c r="F1086" s="242"/>
      <c r="G1086" s="243"/>
    </row>
    <row r="1087" spans="1:7" x14ac:dyDescent="0.3">
      <c r="A1087" s="241"/>
      <c r="B1087" s="242"/>
      <c r="C1087" s="242"/>
      <c r="D1087" s="242"/>
      <c r="E1087" s="242"/>
      <c r="F1087" s="242"/>
      <c r="G1087" s="243"/>
    </row>
    <row r="1088" spans="1:7" x14ac:dyDescent="0.3">
      <c r="A1088" s="241"/>
      <c r="B1088" s="242"/>
      <c r="C1088" s="242"/>
      <c r="D1088" s="242"/>
      <c r="E1088" s="242"/>
      <c r="F1088" s="242"/>
      <c r="G1088" s="243"/>
    </row>
    <row r="1089" spans="1:7" x14ac:dyDescent="0.3">
      <c r="A1089" s="241"/>
      <c r="B1089" s="242"/>
      <c r="C1089" s="242"/>
      <c r="D1089" s="242"/>
      <c r="E1089" s="242"/>
      <c r="F1089" s="242"/>
      <c r="G1089" s="243"/>
    </row>
    <row r="1090" spans="1:7" x14ac:dyDescent="0.3">
      <c r="A1090" s="241"/>
      <c r="B1090" s="242"/>
      <c r="C1090" s="242"/>
      <c r="D1090" s="242"/>
      <c r="E1090" s="242"/>
      <c r="F1090" s="242"/>
      <c r="G1090" s="243"/>
    </row>
    <row r="1091" spans="1:7" x14ac:dyDescent="0.3">
      <c r="A1091" s="241"/>
      <c r="B1091" s="242"/>
      <c r="C1091" s="242"/>
      <c r="D1091" s="242"/>
      <c r="E1091" s="242"/>
      <c r="F1091" s="242"/>
      <c r="G1091" s="243"/>
    </row>
    <row r="1092" spans="1:7" x14ac:dyDescent="0.3">
      <c r="A1092" s="241"/>
      <c r="B1092" s="242"/>
      <c r="C1092" s="242"/>
      <c r="D1092" s="242"/>
      <c r="E1092" s="242"/>
      <c r="F1092" s="242"/>
      <c r="G1092" s="243"/>
    </row>
    <row r="1093" spans="1:7" x14ac:dyDescent="0.3">
      <c r="A1093" s="241"/>
      <c r="B1093" s="242"/>
      <c r="C1093" s="242"/>
      <c r="D1093" s="242"/>
      <c r="E1093" s="242"/>
      <c r="F1093" s="242"/>
      <c r="G1093" s="243"/>
    </row>
    <row r="1094" spans="1:7" x14ac:dyDescent="0.3">
      <c r="A1094" s="241"/>
      <c r="B1094" s="242"/>
      <c r="C1094" s="242"/>
      <c r="D1094" s="242"/>
      <c r="E1094" s="242"/>
      <c r="F1094" s="242"/>
      <c r="G1094" s="243"/>
    </row>
    <row r="1095" spans="1:7" x14ac:dyDescent="0.3">
      <c r="A1095" s="241"/>
      <c r="B1095" s="242"/>
      <c r="C1095" s="242"/>
      <c r="D1095" s="242"/>
      <c r="E1095" s="242"/>
      <c r="F1095" s="242"/>
      <c r="G1095" s="243"/>
    </row>
    <row r="1096" spans="1:7" x14ac:dyDescent="0.3">
      <c r="A1096" s="241"/>
      <c r="B1096" s="242"/>
      <c r="C1096" s="242"/>
      <c r="D1096" s="242"/>
      <c r="E1096" s="242"/>
      <c r="F1096" s="242"/>
      <c r="G1096" s="243"/>
    </row>
    <row r="1097" spans="1:7" x14ac:dyDescent="0.3">
      <c r="A1097" s="241"/>
      <c r="B1097" s="242"/>
      <c r="C1097" s="242"/>
      <c r="D1097" s="242"/>
      <c r="E1097" s="242"/>
      <c r="F1097" s="242"/>
      <c r="G1097" s="243"/>
    </row>
    <row r="1098" spans="1:7" x14ac:dyDescent="0.3">
      <c r="A1098" s="241"/>
      <c r="B1098" s="242"/>
      <c r="C1098" s="242"/>
      <c r="D1098" s="242"/>
      <c r="E1098" s="242"/>
      <c r="F1098" s="242"/>
      <c r="G1098" s="243"/>
    </row>
    <row r="1099" spans="1:7" x14ac:dyDescent="0.3">
      <c r="A1099" s="241"/>
      <c r="B1099" s="242"/>
      <c r="C1099" s="242"/>
      <c r="D1099" s="242"/>
      <c r="E1099" s="242"/>
      <c r="F1099" s="242"/>
      <c r="G1099" s="243"/>
    </row>
    <row r="1100" spans="1:7" x14ac:dyDescent="0.3">
      <c r="A1100" s="241"/>
      <c r="B1100" s="242"/>
      <c r="C1100" s="242"/>
      <c r="D1100" s="242"/>
      <c r="E1100" s="242"/>
      <c r="F1100" s="242"/>
      <c r="G1100" s="243"/>
    </row>
    <row r="1101" spans="1:7" x14ac:dyDescent="0.3">
      <c r="A1101" s="241"/>
      <c r="B1101" s="242"/>
      <c r="C1101" s="242"/>
      <c r="D1101" s="242"/>
      <c r="E1101" s="242"/>
      <c r="F1101" s="242"/>
      <c r="G1101" s="243"/>
    </row>
    <row r="1102" spans="1:7" x14ac:dyDescent="0.3">
      <c r="A1102" s="241"/>
      <c r="B1102" s="242"/>
      <c r="C1102" s="242"/>
      <c r="D1102" s="242"/>
      <c r="E1102" s="242"/>
      <c r="F1102" s="242"/>
      <c r="G1102" s="243"/>
    </row>
    <row r="1103" spans="1:7" x14ac:dyDescent="0.3">
      <c r="A1103" s="241"/>
      <c r="B1103" s="242"/>
      <c r="C1103" s="242"/>
      <c r="D1103" s="242"/>
      <c r="E1103" s="242"/>
      <c r="F1103" s="242"/>
      <c r="G1103" s="243"/>
    </row>
    <row r="1104" spans="1:7" x14ac:dyDescent="0.3">
      <c r="A1104" s="241"/>
      <c r="B1104" s="242"/>
      <c r="C1104" s="242"/>
      <c r="D1104" s="242"/>
      <c r="E1104" s="242"/>
      <c r="F1104" s="242"/>
      <c r="G1104" s="243"/>
    </row>
    <row r="1105" spans="1:7" x14ac:dyDescent="0.3">
      <c r="A1105" s="241"/>
      <c r="B1105" s="242"/>
      <c r="C1105" s="242"/>
      <c r="D1105" s="242"/>
      <c r="E1105" s="242"/>
      <c r="F1105" s="242"/>
      <c r="G1105" s="243"/>
    </row>
    <row r="1106" spans="1:7" x14ac:dyDescent="0.3">
      <c r="A1106" s="241"/>
      <c r="B1106" s="242"/>
      <c r="C1106" s="242"/>
      <c r="D1106" s="242"/>
      <c r="E1106" s="242"/>
      <c r="F1106" s="242"/>
      <c r="G1106" s="243"/>
    </row>
    <row r="1107" spans="1:7" x14ac:dyDescent="0.3">
      <c r="A1107" s="241"/>
      <c r="B1107" s="242"/>
      <c r="C1107" s="242"/>
      <c r="D1107" s="242"/>
      <c r="E1107" s="242"/>
      <c r="F1107" s="242"/>
      <c r="G1107" s="243"/>
    </row>
    <row r="1108" spans="1:7" x14ac:dyDescent="0.3">
      <c r="A1108" s="241"/>
      <c r="B1108" s="242"/>
      <c r="C1108" s="242"/>
      <c r="D1108" s="242"/>
      <c r="E1108" s="242"/>
      <c r="F1108" s="242"/>
      <c r="G1108" s="243"/>
    </row>
    <row r="1109" spans="1:7" x14ac:dyDescent="0.3">
      <c r="A1109" s="241"/>
      <c r="B1109" s="242"/>
      <c r="C1109" s="242"/>
      <c r="D1109" s="242"/>
      <c r="E1109" s="242"/>
      <c r="F1109" s="242"/>
      <c r="G1109" s="243"/>
    </row>
    <row r="1110" spans="1:7" x14ac:dyDescent="0.3">
      <c r="A1110" s="241"/>
      <c r="B1110" s="242"/>
      <c r="C1110" s="242"/>
      <c r="D1110" s="242"/>
      <c r="E1110" s="242"/>
      <c r="F1110" s="242"/>
      <c r="G1110" s="243"/>
    </row>
    <row r="1111" spans="1:7" x14ac:dyDescent="0.3">
      <c r="A1111" s="241"/>
      <c r="B1111" s="242"/>
      <c r="C1111" s="242"/>
      <c r="D1111" s="242"/>
      <c r="E1111" s="242"/>
      <c r="F1111" s="242"/>
      <c r="G1111" s="243"/>
    </row>
    <row r="1112" spans="1:7" x14ac:dyDescent="0.3">
      <c r="A1112" s="241"/>
      <c r="B1112" s="242"/>
      <c r="C1112" s="242"/>
      <c r="D1112" s="242"/>
      <c r="E1112" s="242"/>
      <c r="F1112" s="242"/>
      <c r="G1112" s="243"/>
    </row>
    <row r="1113" spans="1:7" x14ac:dyDescent="0.3">
      <c r="A1113" s="241"/>
      <c r="B1113" s="242"/>
      <c r="C1113" s="242"/>
      <c r="D1113" s="242"/>
      <c r="E1113" s="242"/>
      <c r="F1113" s="242"/>
      <c r="G1113" s="243"/>
    </row>
    <row r="1114" spans="1:7" x14ac:dyDescent="0.3">
      <c r="A1114" s="241"/>
      <c r="B1114" s="242"/>
      <c r="C1114" s="242"/>
      <c r="D1114" s="242"/>
      <c r="E1114" s="242"/>
      <c r="F1114" s="242"/>
      <c r="G1114" s="243"/>
    </row>
    <row r="1115" spans="1:7" x14ac:dyDescent="0.3">
      <c r="A1115" s="241"/>
      <c r="B1115" s="242"/>
      <c r="C1115" s="242"/>
      <c r="D1115" s="242"/>
      <c r="E1115" s="242"/>
      <c r="F1115" s="242"/>
      <c r="G1115" s="243"/>
    </row>
    <row r="1116" spans="1:7" x14ac:dyDescent="0.3">
      <c r="A1116" s="241"/>
      <c r="B1116" s="242"/>
      <c r="C1116" s="242"/>
      <c r="D1116" s="242"/>
      <c r="E1116" s="242"/>
      <c r="F1116" s="242"/>
      <c r="G1116" s="243"/>
    </row>
    <row r="1117" spans="1:7" x14ac:dyDescent="0.3">
      <c r="A1117" s="241"/>
      <c r="B1117" s="242"/>
      <c r="C1117" s="242"/>
      <c r="D1117" s="242"/>
      <c r="E1117" s="242"/>
      <c r="F1117" s="242"/>
      <c r="G1117" s="243"/>
    </row>
    <row r="1118" spans="1:7" x14ac:dyDescent="0.3">
      <c r="A1118" s="241"/>
      <c r="B1118" s="242"/>
      <c r="C1118" s="242"/>
      <c r="D1118" s="242"/>
      <c r="E1118" s="242"/>
      <c r="F1118" s="242"/>
      <c r="G1118" s="243"/>
    </row>
    <row r="1119" spans="1:7" x14ac:dyDescent="0.3">
      <c r="A1119" s="241"/>
      <c r="B1119" s="242"/>
      <c r="C1119" s="242"/>
      <c r="D1119" s="242"/>
      <c r="E1119" s="242"/>
      <c r="F1119" s="242"/>
      <c r="G1119" s="243"/>
    </row>
    <row r="1120" spans="1:7" x14ac:dyDescent="0.3">
      <c r="A1120" s="241"/>
      <c r="B1120" s="242"/>
      <c r="C1120" s="242"/>
      <c r="D1120" s="242"/>
      <c r="E1120" s="242"/>
      <c r="F1120" s="242"/>
      <c r="G1120" s="243"/>
    </row>
    <row r="1121" spans="1:7" x14ac:dyDescent="0.3">
      <c r="A1121" s="241"/>
      <c r="B1121" s="242"/>
      <c r="C1121" s="242"/>
      <c r="D1121" s="242"/>
      <c r="E1121" s="242"/>
      <c r="F1121" s="242"/>
      <c r="G1121" s="243"/>
    </row>
    <row r="1122" spans="1:7" x14ac:dyDescent="0.3">
      <c r="A1122" s="241"/>
      <c r="B1122" s="242"/>
      <c r="C1122" s="242"/>
      <c r="D1122" s="242"/>
      <c r="E1122" s="242"/>
      <c r="F1122" s="242"/>
      <c r="G1122" s="243"/>
    </row>
    <row r="1123" spans="1:7" x14ac:dyDescent="0.3">
      <c r="A1123" s="241"/>
      <c r="B1123" s="242"/>
      <c r="C1123" s="242"/>
      <c r="D1123" s="242"/>
      <c r="E1123" s="242"/>
      <c r="F1123" s="242"/>
      <c r="G1123" s="243"/>
    </row>
    <row r="1124" spans="1:7" x14ac:dyDescent="0.3">
      <c r="A1124" s="241"/>
      <c r="B1124" s="242"/>
      <c r="C1124" s="242"/>
      <c r="D1124" s="242"/>
      <c r="E1124" s="242"/>
      <c r="F1124" s="242"/>
      <c r="G1124" s="243"/>
    </row>
    <row r="1125" spans="1:7" x14ac:dyDescent="0.3">
      <c r="A1125" s="241"/>
      <c r="B1125" s="242"/>
      <c r="C1125" s="242"/>
      <c r="D1125" s="242"/>
      <c r="E1125" s="242"/>
      <c r="F1125" s="242"/>
      <c r="G1125" s="243"/>
    </row>
    <row r="1126" spans="1:7" x14ac:dyDescent="0.3">
      <c r="A1126" s="241"/>
      <c r="B1126" s="242"/>
      <c r="C1126" s="242"/>
      <c r="D1126" s="242"/>
      <c r="E1126" s="242"/>
      <c r="F1126" s="242"/>
      <c r="G1126" s="243"/>
    </row>
    <row r="1127" spans="1:7" x14ac:dyDescent="0.3">
      <c r="A1127" s="241"/>
      <c r="B1127" s="242"/>
      <c r="C1127" s="242"/>
      <c r="D1127" s="242"/>
      <c r="E1127" s="242"/>
      <c r="F1127" s="242"/>
      <c r="G1127" s="243"/>
    </row>
    <row r="1128" spans="1:7" x14ac:dyDescent="0.3">
      <c r="A1128" s="241"/>
      <c r="B1128" s="242"/>
      <c r="C1128" s="242"/>
      <c r="D1128" s="242"/>
      <c r="E1128" s="242"/>
      <c r="F1128" s="242"/>
      <c r="G1128" s="243"/>
    </row>
    <row r="1129" spans="1:7" x14ac:dyDescent="0.3">
      <c r="A1129" s="241"/>
      <c r="B1129" s="242"/>
      <c r="C1129" s="242"/>
      <c r="D1129" s="242"/>
      <c r="E1129" s="242"/>
      <c r="F1129" s="242"/>
      <c r="G1129" s="243"/>
    </row>
    <row r="1130" spans="1:7" x14ac:dyDescent="0.3">
      <c r="A1130" s="241"/>
      <c r="B1130" s="242"/>
      <c r="C1130" s="242"/>
      <c r="D1130" s="242"/>
      <c r="E1130" s="242"/>
      <c r="F1130" s="242"/>
      <c r="G1130" s="243"/>
    </row>
    <row r="1131" spans="1:7" x14ac:dyDescent="0.3">
      <c r="A1131" s="241"/>
      <c r="B1131" s="242"/>
      <c r="C1131" s="242"/>
      <c r="D1131" s="242"/>
      <c r="E1131" s="242"/>
      <c r="F1131" s="242"/>
      <c r="G1131" s="243"/>
    </row>
    <row r="1132" spans="1:7" x14ac:dyDescent="0.3">
      <c r="A1132" s="241"/>
      <c r="B1132" s="242"/>
      <c r="C1132" s="242"/>
      <c r="D1132" s="242"/>
      <c r="E1132" s="242"/>
      <c r="F1132" s="242"/>
      <c r="G1132" s="243"/>
    </row>
    <row r="1133" spans="1:7" x14ac:dyDescent="0.3">
      <c r="A1133" s="241"/>
      <c r="B1133" s="242"/>
      <c r="C1133" s="242"/>
      <c r="D1133" s="242"/>
      <c r="E1133" s="242"/>
      <c r="F1133" s="242"/>
      <c r="G1133" s="243"/>
    </row>
    <row r="1134" spans="1:7" x14ac:dyDescent="0.3">
      <c r="A1134" s="241"/>
      <c r="B1134" s="242"/>
      <c r="C1134" s="242"/>
      <c r="D1134" s="242"/>
      <c r="E1134" s="242"/>
      <c r="F1134" s="242"/>
      <c r="G1134" s="243"/>
    </row>
    <row r="1135" spans="1:7" x14ac:dyDescent="0.3">
      <c r="A1135" s="241"/>
      <c r="B1135" s="242"/>
      <c r="C1135" s="242"/>
      <c r="D1135" s="242"/>
      <c r="E1135" s="242"/>
      <c r="F1135" s="242"/>
      <c r="G1135" s="243"/>
    </row>
    <row r="1136" spans="1:7" x14ac:dyDescent="0.3">
      <c r="A1136" s="241"/>
      <c r="B1136" s="242"/>
      <c r="C1136" s="242"/>
      <c r="D1136" s="242"/>
      <c r="E1136" s="242"/>
      <c r="F1136" s="242"/>
      <c r="G1136" s="243"/>
    </row>
    <row r="1137" spans="1:7" x14ac:dyDescent="0.3">
      <c r="A1137" s="241"/>
      <c r="B1137" s="242"/>
      <c r="C1137" s="242"/>
      <c r="D1137" s="242"/>
      <c r="E1137" s="242"/>
      <c r="F1137" s="242"/>
      <c r="G1137" s="243"/>
    </row>
    <row r="1138" spans="1:7" x14ac:dyDescent="0.3">
      <c r="A1138" s="241"/>
      <c r="B1138" s="242"/>
      <c r="C1138" s="242"/>
      <c r="D1138" s="242"/>
      <c r="E1138" s="242"/>
      <c r="F1138" s="242"/>
      <c r="G1138" s="243"/>
    </row>
    <row r="1139" spans="1:7" x14ac:dyDescent="0.3">
      <c r="A1139" s="241"/>
      <c r="B1139" s="242"/>
      <c r="C1139" s="242"/>
      <c r="D1139" s="242"/>
      <c r="E1139" s="242"/>
      <c r="F1139" s="242"/>
      <c r="G1139" s="243"/>
    </row>
    <row r="1140" spans="1:7" x14ac:dyDescent="0.3">
      <c r="A1140" s="241"/>
      <c r="B1140" s="242"/>
      <c r="C1140" s="242"/>
      <c r="D1140" s="242"/>
      <c r="E1140" s="242"/>
      <c r="F1140" s="242"/>
      <c r="G1140" s="243"/>
    </row>
    <row r="1141" spans="1:7" x14ac:dyDescent="0.3">
      <c r="A1141" s="241"/>
      <c r="B1141" s="242"/>
      <c r="C1141" s="242"/>
      <c r="D1141" s="242"/>
      <c r="E1141" s="242"/>
      <c r="F1141" s="242"/>
      <c r="G1141" s="243"/>
    </row>
    <row r="1142" spans="1:7" x14ac:dyDescent="0.3">
      <c r="A1142" s="241"/>
      <c r="B1142" s="242"/>
      <c r="C1142" s="242"/>
      <c r="D1142" s="242"/>
      <c r="E1142" s="242"/>
      <c r="F1142" s="242"/>
      <c r="G1142" s="243"/>
    </row>
    <row r="1143" spans="1:7" x14ac:dyDescent="0.3">
      <c r="A1143" s="241"/>
      <c r="B1143" s="242"/>
      <c r="C1143" s="242"/>
      <c r="D1143" s="242"/>
      <c r="E1143" s="242"/>
      <c r="F1143" s="242"/>
      <c r="G1143" s="243"/>
    </row>
    <row r="1144" spans="1:7" x14ac:dyDescent="0.3">
      <c r="A1144" s="241"/>
      <c r="B1144" s="242"/>
      <c r="C1144" s="242"/>
      <c r="D1144" s="242"/>
      <c r="E1144" s="242"/>
      <c r="F1144" s="242"/>
      <c r="G1144" s="243"/>
    </row>
    <row r="1145" spans="1:7" x14ac:dyDescent="0.3">
      <c r="A1145" s="241"/>
      <c r="B1145" s="242"/>
      <c r="C1145" s="242"/>
      <c r="D1145" s="242"/>
      <c r="E1145" s="242"/>
      <c r="F1145" s="242"/>
      <c r="G1145" s="243"/>
    </row>
    <row r="1146" spans="1:7" x14ac:dyDescent="0.3">
      <c r="A1146" s="241"/>
      <c r="B1146" s="242"/>
      <c r="C1146" s="242"/>
      <c r="D1146" s="242"/>
      <c r="E1146" s="242"/>
      <c r="F1146" s="242"/>
      <c r="G1146" s="243"/>
    </row>
    <row r="1147" spans="1:7" x14ac:dyDescent="0.3">
      <c r="A1147" s="241"/>
      <c r="B1147" s="242"/>
      <c r="C1147" s="242"/>
      <c r="D1147" s="242"/>
      <c r="E1147" s="242"/>
      <c r="F1147" s="242"/>
      <c r="G1147" s="243"/>
    </row>
    <row r="1148" spans="1:7" x14ac:dyDescent="0.3">
      <c r="A1148" s="241"/>
      <c r="B1148" s="242"/>
      <c r="C1148" s="242"/>
      <c r="D1148" s="242"/>
      <c r="E1148" s="242"/>
      <c r="F1148" s="242"/>
      <c r="G1148" s="243"/>
    </row>
    <row r="1149" spans="1:7" x14ac:dyDescent="0.3">
      <c r="A1149" s="241"/>
      <c r="B1149" s="242"/>
      <c r="C1149" s="242"/>
      <c r="D1149" s="242"/>
      <c r="E1149" s="242"/>
      <c r="F1149" s="242"/>
      <c r="G1149" s="243"/>
    </row>
    <row r="1150" spans="1:7" x14ac:dyDescent="0.3">
      <c r="A1150" s="241"/>
      <c r="B1150" s="242"/>
      <c r="C1150" s="242"/>
      <c r="D1150" s="242"/>
      <c r="E1150" s="242"/>
      <c r="F1150" s="242"/>
      <c r="G1150" s="243"/>
    </row>
    <row r="1151" spans="1:7" x14ac:dyDescent="0.3">
      <c r="A1151" s="241"/>
      <c r="B1151" s="242"/>
      <c r="C1151" s="242"/>
      <c r="D1151" s="242"/>
      <c r="E1151" s="242"/>
      <c r="F1151" s="242"/>
      <c r="G1151" s="243"/>
    </row>
    <row r="1152" spans="1:7" x14ac:dyDescent="0.3">
      <c r="A1152" s="241"/>
      <c r="B1152" s="242"/>
      <c r="C1152" s="242"/>
      <c r="D1152" s="242"/>
      <c r="E1152" s="242"/>
      <c r="F1152" s="242"/>
      <c r="G1152" s="243"/>
    </row>
    <row r="1153" spans="1:7" x14ac:dyDescent="0.3">
      <c r="A1153" s="241"/>
      <c r="B1153" s="242"/>
      <c r="C1153" s="242"/>
      <c r="D1153" s="242"/>
      <c r="E1153" s="242"/>
      <c r="F1153" s="242"/>
      <c r="G1153" s="243"/>
    </row>
    <row r="1154" spans="1:7" x14ac:dyDescent="0.3">
      <c r="A1154" s="241"/>
      <c r="B1154" s="242"/>
      <c r="C1154" s="242"/>
      <c r="D1154" s="242"/>
      <c r="E1154" s="242"/>
      <c r="F1154" s="242"/>
      <c r="G1154" s="243"/>
    </row>
    <row r="1155" spans="1:7" x14ac:dyDescent="0.3">
      <c r="A1155" s="241"/>
      <c r="B1155" s="242"/>
      <c r="C1155" s="242"/>
      <c r="D1155" s="242"/>
      <c r="E1155" s="242"/>
      <c r="F1155" s="242"/>
      <c r="G1155" s="243"/>
    </row>
    <row r="1156" spans="1:7" x14ac:dyDescent="0.3">
      <c r="A1156" s="241"/>
      <c r="B1156" s="242"/>
      <c r="C1156" s="242"/>
      <c r="D1156" s="242"/>
      <c r="E1156" s="242"/>
      <c r="F1156" s="242"/>
      <c r="G1156" s="243"/>
    </row>
    <row r="1157" spans="1:7" x14ac:dyDescent="0.3">
      <c r="A1157" s="241"/>
      <c r="B1157" s="242"/>
      <c r="C1157" s="242"/>
      <c r="D1157" s="242"/>
      <c r="E1157" s="242"/>
      <c r="F1157" s="242"/>
      <c r="G1157" s="243"/>
    </row>
    <row r="1158" spans="1:7" x14ac:dyDescent="0.3">
      <c r="A1158" s="241"/>
      <c r="B1158" s="242"/>
      <c r="C1158" s="242"/>
      <c r="D1158" s="242"/>
      <c r="E1158" s="242"/>
      <c r="F1158" s="242"/>
      <c r="G1158" s="243"/>
    </row>
    <row r="1159" spans="1:7" x14ac:dyDescent="0.3">
      <c r="A1159" s="241"/>
      <c r="B1159" s="242"/>
      <c r="C1159" s="242"/>
      <c r="D1159" s="242"/>
      <c r="E1159" s="242"/>
      <c r="F1159" s="242"/>
      <c r="G1159" s="243"/>
    </row>
    <row r="1160" spans="1:7" x14ac:dyDescent="0.3">
      <c r="A1160" s="241"/>
      <c r="B1160" s="242"/>
      <c r="C1160" s="242"/>
      <c r="D1160" s="242"/>
      <c r="E1160" s="242"/>
      <c r="F1160" s="242"/>
      <c r="G1160" s="243"/>
    </row>
    <row r="1161" spans="1:7" x14ac:dyDescent="0.3">
      <c r="A1161" s="241"/>
      <c r="B1161" s="242"/>
      <c r="C1161" s="242"/>
      <c r="D1161" s="242"/>
      <c r="E1161" s="242"/>
      <c r="F1161" s="242"/>
      <c r="G1161" s="243"/>
    </row>
    <row r="1162" spans="1:7" x14ac:dyDescent="0.3">
      <c r="A1162" s="241"/>
      <c r="B1162" s="242"/>
      <c r="C1162" s="242"/>
      <c r="D1162" s="242"/>
      <c r="E1162" s="242"/>
      <c r="F1162" s="242"/>
      <c r="G1162" s="243"/>
    </row>
    <row r="1163" spans="1:7" x14ac:dyDescent="0.3">
      <c r="A1163" s="241"/>
      <c r="B1163" s="242"/>
      <c r="C1163" s="242"/>
      <c r="D1163" s="242"/>
      <c r="E1163" s="242"/>
      <c r="F1163" s="242"/>
      <c r="G1163" s="243"/>
    </row>
    <row r="1164" spans="1:7" x14ac:dyDescent="0.3">
      <c r="A1164" s="241"/>
      <c r="B1164" s="242"/>
      <c r="C1164" s="242"/>
      <c r="D1164" s="242"/>
      <c r="E1164" s="242"/>
      <c r="F1164" s="242"/>
      <c r="G1164" s="243"/>
    </row>
    <row r="1165" spans="1:7" x14ac:dyDescent="0.3">
      <c r="A1165" s="241"/>
      <c r="B1165" s="242"/>
      <c r="C1165" s="242"/>
      <c r="D1165" s="242"/>
      <c r="E1165" s="242"/>
      <c r="F1165" s="242"/>
      <c r="G1165" s="243"/>
    </row>
    <row r="1166" spans="1:7" x14ac:dyDescent="0.3">
      <c r="A1166" s="241"/>
      <c r="B1166" s="242"/>
      <c r="C1166" s="242"/>
      <c r="D1166" s="242"/>
      <c r="E1166" s="242"/>
      <c r="F1166" s="242"/>
      <c r="G1166" s="243"/>
    </row>
    <row r="1167" spans="1:7" x14ac:dyDescent="0.3">
      <c r="A1167" s="241"/>
      <c r="B1167" s="242"/>
      <c r="C1167" s="242"/>
      <c r="D1167" s="242"/>
      <c r="E1167" s="242"/>
      <c r="F1167" s="242"/>
      <c r="G1167" s="243"/>
    </row>
    <row r="1168" spans="1:7" x14ac:dyDescent="0.3">
      <c r="A1168" s="241"/>
      <c r="B1168" s="242"/>
      <c r="C1168" s="242"/>
      <c r="D1168" s="242"/>
      <c r="E1168" s="242"/>
      <c r="F1168" s="242"/>
      <c r="G1168" s="243"/>
    </row>
    <row r="1169" spans="1:7" x14ac:dyDescent="0.3">
      <c r="A1169" s="241"/>
      <c r="B1169" s="242"/>
      <c r="C1169" s="242"/>
      <c r="D1169" s="242"/>
      <c r="E1169" s="242"/>
      <c r="F1169" s="242"/>
      <c r="G1169" s="243"/>
    </row>
    <row r="1170" spans="1:7" x14ac:dyDescent="0.3">
      <c r="A1170" s="241"/>
      <c r="B1170" s="242"/>
      <c r="C1170" s="242"/>
      <c r="D1170" s="242"/>
      <c r="E1170" s="242"/>
      <c r="F1170" s="242"/>
      <c r="G1170" s="243"/>
    </row>
    <row r="1171" spans="1:7" x14ac:dyDescent="0.3">
      <c r="A1171" s="241"/>
      <c r="B1171" s="242"/>
      <c r="C1171" s="242"/>
      <c r="D1171" s="242"/>
      <c r="E1171" s="242"/>
      <c r="F1171" s="242"/>
      <c r="G1171" s="243"/>
    </row>
    <row r="1172" spans="1:7" x14ac:dyDescent="0.3">
      <c r="A1172" s="241"/>
      <c r="B1172" s="242"/>
      <c r="C1172" s="242"/>
      <c r="D1172" s="242"/>
      <c r="E1172" s="242"/>
      <c r="F1172" s="242"/>
      <c r="G1172" s="243"/>
    </row>
    <row r="1173" spans="1:7" x14ac:dyDescent="0.3">
      <c r="A1173" s="241"/>
      <c r="B1173" s="242"/>
      <c r="C1173" s="242"/>
      <c r="D1173" s="242"/>
      <c r="E1173" s="242"/>
      <c r="F1173" s="242"/>
      <c r="G1173" s="243"/>
    </row>
    <row r="1174" spans="1:7" x14ac:dyDescent="0.3">
      <c r="A1174" s="241"/>
      <c r="B1174" s="242"/>
      <c r="C1174" s="242"/>
      <c r="D1174" s="242"/>
      <c r="E1174" s="242"/>
      <c r="F1174" s="242"/>
      <c r="G1174" s="243"/>
    </row>
    <row r="1175" spans="1:7" x14ac:dyDescent="0.3">
      <c r="A1175" s="241"/>
      <c r="B1175" s="242"/>
      <c r="C1175" s="242"/>
      <c r="D1175" s="242"/>
      <c r="E1175" s="242"/>
      <c r="F1175" s="242"/>
      <c r="G1175" s="243"/>
    </row>
    <row r="1176" spans="1:7" x14ac:dyDescent="0.3">
      <c r="A1176" s="241"/>
      <c r="B1176" s="242"/>
      <c r="C1176" s="242"/>
      <c r="D1176" s="242"/>
      <c r="E1176" s="242"/>
      <c r="F1176" s="242"/>
      <c r="G1176" s="243"/>
    </row>
    <row r="1177" spans="1:7" x14ac:dyDescent="0.3">
      <c r="A1177" s="241"/>
      <c r="B1177" s="242"/>
      <c r="C1177" s="242"/>
      <c r="D1177" s="242"/>
      <c r="E1177" s="242"/>
      <c r="F1177" s="242"/>
      <c r="G1177" s="243"/>
    </row>
    <row r="1178" spans="1:7" x14ac:dyDescent="0.3">
      <c r="A1178" s="241"/>
      <c r="B1178" s="242"/>
      <c r="C1178" s="242"/>
      <c r="D1178" s="242"/>
      <c r="E1178" s="242"/>
      <c r="F1178" s="242"/>
      <c r="G1178" s="243"/>
    </row>
    <row r="1179" spans="1:7" x14ac:dyDescent="0.3">
      <c r="A1179" s="241"/>
      <c r="B1179" s="242"/>
      <c r="C1179" s="242"/>
      <c r="D1179" s="242"/>
      <c r="E1179" s="242"/>
      <c r="F1179" s="242"/>
      <c r="G1179" s="243"/>
    </row>
    <row r="1180" spans="1:7" x14ac:dyDescent="0.3">
      <c r="A1180" s="241"/>
      <c r="B1180" s="242"/>
      <c r="C1180" s="242"/>
      <c r="D1180" s="242"/>
      <c r="E1180" s="242"/>
      <c r="F1180" s="242"/>
      <c r="G1180" s="243"/>
    </row>
    <row r="1181" spans="1:7" x14ac:dyDescent="0.3">
      <c r="A1181" s="241"/>
      <c r="B1181" s="242"/>
      <c r="C1181" s="242"/>
      <c r="D1181" s="242"/>
      <c r="E1181" s="242"/>
      <c r="F1181" s="242"/>
      <c r="G1181" s="243"/>
    </row>
    <row r="1182" spans="1:7" x14ac:dyDescent="0.3">
      <c r="A1182" s="241"/>
      <c r="B1182" s="242"/>
      <c r="C1182" s="242"/>
      <c r="D1182" s="242"/>
      <c r="E1182" s="242"/>
      <c r="F1182" s="242"/>
      <c r="G1182" s="243"/>
    </row>
    <row r="1183" spans="1:7" x14ac:dyDescent="0.3">
      <c r="A1183" s="241"/>
      <c r="B1183" s="242"/>
      <c r="C1183" s="242"/>
      <c r="D1183" s="242"/>
      <c r="E1183" s="242"/>
      <c r="F1183" s="242"/>
      <c r="G1183" s="243"/>
    </row>
    <row r="1184" spans="1:7" x14ac:dyDescent="0.3">
      <c r="A1184" s="241"/>
      <c r="B1184" s="242"/>
      <c r="C1184" s="242"/>
      <c r="D1184" s="242"/>
      <c r="E1184" s="242"/>
      <c r="F1184" s="242"/>
      <c r="G1184" s="243"/>
    </row>
    <row r="1185" spans="1:7" x14ac:dyDescent="0.3">
      <c r="A1185" s="241"/>
      <c r="B1185" s="242"/>
      <c r="C1185" s="242"/>
      <c r="D1185" s="242"/>
      <c r="E1185" s="242"/>
      <c r="F1185" s="242"/>
      <c r="G1185" s="243"/>
    </row>
    <row r="1186" spans="1:7" x14ac:dyDescent="0.3">
      <c r="A1186" s="241"/>
      <c r="B1186" s="242"/>
      <c r="C1186" s="242"/>
      <c r="D1186" s="242"/>
      <c r="E1186" s="242"/>
      <c r="F1186" s="242"/>
      <c r="G1186" s="243"/>
    </row>
    <row r="1187" spans="1:7" x14ac:dyDescent="0.3">
      <c r="A1187" s="241"/>
      <c r="B1187" s="242"/>
      <c r="C1187" s="242"/>
      <c r="D1187" s="242"/>
      <c r="E1187" s="242"/>
      <c r="F1187" s="244"/>
      <c r="G1187" s="245"/>
    </row>
    <row r="1188" spans="1:7" x14ac:dyDescent="0.3">
      <c r="A1188" s="241"/>
      <c r="B1188" s="242"/>
      <c r="C1188" s="242"/>
      <c r="D1188" s="242"/>
      <c r="E1188" s="242"/>
      <c r="F1188" s="244"/>
      <c r="G1188" s="245"/>
    </row>
    <row r="1189" spans="1:7" x14ac:dyDescent="0.3">
      <c r="A1189" s="241"/>
      <c r="B1189" s="242"/>
      <c r="C1189" s="242"/>
      <c r="D1189" s="242"/>
      <c r="E1189" s="242"/>
      <c r="F1189" s="244"/>
      <c r="G1189" s="245"/>
    </row>
    <row r="1190" spans="1:7" x14ac:dyDescent="0.3">
      <c r="A1190" s="246"/>
      <c r="B1190" s="244"/>
      <c r="C1190" s="244"/>
      <c r="D1190" s="244"/>
      <c r="E1190" s="244"/>
      <c r="F1190" s="244"/>
      <c r="G1190" s="245"/>
    </row>
    <row r="1191" spans="1:7" x14ac:dyDescent="0.3">
      <c r="A1191" s="246"/>
      <c r="B1191" s="244"/>
      <c r="C1191" s="244"/>
      <c r="D1191" s="244"/>
      <c r="E1191" s="244"/>
      <c r="F1191" s="244"/>
      <c r="G1191" s="245"/>
    </row>
    <row r="1192" spans="1:7" x14ac:dyDescent="0.3">
      <c r="A1192" s="246"/>
      <c r="B1192" s="244"/>
      <c r="C1192" s="244"/>
      <c r="D1192" s="244"/>
      <c r="E1192" s="244"/>
      <c r="F1192" s="244"/>
      <c r="G1192" s="245"/>
    </row>
    <row r="1193" spans="1:7" x14ac:dyDescent="0.3">
      <c r="A1193" s="246"/>
      <c r="B1193" s="244"/>
      <c r="C1193" s="244"/>
      <c r="D1193" s="244"/>
      <c r="E1193" s="244"/>
      <c r="F1193" s="244"/>
      <c r="G1193" s="245"/>
    </row>
    <row r="1194" spans="1:7" x14ac:dyDescent="0.3">
      <c r="A1194" s="246"/>
      <c r="B1194" s="244"/>
      <c r="C1194" s="244"/>
      <c r="D1194" s="244"/>
      <c r="E1194" s="244"/>
      <c r="F1194" s="244"/>
      <c r="G1194" s="245"/>
    </row>
    <row r="1195" spans="1:7" x14ac:dyDescent="0.3">
      <c r="A1195" s="246"/>
      <c r="B1195" s="244"/>
      <c r="C1195" s="244"/>
      <c r="D1195" s="244"/>
      <c r="E1195" s="244"/>
      <c r="F1195" s="244"/>
      <c r="G1195" s="245"/>
    </row>
    <row r="1196" spans="1:7" x14ac:dyDescent="0.3">
      <c r="A1196" s="246"/>
      <c r="B1196" s="244"/>
      <c r="C1196" s="244"/>
      <c r="D1196" s="244"/>
      <c r="E1196" s="244"/>
      <c r="F1196" s="244"/>
      <c r="G1196" s="245"/>
    </row>
    <row r="1197" spans="1:7" x14ac:dyDescent="0.3">
      <c r="A1197" s="246"/>
      <c r="B1197" s="244"/>
      <c r="C1197" s="244"/>
      <c r="D1197" s="244"/>
      <c r="E1197" s="244"/>
      <c r="F1197" s="244"/>
      <c r="G1197" s="245"/>
    </row>
    <row r="1198" spans="1:7" x14ac:dyDescent="0.3">
      <c r="A1198" s="246"/>
      <c r="B1198" s="244"/>
      <c r="C1198" s="244"/>
      <c r="D1198" s="244"/>
      <c r="E1198" s="244"/>
      <c r="F1198" s="244"/>
      <c r="G1198" s="245"/>
    </row>
    <row r="1199" spans="1:7" x14ac:dyDescent="0.3">
      <c r="A1199" s="246"/>
      <c r="B1199" s="244"/>
      <c r="C1199" s="244"/>
      <c r="D1199" s="244"/>
      <c r="E1199" s="244"/>
      <c r="F1199" s="244"/>
      <c r="G1199" s="245"/>
    </row>
    <row r="1200" spans="1:7" x14ac:dyDescent="0.3">
      <c r="A1200" s="246"/>
      <c r="B1200" s="244"/>
      <c r="C1200" s="244"/>
      <c r="D1200" s="244"/>
      <c r="E1200" s="244"/>
      <c r="F1200" s="244"/>
      <c r="G1200" s="245"/>
    </row>
    <row r="1201" spans="1:7" x14ac:dyDescent="0.3">
      <c r="A1201" s="246"/>
      <c r="B1201" s="244"/>
      <c r="C1201" s="244"/>
      <c r="D1201" s="244"/>
      <c r="E1201" s="244"/>
      <c r="F1201" s="244"/>
      <c r="G1201" s="245"/>
    </row>
    <row r="1202" spans="1:7" x14ac:dyDescent="0.3">
      <c r="A1202" s="246"/>
      <c r="B1202" s="244"/>
      <c r="C1202" s="244"/>
      <c r="D1202" s="244"/>
      <c r="E1202" s="244"/>
      <c r="F1202" s="244"/>
      <c r="G1202" s="245"/>
    </row>
    <row r="1203" spans="1:7" x14ac:dyDescent="0.3">
      <c r="A1203" s="246"/>
      <c r="B1203" s="244"/>
      <c r="C1203" s="244"/>
      <c r="D1203" s="244"/>
      <c r="E1203" s="244"/>
      <c r="F1203" s="244"/>
      <c r="G1203" s="245"/>
    </row>
    <row r="1204" spans="1:7" x14ac:dyDescent="0.3">
      <c r="A1204" s="246"/>
      <c r="B1204" s="244"/>
      <c r="C1204" s="244"/>
      <c r="D1204" s="244"/>
      <c r="E1204" s="244"/>
      <c r="F1204" s="244"/>
      <c r="G1204" s="245"/>
    </row>
    <row r="1205" spans="1:7" x14ac:dyDescent="0.3">
      <c r="A1205" s="246"/>
      <c r="B1205" s="244"/>
      <c r="C1205" s="244"/>
      <c r="D1205" s="244"/>
      <c r="E1205" s="244"/>
      <c r="F1205" s="244"/>
      <c r="G1205" s="245"/>
    </row>
    <row r="1206" spans="1:7" x14ac:dyDescent="0.3">
      <c r="A1206" s="246"/>
      <c r="B1206" s="244"/>
      <c r="C1206" s="244"/>
      <c r="D1206" s="244"/>
      <c r="E1206" s="244"/>
      <c r="F1206" s="244"/>
      <c r="G1206" s="245"/>
    </row>
    <row r="1207" spans="1:7" x14ac:dyDescent="0.3">
      <c r="A1207" s="246"/>
      <c r="B1207" s="244"/>
      <c r="C1207" s="244"/>
      <c r="D1207" s="244"/>
      <c r="E1207" s="244"/>
      <c r="F1207" s="244"/>
      <c r="G1207" s="245"/>
    </row>
    <row r="1208" spans="1:7" x14ac:dyDescent="0.3">
      <c r="A1208" s="246"/>
      <c r="B1208" s="244"/>
      <c r="C1208" s="244"/>
      <c r="D1208" s="244"/>
      <c r="E1208" s="244"/>
      <c r="F1208" s="244"/>
      <c r="G1208" s="245"/>
    </row>
    <row r="1209" spans="1:7" x14ac:dyDescent="0.3">
      <c r="A1209" s="246"/>
      <c r="B1209" s="244"/>
      <c r="C1209" s="244"/>
      <c r="D1209" s="244"/>
      <c r="E1209" s="244"/>
      <c r="F1209" s="244"/>
      <c r="G1209" s="245"/>
    </row>
    <row r="1210" spans="1:7" x14ac:dyDescent="0.3">
      <c r="A1210" s="246"/>
      <c r="B1210" s="244"/>
      <c r="C1210" s="244"/>
      <c r="D1210" s="244"/>
      <c r="E1210" s="244"/>
      <c r="F1210" s="244"/>
      <c r="G1210" s="245"/>
    </row>
    <row r="1211" spans="1:7" x14ac:dyDescent="0.3">
      <c r="A1211" s="246"/>
      <c r="B1211" s="244"/>
      <c r="C1211" s="244"/>
      <c r="D1211" s="244"/>
      <c r="E1211" s="244"/>
      <c r="F1211" s="244"/>
      <c r="G1211" s="245"/>
    </row>
    <row r="1212" spans="1:7" x14ac:dyDescent="0.3">
      <c r="A1212" s="246"/>
      <c r="B1212" s="244"/>
      <c r="C1212" s="244"/>
      <c r="D1212" s="244"/>
      <c r="E1212" s="244"/>
      <c r="F1212" s="244"/>
      <c r="G1212" s="245"/>
    </row>
    <row r="1213" spans="1:7" x14ac:dyDescent="0.3">
      <c r="A1213" s="246"/>
      <c r="B1213" s="244"/>
      <c r="C1213" s="244"/>
      <c r="D1213" s="244"/>
      <c r="E1213" s="244"/>
      <c r="F1213" s="244"/>
      <c r="G1213" s="245"/>
    </row>
    <row r="1214" spans="1:7" x14ac:dyDescent="0.3">
      <c r="A1214" s="246"/>
      <c r="B1214" s="244"/>
      <c r="C1214" s="244"/>
      <c r="D1214" s="244"/>
      <c r="E1214" s="244"/>
      <c r="F1214" s="244"/>
      <c r="G1214" s="245"/>
    </row>
    <row r="1215" spans="1:7" x14ac:dyDescent="0.3">
      <c r="A1215" s="246"/>
      <c r="B1215" s="244"/>
      <c r="C1215" s="244"/>
      <c r="D1215" s="244"/>
      <c r="E1215" s="244"/>
      <c r="F1215" s="244"/>
      <c r="G1215" s="245"/>
    </row>
    <row r="1216" spans="1:7" x14ac:dyDescent="0.3">
      <c r="A1216" s="246"/>
      <c r="B1216" s="244"/>
      <c r="C1216" s="244"/>
      <c r="D1216" s="244"/>
      <c r="E1216" s="244"/>
      <c r="F1216" s="244"/>
      <c r="G1216" s="245"/>
    </row>
    <row r="1217" spans="1:7" x14ac:dyDescent="0.3">
      <c r="A1217" s="246"/>
      <c r="B1217" s="244"/>
      <c r="C1217" s="244"/>
      <c r="D1217" s="244"/>
      <c r="E1217" s="244"/>
      <c r="F1217" s="244"/>
      <c r="G1217" s="245"/>
    </row>
    <row r="1218" spans="1:7" x14ac:dyDescent="0.3">
      <c r="A1218" s="246"/>
      <c r="B1218" s="244"/>
      <c r="C1218" s="244"/>
      <c r="D1218" s="244"/>
      <c r="E1218" s="244"/>
      <c r="F1218" s="244"/>
      <c r="G1218" s="245"/>
    </row>
    <row r="1219" spans="1:7" x14ac:dyDescent="0.3">
      <c r="A1219" s="246"/>
      <c r="B1219" s="244"/>
      <c r="C1219" s="244"/>
      <c r="D1219" s="244"/>
      <c r="E1219" s="244"/>
      <c r="F1219" s="244"/>
      <c r="G1219" s="245"/>
    </row>
    <row r="1220" spans="1:7" x14ac:dyDescent="0.3">
      <c r="A1220" s="246"/>
      <c r="B1220" s="244"/>
      <c r="C1220" s="244"/>
      <c r="D1220" s="244"/>
      <c r="E1220" s="244"/>
      <c r="F1220" s="244"/>
      <c r="G1220" s="245"/>
    </row>
    <row r="1221" spans="1:7" x14ac:dyDescent="0.3">
      <c r="A1221" s="246"/>
      <c r="B1221" s="244"/>
      <c r="C1221" s="244"/>
      <c r="D1221" s="244"/>
      <c r="E1221" s="244"/>
      <c r="F1221" s="244"/>
      <c r="G1221" s="245"/>
    </row>
    <row r="1222" spans="1:7" x14ac:dyDescent="0.3">
      <c r="A1222" s="246"/>
      <c r="B1222" s="244"/>
      <c r="C1222" s="244"/>
      <c r="D1222" s="244"/>
      <c r="E1222" s="244"/>
      <c r="F1222" s="244"/>
      <c r="G1222" s="245"/>
    </row>
    <row r="1223" spans="1:7" x14ac:dyDescent="0.3">
      <c r="A1223" s="246"/>
      <c r="B1223" s="244"/>
      <c r="C1223" s="244"/>
      <c r="D1223" s="244"/>
      <c r="E1223" s="244"/>
      <c r="F1223" s="244"/>
      <c r="G1223" s="245"/>
    </row>
    <row r="1224" spans="1:7" x14ac:dyDescent="0.3">
      <c r="A1224" s="246"/>
      <c r="B1224" s="244"/>
      <c r="C1224" s="244"/>
      <c r="D1224" s="244"/>
      <c r="E1224" s="244"/>
      <c r="F1224" s="244"/>
      <c r="G1224" s="245"/>
    </row>
    <row r="1225" spans="1:7" x14ac:dyDescent="0.3">
      <c r="A1225" s="246"/>
      <c r="B1225" s="244"/>
      <c r="C1225" s="244"/>
      <c r="D1225" s="244"/>
      <c r="E1225" s="244"/>
      <c r="F1225" s="244"/>
      <c r="G1225" s="245"/>
    </row>
    <row r="1226" spans="1:7" x14ac:dyDescent="0.3">
      <c r="A1226" s="246"/>
      <c r="B1226" s="244"/>
      <c r="C1226" s="244"/>
      <c r="D1226" s="244"/>
      <c r="E1226" s="244"/>
      <c r="F1226" s="244"/>
      <c r="G1226" s="245"/>
    </row>
    <row r="1227" spans="1:7" x14ac:dyDescent="0.3">
      <c r="A1227" s="246"/>
      <c r="B1227" s="244"/>
      <c r="C1227" s="244"/>
      <c r="D1227" s="244"/>
      <c r="E1227" s="244"/>
      <c r="F1227" s="244"/>
      <c r="G1227" s="245"/>
    </row>
    <row r="1228" spans="1:7" x14ac:dyDescent="0.3">
      <c r="A1228" s="246"/>
      <c r="B1228" s="244"/>
      <c r="C1228" s="244"/>
      <c r="D1228" s="244"/>
      <c r="E1228" s="244"/>
      <c r="F1228" s="244"/>
      <c r="G1228" s="245"/>
    </row>
    <row r="1229" spans="1:7" x14ac:dyDescent="0.3">
      <c r="A1229" s="246"/>
      <c r="B1229" s="244"/>
      <c r="C1229" s="244"/>
      <c r="D1229" s="244"/>
      <c r="E1229" s="244"/>
      <c r="F1229" s="244"/>
      <c r="G1229" s="245"/>
    </row>
    <row r="1230" spans="1:7" x14ac:dyDescent="0.3">
      <c r="A1230" s="246"/>
      <c r="B1230" s="244"/>
      <c r="C1230" s="244"/>
      <c r="D1230" s="244"/>
      <c r="E1230" s="244"/>
      <c r="F1230" s="244"/>
      <c r="G1230" s="245"/>
    </row>
    <row r="1231" spans="1:7" x14ac:dyDescent="0.3">
      <c r="A1231" s="246"/>
      <c r="B1231" s="244"/>
      <c r="C1231" s="244"/>
      <c r="D1231" s="244"/>
      <c r="E1231" s="244"/>
      <c r="F1231" s="244"/>
      <c r="G1231" s="245"/>
    </row>
    <row r="1232" spans="1:7" x14ac:dyDescent="0.3">
      <c r="A1232" s="246"/>
      <c r="B1232" s="244"/>
      <c r="C1232" s="244"/>
      <c r="D1232" s="244"/>
      <c r="E1232" s="244"/>
      <c r="F1232" s="244"/>
      <c r="G1232" s="245"/>
    </row>
    <row r="1233" spans="1:7" x14ac:dyDescent="0.3">
      <c r="A1233" s="246"/>
      <c r="B1233" s="244"/>
      <c r="C1233" s="244"/>
      <c r="D1233" s="244"/>
      <c r="E1233" s="244"/>
      <c r="F1233" s="244"/>
      <c r="G1233" s="245"/>
    </row>
    <row r="1234" spans="1:7" x14ac:dyDescent="0.3">
      <c r="A1234" s="246"/>
      <c r="B1234" s="244"/>
      <c r="C1234" s="244"/>
      <c r="D1234" s="244"/>
      <c r="E1234" s="244"/>
      <c r="F1234" s="244"/>
      <c r="G1234" s="245"/>
    </row>
    <row r="1235" spans="1:7" x14ac:dyDescent="0.3">
      <c r="A1235" s="246"/>
      <c r="B1235" s="244"/>
      <c r="C1235" s="244"/>
      <c r="D1235" s="244"/>
      <c r="E1235" s="244"/>
      <c r="F1235" s="244"/>
      <c r="G1235" s="245"/>
    </row>
    <row r="1236" spans="1:7" x14ac:dyDescent="0.3">
      <c r="A1236" s="246"/>
      <c r="B1236" s="244"/>
      <c r="C1236" s="244"/>
      <c r="D1236" s="244"/>
      <c r="E1236" s="244"/>
      <c r="F1236" s="244"/>
      <c r="G1236" s="245"/>
    </row>
    <row r="1237" spans="1:7" x14ac:dyDescent="0.3">
      <c r="A1237" s="246"/>
      <c r="B1237" s="244"/>
      <c r="C1237" s="244"/>
      <c r="D1237" s="244"/>
      <c r="E1237" s="244"/>
      <c r="F1237" s="244"/>
      <c r="G1237" s="245"/>
    </row>
    <row r="1238" spans="1:7" x14ac:dyDescent="0.3">
      <c r="A1238" s="246"/>
      <c r="B1238" s="244"/>
      <c r="C1238" s="244"/>
      <c r="D1238" s="244"/>
      <c r="E1238" s="244"/>
      <c r="F1238" s="244"/>
      <c r="G1238" s="245"/>
    </row>
    <row r="1239" spans="1:7" x14ac:dyDescent="0.3">
      <c r="A1239" s="246"/>
      <c r="B1239" s="244"/>
      <c r="C1239" s="244"/>
      <c r="D1239" s="244"/>
      <c r="E1239" s="244"/>
      <c r="F1239" s="244"/>
      <c r="G1239" s="245"/>
    </row>
    <row r="1240" spans="1:7" x14ac:dyDescent="0.3">
      <c r="A1240" s="246"/>
      <c r="B1240" s="244"/>
      <c r="C1240" s="244"/>
      <c r="D1240" s="244"/>
      <c r="E1240" s="244"/>
      <c r="F1240" s="244"/>
      <c r="G1240" s="245"/>
    </row>
    <row r="1241" spans="1:7" x14ac:dyDescent="0.3">
      <c r="A1241" s="246"/>
      <c r="B1241" s="244"/>
      <c r="C1241" s="244"/>
      <c r="D1241" s="244"/>
      <c r="E1241" s="244"/>
      <c r="F1241" s="244"/>
      <c r="G1241" s="245"/>
    </row>
    <row r="1242" spans="1:7" x14ac:dyDescent="0.3">
      <c r="A1242" s="246"/>
      <c r="B1242" s="244"/>
      <c r="C1242" s="244"/>
      <c r="D1242" s="244"/>
      <c r="E1242" s="244"/>
      <c r="F1242" s="244"/>
      <c r="G1242" s="245"/>
    </row>
    <row r="1243" spans="1:7" x14ac:dyDescent="0.3">
      <c r="A1243" s="246"/>
      <c r="B1243" s="244"/>
      <c r="C1243" s="244"/>
      <c r="D1243" s="244"/>
      <c r="E1243" s="244"/>
      <c r="F1243" s="244"/>
      <c r="G1243" s="245"/>
    </row>
    <row r="1244" spans="1:7" x14ac:dyDescent="0.3">
      <c r="A1244" s="246"/>
      <c r="B1244" s="244"/>
      <c r="C1244" s="244"/>
      <c r="D1244" s="244"/>
      <c r="E1244" s="244"/>
      <c r="F1244" s="244"/>
      <c r="G1244" s="245"/>
    </row>
    <row r="1245" spans="1:7" x14ac:dyDescent="0.3">
      <c r="A1245" s="246"/>
      <c r="B1245" s="244"/>
      <c r="C1245" s="244"/>
      <c r="D1245" s="244"/>
      <c r="E1245" s="244"/>
      <c r="F1245" s="244"/>
      <c r="G1245" s="245"/>
    </row>
    <row r="1246" spans="1:7" x14ac:dyDescent="0.3">
      <c r="A1246" s="246"/>
      <c r="B1246" s="244"/>
      <c r="C1246" s="244"/>
      <c r="D1246" s="244"/>
      <c r="E1246" s="244"/>
      <c r="F1246" s="244"/>
      <c r="G1246" s="245"/>
    </row>
    <row r="1247" spans="1:7" x14ac:dyDescent="0.3">
      <c r="A1247" s="246"/>
      <c r="B1247" s="244"/>
      <c r="C1247" s="244"/>
      <c r="D1247" s="244"/>
      <c r="E1247" s="244"/>
      <c r="F1247" s="244"/>
      <c r="G1247" s="245"/>
    </row>
    <row r="1248" spans="1:7" x14ac:dyDescent="0.3">
      <c r="A1248" s="246"/>
      <c r="B1248" s="244"/>
      <c r="C1248" s="244"/>
      <c r="D1248" s="244"/>
      <c r="E1248" s="244"/>
      <c r="F1248" s="244"/>
      <c r="G1248" s="245"/>
    </row>
    <row r="1249" spans="1:7" x14ac:dyDescent="0.3">
      <c r="A1249" s="246"/>
      <c r="B1249" s="244"/>
      <c r="C1249" s="244"/>
      <c r="D1249" s="244"/>
      <c r="E1249" s="244"/>
      <c r="F1249" s="244"/>
      <c r="G1249" s="245"/>
    </row>
    <row r="1250" spans="1:7" x14ac:dyDescent="0.3">
      <c r="A1250" s="246"/>
      <c r="B1250" s="244"/>
      <c r="C1250" s="244"/>
      <c r="D1250" s="244"/>
      <c r="E1250" s="244"/>
      <c r="F1250" s="244"/>
      <c r="G1250" s="245"/>
    </row>
    <row r="1251" spans="1:7" x14ac:dyDescent="0.3">
      <c r="A1251" s="246"/>
      <c r="B1251" s="244"/>
      <c r="C1251" s="244"/>
      <c r="D1251" s="244"/>
      <c r="E1251" s="244"/>
      <c r="F1251" s="244"/>
      <c r="G1251" s="245"/>
    </row>
    <row r="1252" spans="1:7" x14ac:dyDescent="0.3">
      <c r="A1252" s="246"/>
      <c r="B1252" s="244"/>
      <c r="C1252" s="244"/>
      <c r="D1252" s="244"/>
      <c r="E1252" s="244"/>
      <c r="F1252" s="244"/>
      <c r="G1252" s="245"/>
    </row>
    <row r="1253" spans="1:7" x14ac:dyDescent="0.3">
      <c r="A1253" s="246"/>
      <c r="B1253" s="244"/>
      <c r="C1253" s="244"/>
      <c r="D1253" s="244"/>
      <c r="E1253" s="244"/>
      <c r="F1253" s="244"/>
      <c r="G1253" s="245"/>
    </row>
    <row r="1254" spans="1:7" x14ac:dyDescent="0.3">
      <c r="A1254" s="246"/>
      <c r="B1254" s="244"/>
      <c r="C1254" s="244"/>
      <c r="D1254" s="244"/>
      <c r="E1254" s="244"/>
      <c r="F1254" s="244"/>
      <c r="G1254" s="245"/>
    </row>
    <row r="1255" spans="1:7" x14ac:dyDescent="0.3">
      <c r="A1255" s="246"/>
      <c r="B1255" s="244"/>
      <c r="C1255" s="244"/>
      <c r="D1255" s="244"/>
      <c r="E1255" s="244"/>
      <c r="F1255" s="244"/>
      <c r="G1255" s="245"/>
    </row>
    <row r="1256" spans="1:7" x14ac:dyDescent="0.3">
      <c r="A1256" s="246"/>
      <c r="B1256" s="244"/>
      <c r="C1256" s="244"/>
      <c r="D1256" s="244"/>
      <c r="E1256" s="244"/>
      <c r="F1256" s="244"/>
      <c r="G1256" s="245"/>
    </row>
    <row r="1257" spans="1:7" x14ac:dyDescent="0.3">
      <c r="A1257" s="246"/>
      <c r="B1257" s="244"/>
      <c r="C1257" s="244"/>
      <c r="D1257" s="244"/>
      <c r="E1257" s="244"/>
      <c r="F1257" s="244"/>
      <c r="G1257" s="245"/>
    </row>
    <row r="1258" spans="1:7" x14ac:dyDescent="0.3">
      <c r="A1258" s="246"/>
      <c r="B1258" s="244"/>
      <c r="C1258" s="244"/>
      <c r="D1258" s="244"/>
      <c r="E1258" s="244"/>
      <c r="F1258" s="244"/>
      <c r="G1258" s="245"/>
    </row>
    <row r="1259" spans="1:7" x14ac:dyDescent="0.3">
      <c r="A1259" s="246"/>
      <c r="B1259" s="244"/>
      <c r="C1259" s="244"/>
      <c r="D1259" s="244"/>
      <c r="E1259" s="244"/>
      <c r="F1259" s="244"/>
      <c r="G1259" s="245"/>
    </row>
    <row r="1260" spans="1:7" x14ac:dyDescent="0.3">
      <c r="A1260" s="246"/>
      <c r="B1260" s="244"/>
      <c r="C1260" s="244"/>
      <c r="D1260" s="244"/>
      <c r="E1260" s="244"/>
      <c r="F1260" s="244"/>
      <c r="G1260" s="245"/>
    </row>
    <row r="1261" spans="1:7" x14ac:dyDescent="0.3">
      <c r="A1261" s="246"/>
      <c r="B1261" s="244"/>
      <c r="C1261" s="244"/>
      <c r="D1261" s="244"/>
      <c r="E1261" s="244"/>
      <c r="F1261" s="244"/>
      <c r="G1261" s="245"/>
    </row>
    <row r="1262" spans="1:7" x14ac:dyDescent="0.3">
      <c r="A1262" s="246"/>
      <c r="B1262" s="244"/>
      <c r="C1262" s="244"/>
      <c r="D1262" s="244"/>
      <c r="E1262" s="244"/>
      <c r="F1262" s="244"/>
      <c r="G1262" s="245"/>
    </row>
    <row r="1263" spans="1:7" x14ac:dyDescent="0.3">
      <c r="A1263" s="246"/>
      <c r="B1263" s="244"/>
      <c r="C1263" s="244"/>
      <c r="D1263" s="244"/>
      <c r="E1263" s="244"/>
      <c r="F1263" s="244"/>
      <c r="G1263" s="245"/>
    </row>
    <row r="1264" spans="1:7" x14ac:dyDescent="0.3">
      <c r="A1264" s="246"/>
      <c r="B1264" s="244"/>
      <c r="C1264" s="244"/>
      <c r="D1264" s="244"/>
      <c r="E1264" s="244"/>
      <c r="F1264" s="244"/>
      <c r="G1264" s="245"/>
    </row>
    <row r="1265" spans="1:7" x14ac:dyDescent="0.3">
      <c r="A1265" s="246"/>
      <c r="B1265" s="244"/>
      <c r="C1265" s="244"/>
      <c r="D1265" s="244"/>
      <c r="E1265" s="244"/>
      <c r="F1265" s="244"/>
      <c r="G1265" s="245"/>
    </row>
    <row r="1266" spans="1:7" x14ac:dyDescent="0.3">
      <c r="A1266" s="246"/>
      <c r="B1266" s="244"/>
      <c r="C1266" s="244"/>
      <c r="D1266" s="244"/>
      <c r="E1266" s="244"/>
      <c r="F1266" s="244"/>
      <c r="G1266" s="245"/>
    </row>
    <row r="1267" spans="1:7" x14ac:dyDescent="0.3">
      <c r="A1267" s="246"/>
      <c r="B1267" s="244"/>
      <c r="C1267" s="244"/>
      <c r="D1267" s="244"/>
      <c r="E1267" s="244"/>
      <c r="F1267" s="244"/>
      <c r="G1267" s="245"/>
    </row>
    <row r="1268" spans="1:7" x14ac:dyDescent="0.3">
      <c r="A1268" s="246"/>
      <c r="B1268" s="244"/>
      <c r="C1268" s="244"/>
      <c r="D1268" s="244"/>
      <c r="E1268" s="244"/>
      <c r="F1268" s="244"/>
      <c r="G1268" s="245"/>
    </row>
    <row r="1269" spans="1:7" x14ac:dyDescent="0.3">
      <c r="A1269" s="246"/>
      <c r="B1269" s="244"/>
      <c r="C1269" s="244"/>
      <c r="D1269" s="244"/>
      <c r="E1269" s="244"/>
      <c r="F1269" s="244"/>
      <c r="G1269" s="245"/>
    </row>
    <row r="1270" spans="1:7" x14ac:dyDescent="0.3">
      <c r="A1270" s="246"/>
      <c r="B1270" s="244"/>
      <c r="C1270" s="244"/>
      <c r="D1270" s="244"/>
      <c r="E1270" s="244"/>
      <c r="F1270" s="244"/>
      <c r="G1270" s="245"/>
    </row>
    <row r="1271" spans="1:7" x14ac:dyDescent="0.3">
      <c r="A1271" s="246"/>
      <c r="B1271" s="244"/>
      <c r="C1271" s="244"/>
      <c r="D1271" s="244"/>
      <c r="E1271" s="244"/>
      <c r="F1271" s="244"/>
      <c r="G1271" s="245"/>
    </row>
    <row r="1272" spans="1:7" x14ac:dyDescent="0.3">
      <c r="A1272" s="246"/>
      <c r="B1272" s="244"/>
      <c r="C1272" s="244"/>
      <c r="D1272" s="244"/>
      <c r="E1272" s="244"/>
      <c r="F1272" s="244"/>
      <c r="G1272" s="245"/>
    </row>
    <row r="1273" spans="1:7" x14ac:dyDescent="0.3">
      <c r="A1273" s="246"/>
      <c r="B1273" s="244"/>
      <c r="C1273" s="244"/>
      <c r="D1273" s="244"/>
      <c r="E1273" s="244"/>
      <c r="F1273" s="244"/>
      <c r="G1273" s="245"/>
    </row>
    <row r="1274" spans="1:7" x14ac:dyDescent="0.3">
      <c r="A1274" s="246"/>
      <c r="B1274" s="244"/>
      <c r="C1274" s="244"/>
      <c r="D1274" s="244"/>
      <c r="E1274" s="244"/>
      <c r="F1274" s="244"/>
      <c r="G1274" s="245"/>
    </row>
    <row r="1275" spans="1:7" x14ac:dyDescent="0.3">
      <c r="A1275" s="246"/>
      <c r="B1275" s="244"/>
      <c r="C1275" s="244"/>
      <c r="D1275" s="244"/>
      <c r="E1275" s="244"/>
      <c r="F1275" s="244"/>
      <c r="G1275" s="245"/>
    </row>
    <row r="1276" spans="1:7" x14ac:dyDescent="0.3">
      <c r="A1276" s="246"/>
      <c r="B1276" s="244"/>
      <c r="C1276" s="244"/>
      <c r="D1276" s="244"/>
      <c r="E1276" s="244"/>
      <c r="F1276" s="244"/>
      <c r="G1276" s="245"/>
    </row>
    <row r="1277" spans="1:7" x14ac:dyDescent="0.3">
      <c r="A1277" s="246"/>
      <c r="B1277" s="244"/>
      <c r="C1277" s="244"/>
      <c r="D1277" s="244"/>
      <c r="E1277" s="244"/>
      <c r="F1277" s="244"/>
      <c r="G1277" s="245"/>
    </row>
    <row r="1278" spans="1:7" x14ac:dyDescent="0.3">
      <c r="A1278" s="246"/>
      <c r="B1278" s="244"/>
      <c r="C1278" s="244"/>
      <c r="D1278" s="244"/>
      <c r="E1278" s="244"/>
      <c r="F1278" s="244"/>
      <c r="G1278" s="245"/>
    </row>
    <row r="1279" spans="1:7" x14ac:dyDescent="0.3">
      <c r="A1279" s="246"/>
      <c r="B1279" s="244"/>
      <c r="C1279" s="244"/>
      <c r="D1279" s="244"/>
      <c r="E1279" s="244"/>
      <c r="F1279" s="244"/>
      <c r="G1279" s="245"/>
    </row>
    <row r="1280" spans="1:7" x14ac:dyDescent="0.3">
      <c r="A1280" s="246"/>
      <c r="B1280" s="244"/>
      <c r="C1280" s="244"/>
      <c r="D1280" s="244"/>
      <c r="E1280" s="244"/>
      <c r="F1280" s="244"/>
      <c r="G1280" s="245"/>
    </row>
    <row r="1281" spans="1:7" x14ac:dyDescent="0.3">
      <c r="A1281" s="246"/>
      <c r="B1281" s="244"/>
      <c r="C1281" s="244"/>
      <c r="D1281" s="244"/>
      <c r="E1281" s="244"/>
      <c r="F1281" s="244"/>
      <c r="G1281" s="245"/>
    </row>
    <row r="1282" spans="1:7" x14ac:dyDescent="0.3">
      <c r="A1282" s="246"/>
      <c r="B1282" s="244"/>
      <c r="C1282" s="244"/>
      <c r="D1282" s="244"/>
      <c r="E1282" s="244"/>
      <c r="F1282" s="244"/>
      <c r="G1282" s="245"/>
    </row>
    <row r="1283" spans="1:7" x14ac:dyDescent="0.3">
      <c r="A1283" s="246"/>
      <c r="B1283" s="244"/>
      <c r="C1283" s="244"/>
      <c r="D1283" s="244"/>
      <c r="E1283" s="244"/>
      <c r="F1283" s="244"/>
      <c r="G1283" s="245"/>
    </row>
    <row r="1284" spans="1:7" x14ac:dyDescent="0.3">
      <c r="A1284" s="246"/>
      <c r="B1284" s="244"/>
      <c r="C1284" s="244"/>
      <c r="D1284" s="244"/>
      <c r="E1284" s="244"/>
      <c r="F1284" s="244"/>
      <c r="G1284" s="245"/>
    </row>
    <row r="1285" spans="1:7" x14ac:dyDescent="0.3">
      <c r="A1285" s="246"/>
      <c r="B1285" s="244"/>
      <c r="C1285" s="244"/>
      <c r="D1285" s="244"/>
      <c r="E1285" s="244"/>
      <c r="F1285" s="244"/>
      <c r="G1285" s="245"/>
    </row>
    <row r="1286" spans="1:7" x14ac:dyDescent="0.3">
      <c r="A1286" s="246"/>
      <c r="B1286" s="244"/>
      <c r="C1286" s="244"/>
      <c r="D1286" s="244"/>
      <c r="E1286" s="244"/>
      <c r="F1286" s="244"/>
      <c r="G1286" s="245"/>
    </row>
    <row r="1287" spans="1:7" x14ac:dyDescent="0.3">
      <c r="A1287" s="246"/>
      <c r="B1287" s="244"/>
      <c r="C1287" s="244"/>
      <c r="D1287" s="244"/>
      <c r="E1287" s="244"/>
      <c r="F1287" s="244"/>
      <c r="G1287" s="245"/>
    </row>
    <row r="1288" spans="1:7" x14ac:dyDescent="0.3">
      <c r="A1288" s="246"/>
      <c r="B1288" s="244"/>
      <c r="C1288" s="244"/>
      <c r="D1288" s="244"/>
      <c r="E1288" s="244"/>
      <c r="F1288" s="244"/>
      <c r="G1288" s="245"/>
    </row>
    <row r="1289" spans="1:7" x14ac:dyDescent="0.3">
      <c r="A1289" s="246"/>
      <c r="B1289" s="244"/>
      <c r="C1289" s="244"/>
      <c r="D1289" s="244"/>
      <c r="E1289" s="244"/>
      <c r="F1289" s="244"/>
      <c r="G1289" s="245"/>
    </row>
    <row r="1290" spans="1:7" x14ac:dyDescent="0.3">
      <c r="A1290" s="246"/>
      <c r="B1290" s="244"/>
      <c r="C1290" s="244"/>
      <c r="D1290" s="244"/>
      <c r="E1290" s="244"/>
      <c r="F1290" s="244"/>
      <c r="G1290" s="245"/>
    </row>
    <row r="1291" spans="1:7" x14ac:dyDescent="0.3">
      <c r="A1291" s="246"/>
      <c r="B1291" s="244"/>
      <c r="C1291" s="244"/>
      <c r="D1291" s="244"/>
      <c r="E1291" s="244"/>
      <c r="F1291" s="244"/>
      <c r="G1291" s="245"/>
    </row>
    <row r="1292" spans="1:7" x14ac:dyDescent="0.3">
      <c r="A1292" s="246"/>
      <c r="B1292" s="244"/>
      <c r="C1292" s="244"/>
      <c r="D1292" s="244"/>
      <c r="E1292" s="244"/>
      <c r="F1292" s="244"/>
      <c r="G1292" s="245"/>
    </row>
    <row r="1293" spans="1:7" x14ac:dyDescent="0.3">
      <c r="A1293" s="246"/>
      <c r="B1293" s="244"/>
      <c r="C1293" s="244"/>
      <c r="D1293" s="244"/>
      <c r="E1293" s="244"/>
      <c r="F1293" s="244"/>
      <c r="G1293" s="245"/>
    </row>
    <row r="1294" spans="1:7" x14ac:dyDescent="0.3">
      <c r="A1294" s="246"/>
      <c r="B1294" s="244"/>
      <c r="C1294" s="244"/>
      <c r="D1294" s="244"/>
      <c r="E1294" s="244"/>
      <c r="F1294" s="244"/>
      <c r="G1294" s="245"/>
    </row>
    <row r="1295" spans="1:7" x14ac:dyDescent="0.3">
      <c r="A1295" s="246"/>
      <c r="B1295" s="244"/>
      <c r="C1295" s="244"/>
      <c r="D1295" s="244"/>
      <c r="E1295" s="244"/>
      <c r="F1295" s="244"/>
      <c r="G1295" s="245"/>
    </row>
    <row r="1296" spans="1:7" x14ac:dyDescent="0.3">
      <c r="A1296" s="246"/>
      <c r="B1296" s="244"/>
      <c r="C1296" s="244"/>
      <c r="D1296" s="244"/>
      <c r="E1296" s="244"/>
      <c r="F1296" s="244"/>
      <c r="G1296" s="245"/>
    </row>
    <row r="1297" spans="1:7" x14ac:dyDescent="0.3">
      <c r="A1297" s="246"/>
      <c r="B1297" s="244"/>
      <c r="C1297" s="244"/>
      <c r="D1297" s="244"/>
      <c r="E1297" s="244"/>
      <c r="F1297" s="244"/>
      <c r="G1297" s="245"/>
    </row>
    <row r="1298" spans="1:7" x14ac:dyDescent="0.3">
      <c r="A1298" s="246"/>
      <c r="B1298" s="244"/>
      <c r="C1298" s="244"/>
      <c r="D1298" s="244"/>
      <c r="E1298" s="244"/>
      <c r="F1298" s="244"/>
      <c r="G1298" s="245"/>
    </row>
    <row r="1299" spans="1:7" x14ac:dyDescent="0.3">
      <c r="A1299" s="246"/>
      <c r="B1299" s="244"/>
      <c r="C1299" s="244"/>
      <c r="D1299" s="244"/>
      <c r="E1299" s="244"/>
      <c r="F1299" s="244"/>
      <c r="G1299" s="245"/>
    </row>
    <row r="1300" spans="1:7" x14ac:dyDescent="0.3">
      <c r="A1300" s="246"/>
      <c r="B1300" s="244"/>
      <c r="C1300" s="244"/>
      <c r="D1300" s="244"/>
      <c r="E1300" s="244"/>
      <c r="F1300" s="244"/>
      <c r="G1300" s="245"/>
    </row>
    <row r="1301" spans="1:7" x14ac:dyDescent="0.3">
      <c r="A1301" s="246"/>
      <c r="B1301" s="244"/>
      <c r="C1301" s="244"/>
      <c r="D1301" s="244"/>
      <c r="E1301" s="244"/>
      <c r="F1301" s="244"/>
      <c r="G1301" s="245"/>
    </row>
    <row r="1302" spans="1:7" x14ac:dyDescent="0.3">
      <c r="A1302" s="246"/>
      <c r="B1302" s="244"/>
      <c r="C1302" s="244"/>
      <c r="D1302" s="244"/>
      <c r="E1302" s="244"/>
      <c r="F1302" s="244"/>
      <c r="G1302" s="245"/>
    </row>
    <row r="1303" spans="1:7" x14ac:dyDescent="0.3">
      <c r="A1303" s="246"/>
      <c r="B1303" s="244"/>
      <c r="C1303" s="244"/>
      <c r="D1303" s="244"/>
      <c r="E1303" s="244"/>
      <c r="F1303" s="244"/>
      <c r="G1303" s="245"/>
    </row>
    <row r="1304" spans="1:7" x14ac:dyDescent="0.3">
      <c r="A1304" s="246"/>
      <c r="B1304" s="244"/>
      <c r="C1304" s="244"/>
      <c r="D1304" s="244"/>
      <c r="E1304" s="244"/>
      <c r="F1304" s="244"/>
      <c r="G1304" s="245"/>
    </row>
    <row r="1305" spans="1:7" x14ac:dyDescent="0.3">
      <c r="A1305" s="246"/>
      <c r="B1305" s="244"/>
      <c r="C1305" s="244"/>
      <c r="D1305" s="244"/>
      <c r="E1305" s="244"/>
      <c r="F1305" s="244"/>
      <c r="G1305" s="245"/>
    </row>
    <row r="1306" spans="1:7" x14ac:dyDescent="0.3">
      <c r="A1306" s="246"/>
      <c r="B1306" s="244"/>
      <c r="C1306" s="244"/>
      <c r="D1306" s="244"/>
      <c r="E1306" s="244"/>
      <c r="F1306" s="244"/>
      <c r="G1306" s="245"/>
    </row>
    <row r="1307" spans="1:7" x14ac:dyDescent="0.3">
      <c r="A1307" s="246"/>
      <c r="B1307" s="244"/>
      <c r="C1307" s="244"/>
      <c r="D1307" s="244"/>
      <c r="E1307" s="244"/>
      <c r="F1307" s="244"/>
      <c r="G1307" s="245"/>
    </row>
    <row r="1308" spans="1:7" x14ac:dyDescent="0.3">
      <c r="A1308" s="246"/>
      <c r="B1308" s="244"/>
      <c r="C1308" s="244"/>
      <c r="D1308" s="244"/>
      <c r="E1308" s="244"/>
      <c r="F1308" s="244"/>
      <c r="G1308" s="245"/>
    </row>
    <row r="1309" spans="1:7" x14ac:dyDescent="0.3">
      <c r="A1309" s="246"/>
      <c r="B1309" s="244"/>
      <c r="C1309" s="244"/>
      <c r="D1309" s="244"/>
      <c r="E1309" s="244"/>
      <c r="F1309" s="244"/>
      <c r="G1309" s="245"/>
    </row>
    <row r="1310" spans="1:7" x14ac:dyDescent="0.3">
      <c r="A1310" s="246"/>
      <c r="B1310" s="244"/>
      <c r="C1310" s="244"/>
      <c r="D1310" s="244"/>
      <c r="E1310" s="244"/>
      <c r="F1310" s="244"/>
      <c r="G1310" s="245"/>
    </row>
    <row r="1311" spans="1:7" x14ac:dyDescent="0.3">
      <c r="A1311" s="246"/>
      <c r="B1311" s="244"/>
      <c r="C1311" s="244"/>
      <c r="D1311" s="244"/>
      <c r="E1311" s="244"/>
      <c r="F1311" s="244"/>
      <c r="G1311" s="245"/>
    </row>
    <row r="1312" spans="1:7" x14ac:dyDescent="0.3">
      <c r="A1312" s="246"/>
      <c r="B1312" s="244"/>
      <c r="C1312" s="244"/>
      <c r="D1312" s="244"/>
      <c r="E1312" s="244"/>
      <c r="F1312" s="244"/>
      <c r="G1312" s="245"/>
    </row>
    <row r="1313" spans="1:7" x14ac:dyDescent="0.3">
      <c r="A1313" s="246"/>
      <c r="B1313" s="244"/>
      <c r="C1313" s="244"/>
      <c r="D1313" s="244"/>
      <c r="E1313" s="244"/>
      <c r="F1313" s="244"/>
      <c r="G1313" s="245"/>
    </row>
    <row r="1314" spans="1:7" x14ac:dyDescent="0.3">
      <c r="A1314" s="246"/>
      <c r="B1314" s="244"/>
      <c r="C1314" s="244"/>
      <c r="D1314" s="244"/>
      <c r="E1314" s="244"/>
      <c r="F1314" s="244"/>
      <c r="G1314" s="245"/>
    </row>
    <row r="1315" spans="1:7" x14ac:dyDescent="0.3">
      <c r="A1315" s="246"/>
      <c r="B1315" s="244"/>
      <c r="C1315" s="244"/>
      <c r="D1315" s="244"/>
      <c r="E1315" s="244"/>
      <c r="F1315" s="244"/>
      <c r="G1315" s="245"/>
    </row>
    <row r="1316" spans="1:7" x14ac:dyDescent="0.3">
      <c r="A1316" s="246"/>
      <c r="B1316" s="244"/>
      <c r="C1316" s="244"/>
      <c r="D1316" s="244"/>
      <c r="E1316" s="244"/>
      <c r="F1316" s="244"/>
      <c r="G1316" s="245"/>
    </row>
    <row r="1317" spans="1:7" x14ac:dyDescent="0.3">
      <c r="A1317" s="246"/>
      <c r="B1317" s="244"/>
      <c r="C1317" s="244"/>
      <c r="D1317" s="244"/>
      <c r="E1317" s="244"/>
      <c r="F1317" s="244"/>
      <c r="G1317" s="245"/>
    </row>
    <row r="1318" spans="1:7" x14ac:dyDescent="0.3">
      <c r="A1318" s="246"/>
      <c r="B1318" s="244"/>
      <c r="C1318" s="244"/>
      <c r="D1318" s="244"/>
      <c r="E1318" s="244"/>
      <c r="F1318" s="244"/>
      <c r="G1318" s="245"/>
    </row>
    <row r="1319" spans="1:7" x14ac:dyDescent="0.3">
      <c r="A1319" s="246"/>
      <c r="B1319" s="244"/>
      <c r="C1319" s="244"/>
      <c r="D1319" s="244"/>
      <c r="E1319" s="244"/>
      <c r="F1319" s="244"/>
      <c r="G1319" s="245"/>
    </row>
    <row r="1320" spans="1:7" x14ac:dyDescent="0.3">
      <c r="A1320" s="246"/>
      <c r="B1320" s="244"/>
      <c r="C1320" s="244"/>
      <c r="D1320" s="244"/>
      <c r="E1320" s="244"/>
      <c r="F1320" s="244"/>
      <c r="G1320" s="245"/>
    </row>
    <row r="1321" spans="1:7" x14ac:dyDescent="0.3">
      <c r="A1321" s="246"/>
      <c r="B1321" s="244"/>
      <c r="C1321" s="244"/>
      <c r="D1321" s="244"/>
      <c r="E1321" s="244"/>
      <c r="F1321" s="244"/>
      <c r="G1321" s="245"/>
    </row>
    <row r="1322" spans="1:7" x14ac:dyDescent="0.3">
      <c r="A1322" s="246"/>
      <c r="B1322" s="244"/>
      <c r="C1322" s="244"/>
      <c r="D1322" s="244"/>
      <c r="E1322" s="244"/>
      <c r="F1322" s="244"/>
      <c r="G1322" s="245"/>
    </row>
    <row r="1323" spans="1:7" x14ac:dyDescent="0.3">
      <c r="A1323" s="246"/>
      <c r="B1323" s="244"/>
      <c r="C1323" s="244"/>
      <c r="D1323" s="244"/>
      <c r="E1323" s="244"/>
      <c r="F1323" s="244"/>
      <c r="G1323" s="245"/>
    </row>
    <row r="1324" spans="1:7" x14ac:dyDescent="0.3">
      <c r="A1324" s="246"/>
      <c r="B1324" s="244"/>
      <c r="C1324" s="244"/>
      <c r="D1324" s="244"/>
      <c r="E1324" s="244"/>
      <c r="F1324" s="244"/>
      <c r="G1324" s="245"/>
    </row>
    <row r="1325" spans="1:7" x14ac:dyDescent="0.3">
      <c r="A1325" s="246"/>
      <c r="B1325" s="244"/>
      <c r="C1325" s="244"/>
      <c r="D1325" s="244"/>
      <c r="E1325" s="244"/>
      <c r="F1325" s="244"/>
      <c r="G1325" s="245"/>
    </row>
    <row r="1326" spans="1:7" x14ac:dyDescent="0.3">
      <c r="A1326" s="246"/>
      <c r="B1326" s="244"/>
      <c r="C1326" s="244"/>
      <c r="D1326" s="244"/>
      <c r="E1326" s="244"/>
      <c r="F1326" s="244"/>
      <c r="G1326" s="245"/>
    </row>
    <row r="1327" spans="1:7" x14ac:dyDescent="0.3">
      <c r="A1327" s="246"/>
      <c r="B1327" s="244"/>
      <c r="C1327" s="244"/>
      <c r="D1327" s="244"/>
      <c r="E1327" s="244"/>
      <c r="F1327" s="244"/>
      <c r="G1327" s="245"/>
    </row>
    <row r="1328" spans="1:7" x14ac:dyDescent="0.3">
      <c r="A1328" s="246"/>
      <c r="B1328" s="244"/>
      <c r="C1328" s="244"/>
      <c r="D1328" s="244"/>
      <c r="E1328" s="244"/>
      <c r="F1328" s="244"/>
      <c r="G1328" s="245"/>
    </row>
    <row r="1329" spans="1:7" x14ac:dyDescent="0.3">
      <c r="A1329" s="246"/>
      <c r="B1329" s="244"/>
      <c r="C1329" s="244"/>
      <c r="D1329" s="244"/>
      <c r="E1329" s="244"/>
      <c r="F1329" s="244"/>
      <c r="G1329" s="245"/>
    </row>
    <row r="1330" spans="1:7" x14ac:dyDescent="0.3">
      <c r="A1330" s="246"/>
      <c r="B1330" s="244"/>
      <c r="C1330" s="244"/>
      <c r="D1330" s="244"/>
      <c r="E1330" s="244"/>
      <c r="F1330" s="244"/>
      <c r="G1330" s="245"/>
    </row>
    <row r="1331" spans="1:7" x14ac:dyDescent="0.3">
      <c r="A1331" s="246"/>
      <c r="B1331" s="244"/>
      <c r="C1331" s="244"/>
      <c r="D1331" s="244"/>
      <c r="E1331" s="244"/>
      <c r="F1331" s="244"/>
      <c r="G1331" s="245"/>
    </row>
    <row r="1332" spans="1:7" x14ac:dyDescent="0.3">
      <c r="A1332" s="246"/>
      <c r="B1332" s="244"/>
      <c r="C1332" s="244"/>
      <c r="D1332" s="244"/>
      <c r="E1332" s="244"/>
      <c r="F1332" s="244"/>
      <c r="G1332" s="245"/>
    </row>
    <row r="1333" spans="1:7" x14ac:dyDescent="0.3">
      <c r="A1333" s="246"/>
      <c r="B1333" s="244"/>
      <c r="C1333" s="244"/>
      <c r="D1333" s="244"/>
      <c r="E1333" s="244"/>
      <c r="F1333" s="244"/>
      <c r="G1333" s="245"/>
    </row>
    <row r="1334" spans="1:7" x14ac:dyDescent="0.3">
      <c r="A1334" s="246"/>
      <c r="B1334" s="244"/>
      <c r="C1334" s="244"/>
      <c r="D1334" s="244"/>
      <c r="E1334" s="244"/>
      <c r="F1334" s="244"/>
      <c r="G1334" s="245"/>
    </row>
    <row r="1335" spans="1:7" x14ac:dyDescent="0.3">
      <c r="A1335" s="246"/>
      <c r="B1335" s="244"/>
      <c r="C1335" s="244"/>
      <c r="D1335" s="244"/>
      <c r="E1335" s="244"/>
      <c r="F1335" s="244"/>
      <c r="G1335" s="245"/>
    </row>
    <row r="1336" spans="1:7" x14ac:dyDescent="0.3">
      <c r="A1336" s="246"/>
      <c r="B1336" s="244"/>
      <c r="C1336" s="244"/>
      <c r="D1336" s="244"/>
      <c r="E1336" s="244"/>
      <c r="F1336" s="244"/>
      <c r="G1336" s="245"/>
    </row>
    <row r="1337" spans="1:7" x14ac:dyDescent="0.3">
      <c r="A1337" s="246"/>
      <c r="B1337" s="244"/>
      <c r="C1337" s="244"/>
      <c r="D1337" s="244"/>
      <c r="E1337" s="244"/>
      <c r="F1337" s="244"/>
      <c r="G1337" s="245"/>
    </row>
    <row r="1338" spans="1:7" x14ac:dyDescent="0.3">
      <c r="A1338" s="246"/>
      <c r="B1338" s="244"/>
      <c r="C1338" s="244"/>
      <c r="D1338" s="244"/>
      <c r="E1338" s="244"/>
      <c r="F1338" s="244"/>
      <c r="G1338" s="245"/>
    </row>
    <row r="1339" spans="1:7" x14ac:dyDescent="0.3">
      <c r="A1339" s="246"/>
      <c r="B1339" s="244"/>
      <c r="C1339" s="244"/>
      <c r="D1339" s="244"/>
      <c r="E1339" s="244"/>
      <c r="F1339" s="244"/>
      <c r="G1339" s="245"/>
    </row>
    <row r="1340" spans="1:7" x14ac:dyDescent="0.3">
      <c r="A1340" s="246"/>
      <c r="B1340" s="244"/>
      <c r="C1340" s="244"/>
      <c r="D1340" s="244"/>
      <c r="E1340" s="244"/>
      <c r="F1340" s="244"/>
      <c r="G1340" s="245"/>
    </row>
    <row r="1341" spans="1:7" x14ac:dyDescent="0.3">
      <c r="A1341" s="246"/>
      <c r="B1341" s="244"/>
      <c r="C1341" s="244"/>
      <c r="D1341" s="244"/>
      <c r="E1341" s="244"/>
      <c r="F1341" s="244"/>
      <c r="G1341" s="245"/>
    </row>
    <row r="1342" spans="1:7" x14ac:dyDescent="0.3">
      <c r="A1342" s="246"/>
      <c r="B1342" s="244"/>
      <c r="C1342" s="244"/>
      <c r="D1342" s="244"/>
      <c r="E1342" s="244"/>
      <c r="F1342" s="244"/>
      <c r="G1342" s="245"/>
    </row>
    <row r="1343" spans="1:7" x14ac:dyDescent="0.3">
      <c r="A1343" s="246"/>
      <c r="B1343" s="244"/>
      <c r="C1343" s="244"/>
      <c r="D1343" s="244"/>
      <c r="E1343" s="244"/>
      <c r="F1343" s="244"/>
      <c r="G1343" s="245"/>
    </row>
    <row r="1344" spans="1:7" x14ac:dyDescent="0.3">
      <c r="A1344" s="246"/>
      <c r="B1344" s="244"/>
      <c r="C1344" s="244"/>
      <c r="D1344" s="244"/>
      <c r="E1344" s="244"/>
      <c r="F1344" s="244"/>
      <c r="G1344" s="245"/>
    </row>
    <row r="1345" spans="1:7" x14ac:dyDescent="0.3">
      <c r="A1345" s="246"/>
      <c r="B1345" s="244"/>
      <c r="C1345" s="244"/>
      <c r="D1345" s="244"/>
      <c r="E1345" s="244"/>
      <c r="F1345" s="244"/>
      <c r="G1345" s="245"/>
    </row>
    <row r="1346" spans="1:7" x14ac:dyDescent="0.3">
      <c r="A1346" s="246"/>
      <c r="B1346" s="244"/>
      <c r="C1346" s="244"/>
      <c r="D1346" s="244"/>
      <c r="E1346" s="244"/>
      <c r="F1346" s="244"/>
      <c r="G1346" s="245"/>
    </row>
    <row r="1347" spans="1:7" x14ac:dyDescent="0.3">
      <c r="A1347" s="246"/>
      <c r="B1347" s="244"/>
      <c r="C1347" s="244"/>
      <c r="D1347" s="244"/>
      <c r="E1347" s="244"/>
      <c r="F1347" s="244"/>
      <c r="G1347" s="245"/>
    </row>
    <row r="1348" spans="1:7" x14ac:dyDescent="0.3">
      <c r="A1348" s="246"/>
      <c r="B1348" s="244"/>
      <c r="C1348" s="244"/>
      <c r="D1348" s="244"/>
      <c r="E1348" s="244"/>
      <c r="F1348" s="244"/>
      <c r="G1348" s="245"/>
    </row>
    <row r="1349" spans="1:7" x14ac:dyDescent="0.3">
      <c r="A1349" s="246"/>
      <c r="B1349" s="244"/>
      <c r="C1349" s="244"/>
      <c r="D1349" s="244"/>
      <c r="E1349" s="244"/>
      <c r="F1349" s="244"/>
      <c r="G1349" s="245"/>
    </row>
    <row r="1350" spans="1:7" x14ac:dyDescent="0.3">
      <c r="A1350" s="246"/>
      <c r="B1350" s="244"/>
      <c r="C1350" s="244"/>
      <c r="D1350" s="244"/>
      <c r="E1350" s="244"/>
      <c r="F1350" s="244"/>
      <c r="G1350" s="245"/>
    </row>
    <row r="1351" spans="1:7" x14ac:dyDescent="0.3">
      <c r="A1351" s="246"/>
      <c r="B1351" s="244"/>
      <c r="C1351" s="244"/>
      <c r="D1351" s="244"/>
      <c r="E1351" s="244"/>
      <c r="F1351" s="244"/>
      <c r="G1351" s="245"/>
    </row>
    <row r="1352" spans="1:7" x14ac:dyDescent="0.3">
      <c r="A1352" s="246"/>
      <c r="B1352" s="244"/>
      <c r="C1352" s="244"/>
      <c r="D1352" s="244"/>
      <c r="E1352" s="244"/>
      <c r="F1352" s="244"/>
      <c r="G1352" s="245"/>
    </row>
    <row r="1353" spans="1:7" x14ac:dyDescent="0.3">
      <c r="A1353" s="246"/>
      <c r="B1353" s="244"/>
      <c r="C1353" s="244"/>
      <c r="D1353" s="244"/>
      <c r="E1353" s="244"/>
      <c r="F1353" s="244"/>
      <c r="G1353" s="245"/>
    </row>
    <row r="1354" spans="1:7" x14ac:dyDescent="0.3">
      <c r="A1354" s="246"/>
      <c r="B1354" s="244"/>
      <c r="C1354" s="244"/>
      <c r="D1354" s="244"/>
      <c r="E1354" s="244"/>
      <c r="F1354" s="244"/>
      <c r="G1354" s="245"/>
    </row>
    <row r="1355" spans="1:7" x14ac:dyDescent="0.3">
      <c r="A1355" s="246"/>
      <c r="B1355" s="244"/>
      <c r="C1355" s="244"/>
      <c r="D1355" s="244"/>
      <c r="E1355" s="244"/>
      <c r="F1355" s="244"/>
      <c r="G1355" s="245"/>
    </row>
    <row r="1356" spans="1:7" x14ac:dyDescent="0.3">
      <c r="A1356" s="246"/>
      <c r="B1356" s="244"/>
      <c r="C1356" s="244"/>
      <c r="D1356" s="244"/>
      <c r="E1356" s="244"/>
      <c r="F1356" s="244"/>
      <c r="G1356" s="245"/>
    </row>
    <row r="1357" spans="1:7" x14ac:dyDescent="0.3">
      <c r="A1357" s="246"/>
      <c r="B1357" s="244"/>
      <c r="C1357" s="244"/>
      <c r="D1357" s="244"/>
      <c r="E1357" s="244"/>
      <c r="F1357" s="244"/>
      <c r="G1357" s="245"/>
    </row>
    <row r="1358" spans="1:7" x14ac:dyDescent="0.3">
      <c r="A1358" s="246"/>
      <c r="B1358" s="244"/>
      <c r="C1358" s="244"/>
      <c r="D1358" s="244"/>
      <c r="E1358" s="244"/>
      <c r="F1358" s="244"/>
      <c r="G1358" s="245"/>
    </row>
    <row r="1359" spans="1:7" x14ac:dyDescent="0.3">
      <c r="A1359" s="246"/>
      <c r="B1359" s="244"/>
      <c r="C1359" s="244"/>
      <c r="D1359" s="244"/>
      <c r="E1359" s="244"/>
      <c r="F1359" s="244"/>
      <c r="G1359" s="245"/>
    </row>
    <row r="1360" spans="1:7" x14ac:dyDescent="0.3">
      <c r="A1360" s="246"/>
      <c r="B1360" s="244"/>
      <c r="C1360" s="244"/>
      <c r="D1360" s="244"/>
      <c r="E1360" s="244"/>
      <c r="F1360" s="244"/>
      <c r="G1360" s="245"/>
    </row>
    <row r="1361" spans="1:7" x14ac:dyDescent="0.3">
      <c r="A1361" s="246"/>
      <c r="B1361" s="244"/>
      <c r="C1361" s="244"/>
      <c r="D1361" s="244"/>
      <c r="E1361" s="244"/>
      <c r="F1361" s="244"/>
      <c r="G1361" s="245"/>
    </row>
    <row r="1362" spans="1:7" x14ac:dyDescent="0.3">
      <c r="A1362" s="246"/>
      <c r="B1362" s="244"/>
      <c r="C1362" s="244"/>
      <c r="D1362" s="244"/>
      <c r="E1362" s="244"/>
      <c r="F1362" s="244"/>
      <c r="G1362" s="245"/>
    </row>
    <row r="1363" spans="1:7" x14ac:dyDescent="0.3">
      <c r="A1363" s="246"/>
      <c r="B1363" s="244"/>
      <c r="C1363" s="244"/>
      <c r="D1363" s="244"/>
      <c r="E1363" s="244"/>
      <c r="F1363" s="244"/>
      <c r="G1363" s="245"/>
    </row>
    <row r="1364" spans="1:7" x14ac:dyDescent="0.3">
      <c r="A1364" s="246"/>
      <c r="B1364" s="244"/>
      <c r="C1364" s="244"/>
      <c r="D1364" s="244"/>
      <c r="E1364" s="244"/>
      <c r="F1364" s="244"/>
      <c r="G1364" s="245"/>
    </row>
    <row r="1365" spans="1:7" x14ac:dyDescent="0.3">
      <c r="A1365" s="246"/>
      <c r="B1365" s="244"/>
      <c r="C1365" s="244"/>
      <c r="D1365" s="244"/>
      <c r="E1365" s="244"/>
      <c r="F1365" s="244"/>
      <c r="G1365" s="245"/>
    </row>
    <row r="1366" spans="1:7" x14ac:dyDescent="0.3">
      <c r="A1366" s="246"/>
      <c r="B1366" s="244"/>
      <c r="C1366" s="244"/>
      <c r="D1366" s="244"/>
      <c r="E1366" s="244"/>
      <c r="F1366" s="244"/>
      <c r="G1366" s="245"/>
    </row>
    <row r="1367" spans="1:7" x14ac:dyDescent="0.3">
      <c r="A1367" s="246"/>
      <c r="B1367" s="244"/>
      <c r="C1367" s="244"/>
      <c r="D1367" s="244"/>
      <c r="E1367" s="244"/>
      <c r="F1367" s="244"/>
      <c r="G1367" s="245"/>
    </row>
    <row r="1368" spans="1:7" x14ac:dyDescent="0.3">
      <c r="A1368" s="246"/>
      <c r="B1368" s="244"/>
      <c r="C1368" s="244"/>
      <c r="D1368" s="244"/>
      <c r="E1368" s="244"/>
      <c r="F1368" s="244"/>
      <c r="G1368" s="245"/>
    </row>
    <row r="1369" spans="1:7" x14ac:dyDescent="0.3">
      <c r="A1369" s="246"/>
      <c r="B1369" s="244"/>
      <c r="C1369" s="244"/>
      <c r="D1369" s="244"/>
      <c r="E1369" s="244"/>
      <c r="F1369" s="244"/>
      <c r="G1369" s="245"/>
    </row>
    <row r="1370" spans="1:7" x14ac:dyDescent="0.3">
      <c r="A1370" s="246"/>
      <c r="B1370" s="244"/>
      <c r="C1370" s="244"/>
      <c r="D1370" s="244"/>
      <c r="E1370" s="244"/>
      <c r="F1370" s="244"/>
      <c r="G1370" s="245"/>
    </row>
    <row r="1371" spans="1:7" x14ac:dyDescent="0.3">
      <c r="A1371" s="246"/>
      <c r="B1371" s="244"/>
      <c r="C1371" s="244"/>
      <c r="D1371" s="244"/>
      <c r="E1371" s="244"/>
      <c r="F1371" s="244"/>
      <c r="G1371" s="245"/>
    </row>
    <row r="1372" spans="1:7" x14ac:dyDescent="0.3">
      <c r="A1372" s="246"/>
      <c r="B1372" s="244"/>
      <c r="C1372" s="244"/>
      <c r="D1372" s="244"/>
      <c r="E1372" s="244"/>
      <c r="F1372" s="244"/>
      <c r="G1372" s="245"/>
    </row>
    <row r="1373" spans="1:7" x14ac:dyDescent="0.3">
      <c r="A1373" s="246"/>
      <c r="B1373" s="244"/>
      <c r="C1373" s="244"/>
      <c r="D1373" s="244"/>
      <c r="E1373" s="244"/>
      <c r="F1373" s="244"/>
      <c r="G1373" s="245"/>
    </row>
    <row r="1374" spans="1:7" x14ac:dyDescent="0.3">
      <c r="A1374" s="246"/>
      <c r="B1374" s="244"/>
      <c r="C1374" s="244"/>
      <c r="D1374" s="244"/>
      <c r="E1374" s="244"/>
      <c r="F1374" s="244"/>
      <c r="G1374" s="245"/>
    </row>
    <row r="1375" spans="1:7" x14ac:dyDescent="0.3">
      <c r="A1375" s="246"/>
      <c r="B1375" s="244"/>
      <c r="C1375" s="244"/>
      <c r="D1375" s="244"/>
      <c r="E1375" s="244"/>
      <c r="F1375" s="244"/>
      <c r="G1375" s="245"/>
    </row>
    <row r="1376" spans="1:7" x14ac:dyDescent="0.3">
      <c r="A1376" s="246"/>
      <c r="B1376" s="244"/>
      <c r="C1376" s="244"/>
      <c r="D1376" s="244"/>
      <c r="E1376" s="244"/>
      <c r="F1376" s="244"/>
      <c r="G1376" s="245"/>
    </row>
    <row r="1377" spans="1:7" x14ac:dyDescent="0.3">
      <c r="A1377" s="246"/>
      <c r="B1377" s="244"/>
      <c r="C1377" s="244"/>
      <c r="D1377" s="244"/>
      <c r="E1377" s="244"/>
      <c r="F1377" s="244"/>
      <c r="G1377" s="245"/>
    </row>
    <row r="1378" spans="1:7" x14ac:dyDescent="0.3">
      <c r="A1378" s="246"/>
      <c r="B1378" s="244"/>
      <c r="C1378" s="244"/>
      <c r="D1378" s="244"/>
      <c r="E1378" s="244"/>
      <c r="F1378" s="244"/>
      <c r="G1378" s="245"/>
    </row>
    <row r="1379" spans="1:7" x14ac:dyDescent="0.3">
      <c r="A1379" s="246"/>
      <c r="B1379" s="244"/>
      <c r="C1379" s="244"/>
      <c r="D1379" s="244"/>
      <c r="E1379" s="244"/>
      <c r="F1379" s="244"/>
      <c r="G1379" s="245"/>
    </row>
    <row r="1380" spans="1:7" x14ac:dyDescent="0.3">
      <c r="A1380" s="246"/>
      <c r="B1380" s="244"/>
      <c r="C1380" s="244"/>
      <c r="D1380" s="244"/>
      <c r="E1380" s="244"/>
      <c r="F1380" s="244"/>
      <c r="G1380" s="245"/>
    </row>
    <row r="1381" spans="1:7" x14ac:dyDescent="0.3">
      <c r="A1381" s="246"/>
      <c r="B1381" s="244"/>
      <c r="C1381" s="244"/>
      <c r="D1381" s="244"/>
      <c r="E1381" s="244"/>
      <c r="F1381" s="244"/>
      <c r="G1381" s="245"/>
    </row>
    <row r="1382" spans="1:7" x14ac:dyDescent="0.3">
      <c r="A1382" s="246"/>
      <c r="B1382" s="244"/>
      <c r="C1382" s="244"/>
      <c r="D1382" s="244"/>
      <c r="E1382" s="244"/>
      <c r="F1382" s="244"/>
      <c r="G1382" s="245"/>
    </row>
    <row r="1383" spans="1:7" x14ac:dyDescent="0.3">
      <c r="A1383" s="246"/>
      <c r="B1383" s="244"/>
      <c r="C1383" s="244"/>
      <c r="D1383" s="244"/>
      <c r="E1383" s="244"/>
      <c r="F1383" s="244"/>
      <c r="G1383" s="245"/>
    </row>
    <row r="1384" spans="1:7" x14ac:dyDescent="0.3">
      <c r="A1384" s="246"/>
      <c r="B1384" s="244"/>
      <c r="C1384" s="244"/>
      <c r="D1384" s="244"/>
      <c r="E1384" s="244"/>
      <c r="F1384" s="244"/>
      <c r="G1384" s="245"/>
    </row>
    <row r="1385" spans="1:7" x14ac:dyDescent="0.3">
      <c r="A1385" s="246"/>
      <c r="B1385" s="244"/>
      <c r="C1385" s="244"/>
      <c r="D1385" s="244"/>
      <c r="E1385" s="244"/>
      <c r="F1385" s="244"/>
      <c r="G1385" s="245"/>
    </row>
    <row r="1386" spans="1:7" x14ac:dyDescent="0.3">
      <c r="A1386" s="246"/>
      <c r="B1386" s="244"/>
      <c r="C1386" s="244"/>
      <c r="D1386" s="244"/>
      <c r="E1386" s="244"/>
      <c r="F1386" s="244"/>
      <c r="G1386" s="245"/>
    </row>
    <row r="1387" spans="1:7" x14ac:dyDescent="0.3">
      <c r="A1387" s="246"/>
      <c r="B1387" s="244"/>
      <c r="C1387" s="244"/>
      <c r="D1387" s="244"/>
      <c r="E1387" s="244"/>
      <c r="F1387" s="244"/>
      <c r="G1387" s="245"/>
    </row>
    <row r="1388" spans="1:7" x14ac:dyDescent="0.3">
      <c r="A1388" s="246"/>
      <c r="B1388" s="244"/>
      <c r="C1388" s="244"/>
      <c r="D1388" s="244"/>
      <c r="E1388" s="244"/>
      <c r="F1388" s="244"/>
      <c r="G1388" s="245"/>
    </row>
    <row r="1389" spans="1:7" x14ac:dyDescent="0.3">
      <c r="A1389" s="246"/>
      <c r="B1389" s="244"/>
      <c r="C1389" s="244"/>
      <c r="D1389" s="244"/>
      <c r="E1389" s="244"/>
      <c r="F1389" s="244"/>
      <c r="G1389" s="245"/>
    </row>
    <row r="1390" spans="1:7" x14ac:dyDescent="0.3">
      <c r="A1390" s="246"/>
      <c r="B1390" s="244"/>
      <c r="C1390" s="244"/>
      <c r="D1390" s="244"/>
      <c r="E1390" s="244"/>
      <c r="F1390" s="244"/>
      <c r="G1390" s="245"/>
    </row>
    <row r="1391" spans="1:7" x14ac:dyDescent="0.3">
      <c r="A1391" s="246"/>
      <c r="B1391" s="244"/>
      <c r="C1391" s="244"/>
      <c r="D1391" s="244"/>
      <c r="E1391" s="244"/>
      <c r="F1391" s="244"/>
      <c r="G1391" s="245"/>
    </row>
    <row r="1392" spans="1:7" x14ac:dyDescent="0.3">
      <c r="A1392" s="246"/>
      <c r="B1392" s="244"/>
      <c r="C1392" s="244"/>
      <c r="D1392" s="244"/>
      <c r="E1392" s="244"/>
      <c r="F1392" s="244"/>
      <c r="G1392" s="245"/>
    </row>
    <row r="1393" spans="1:7" x14ac:dyDescent="0.3">
      <c r="A1393" s="246"/>
      <c r="B1393" s="244"/>
      <c r="C1393" s="244"/>
      <c r="D1393" s="244"/>
      <c r="E1393" s="244"/>
      <c r="F1393" s="244"/>
      <c r="G1393" s="245"/>
    </row>
    <row r="1394" spans="1:7" x14ac:dyDescent="0.3">
      <c r="A1394" s="246"/>
      <c r="B1394" s="244"/>
      <c r="C1394" s="244"/>
      <c r="D1394" s="244"/>
      <c r="E1394" s="244"/>
      <c r="F1394" s="244"/>
      <c r="G1394" s="245"/>
    </row>
    <row r="1395" spans="1:7" x14ac:dyDescent="0.3">
      <c r="A1395" s="246"/>
      <c r="B1395" s="244"/>
      <c r="C1395" s="244"/>
      <c r="D1395" s="244"/>
      <c r="E1395" s="244"/>
      <c r="F1395" s="244"/>
      <c r="G1395" s="245"/>
    </row>
    <row r="1396" spans="1:7" x14ac:dyDescent="0.3">
      <c r="A1396" s="246"/>
      <c r="B1396" s="244"/>
      <c r="C1396" s="244"/>
      <c r="D1396" s="244"/>
      <c r="E1396" s="244"/>
      <c r="F1396" s="244"/>
      <c r="G1396" s="245"/>
    </row>
    <row r="1397" spans="1:7" x14ac:dyDescent="0.3">
      <c r="A1397" s="246"/>
      <c r="B1397" s="244"/>
      <c r="C1397" s="244"/>
      <c r="D1397" s="244"/>
      <c r="E1397" s="244"/>
      <c r="F1397" s="244"/>
      <c r="G1397" s="245"/>
    </row>
    <row r="1398" spans="1:7" x14ac:dyDescent="0.3">
      <c r="A1398" s="246"/>
      <c r="B1398" s="244"/>
      <c r="C1398" s="244"/>
      <c r="D1398" s="244"/>
      <c r="E1398" s="244"/>
      <c r="F1398" s="244"/>
      <c r="G1398" s="245"/>
    </row>
    <row r="1399" spans="1:7" x14ac:dyDescent="0.3">
      <c r="A1399" s="246"/>
      <c r="B1399" s="244"/>
      <c r="C1399" s="244"/>
      <c r="D1399" s="244"/>
      <c r="E1399" s="244"/>
      <c r="F1399" s="244"/>
      <c r="G1399" s="245"/>
    </row>
    <row r="1400" spans="1:7" x14ac:dyDescent="0.3">
      <c r="A1400" s="246"/>
      <c r="B1400" s="244"/>
      <c r="C1400" s="244"/>
      <c r="D1400" s="244"/>
      <c r="E1400" s="244"/>
      <c r="F1400" s="244"/>
      <c r="G1400" s="245"/>
    </row>
    <row r="1401" spans="1:7" x14ac:dyDescent="0.3">
      <c r="A1401" s="246"/>
      <c r="B1401" s="244"/>
      <c r="C1401" s="244"/>
      <c r="D1401" s="244"/>
      <c r="E1401" s="244"/>
      <c r="F1401" s="244"/>
      <c r="G1401" s="245"/>
    </row>
    <row r="1402" spans="1:7" x14ac:dyDescent="0.3">
      <c r="A1402" s="246"/>
      <c r="B1402" s="244"/>
      <c r="C1402" s="244"/>
      <c r="D1402" s="244"/>
      <c r="E1402" s="244"/>
      <c r="F1402" s="244"/>
      <c r="G1402" s="245"/>
    </row>
    <row r="1403" spans="1:7" x14ac:dyDescent="0.3">
      <c r="A1403" s="246"/>
      <c r="B1403" s="244"/>
      <c r="C1403" s="244"/>
      <c r="D1403" s="244"/>
      <c r="E1403" s="244"/>
      <c r="F1403" s="244"/>
      <c r="G1403" s="245"/>
    </row>
    <row r="1404" spans="1:7" x14ac:dyDescent="0.3">
      <c r="A1404" s="246"/>
      <c r="B1404" s="244"/>
      <c r="C1404" s="244"/>
      <c r="D1404" s="244"/>
      <c r="E1404" s="244"/>
      <c r="F1404" s="244"/>
      <c r="G1404" s="245"/>
    </row>
    <row r="1405" spans="1:7" x14ac:dyDescent="0.3">
      <c r="A1405" s="246"/>
      <c r="B1405" s="244"/>
      <c r="C1405" s="244"/>
      <c r="D1405" s="244"/>
      <c r="E1405" s="244"/>
      <c r="F1405" s="244"/>
      <c r="G1405" s="245"/>
    </row>
    <row r="1406" spans="1:7" x14ac:dyDescent="0.3">
      <c r="A1406" s="246"/>
      <c r="B1406" s="244"/>
      <c r="C1406" s="244"/>
      <c r="D1406" s="244"/>
      <c r="E1406" s="244"/>
      <c r="F1406" s="244"/>
      <c r="G1406" s="245"/>
    </row>
    <row r="1407" spans="1:7" x14ac:dyDescent="0.3">
      <c r="A1407" s="246"/>
      <c r="B1407" s="244"/>
      <c r="C1407" s="244"/>
      <c r="D1407" s="244"/>
      <c r="E1407" s="244"/>
      <c r="F1407" s="244"/>
      <c r="G1407" s="245"/>
    </row>
    <row r="1408" spans="1:7" x14ac:dyDescent="0.3">
      <c r="A1408" s="246"/>
      <c r="B1408" s="244"/>
      <c r="C1408" s="244"/>
      <c r="D1408" s="244"/>
      <c r="E1408" s="244"/>
      <c r="F1408" s="244"/>
      <c r="G1408" s="245"/>
    </row>
    <row r="1409" spans="1:7" x14ac:dyDescent="0.3">
      <c r="A1409" s="246"/>
      <c r="B1409" s="244"/>
      <c r="C1409" s="244"/>
      <c r="D1409" s="244"/>
      <c r="E1409" s="244"/>
      <c r="F1409" s="244"/>
      <c r="G1409" s="245"/>
    </row>
    <row r="1410" spans="1:7" x14ac:dyDescent="0.3">
      <c r="A1410" s="246"/>
      <c r="B1410" s="244"/>
      <c r="C1410" s="244"/>
      <c r="D1410" s="244"/>
      <c r="E1410" s="244"/>
      <c r="F1410" s="244"/>
      <c r="G1410" s="245"/>
    </row>
    <row r="1411" spans="1:7" x14ac:dyDescent="0.3">
      <c r="A1411" s="246"/>
      <c r="B1411" s="244"/>
      <c r="C1411" s="244"/>
      <c r="D1411" s="244"/>
      <c r="E1411" s="244"/>
      <c r="F1411" s="244"/>
      <c r="G1411" s="245"/>
    </row>
    <row r="1412" spans="1:7" x14ac:dyDescent="0.3">
      <c r="A1412" s="246"/>
      <c r="B1412" s="244"/>
      <c r="C1412" s="244"/>
      <c r="D1412" s="244"/>
      <c r="E1412" s="244"/>
      <c r="F1412" s="244"/>
      <c r="G1412" s="245"/>
    </row>
    <row r="1413" spans="1:7" x14ac:dyDescent="0.3">
      <c r="A1413" s="246"/>
      <c r="B1413" s="244"/>
      <c r="C1413" s="244"/>
      <c r="D1413" s="244"/>
      <c r="E1413" s="244"/>
      <c r="F1413" s="244"/>
      <c r="G1413" s="245"/>
    </row>
    <row r="1414" spans="1:7" x14ac:dyDescent="0.3">
      <c r="A1414" s="246"/>
      <c r="B1414" s="244"/>
      <c r="C1414" s="244"/>
      <c r="D1414" s="244"/>
      <c r="E1414" s="244"/>
      <c r="F1414" s="244"/>
      <c r="G1414" s="245"/>
    </row>
    <row r="1415" spans="1:7" x14ac:dyDescent="0.3">
      <c r="A1415" s="246"/>
      <c r="B1415" s="244"/>
      <c r="C1415" s="244"/>
      <c r="D1415" s="244"/>
      <c r="E1415" s="244"/>
      <c r="F1415" s="244"/>
      <c r="G1415" s="245"/>
    </row>
    <row r="1416" spans="1:7" x14ac:dyDescent="0.3">
      <c r="A1416" s="246"/>
      <c r="B1416" s="244"/>
      <c r="C1416" s="244"/>
      <c r="D1416" s="244"/>
      <c r="E1416" s="244"/>
      <c r="F1416" s="244"/>
      <c r="G1416" s="245"/>
    </row>
    <row r="1417" spans="1:7" x14ac:dyDescent="0.3">
      <c r="A1417" s="246"/>
      <c r="B1417" s="244"/>
      <c r="C1417" s="244"/>
      <c r="D1417" s="244"/>
      <c r="E1417" s="244"/>
      <c r="F1417" s="244"/>
      <c r="G1417" s="245"/>
    </row>
    <row r="1418" spans="1:7" x14ac:dyDescent="0.3">
      <c r="A1418" s="246"/>
      <c r="B1418" s="244"/>
      <c r="C1418" s="244"/>
      <c r="D1418" s="244"/>
      <c r="E1418" s="244"/>
      <c r="F1418" s="244"/>
      <c r="G1418" s="245"/>
    </row>
    <row r="1419" spans="1:7" x14ac:dyDescent="0.3">
      <c r="A1419" s="246"/>
      <c r="B1419" s="244"/>
      <c r="C1419" s="244"/>
      <c r="D1419" s="244"/>
      <c r="E1419" s="244"/>
      <c r="F1419" s="244"/>
      <c r="G1419" s="245"/>
    </row>
    <row r="1420" spans="1:7" x14ac:dyDescent="0.3">
      <c r="A1420" s="246"/>
      <c r="B1420" s="244"/>
      <c r="C1420" s="244"/>
      <c r="D1420" s="244"/>
      <c r="E1420" s="244"/>
      <c r="F1420" s="244"/>
      <c r="G1420" s="245"/>
    </row>
    <row r="1421" spans="1:7" x14ac:dyDescent="0.3">
      <c r="A1421" s="246"/>
      <c r="B1421" s="244"/>
      <c r="C1421" s="244"/>
      <c r="D1421" s="244"/>
      <c r="E1421" s="244"/>
      <c r="F1421" s="244"/>
      <c r="G1421" s="245"/>
    </row>
    <row r="1422" spans="1:7" x14ac:dyDescent="0.3">
      <c r="A1422" s="246"/>
      <c r="B1422" s="244"/>
      <c r="C1422" s="244"/>
      <c r="D1422" s="244"/>
      <c r="E1422" s="244"/>
      <c r="F1422" s="244"/>
      <c r="G1422" s="245"/>
    </row>
    <row r="1423" spans="1:7" x14ac:dyDescent="0.3">
      <c r="A1423" s="246"/>
      <c r="B1423" s="244"/>
      <c r="C1423" s="244"/>
      <c r="D1423" s="244"/>
      <c r="E1423" s="244"/>
      <c r="F1423" s="244"/>
      <c r="G1423" s="245"/>
    </row>
    <row r="1424" spans="1:7" x14ac:dyDescent="0.3">
      <c r="A1424" s="246"/>
      <c r="B1424" s="244"/>
      <c r="C1424" s="244"/>
      <c r="D1424" s="244"/>
      <c r="E1424" s="244"/>
      <c r="F1424" s="244"/>
      <c r="G1424" s="245"/>
    </row>
    <row r="1425" spans="1:7" x14ac:dyDescent="0.3">
      <c r="A1425" s="246"/>
      <c r="B1425" s="244"/>
      <c r="C1425" s="244"/>
      <c r="D1425" s="244"/>
      <c r="E1425" s="244"/>
      <c r="F1425" s="244"/>
      <c r="G1425" s="245"/>
    </row>
    <row r="1426" spans="1:7" x14ac:dyDescent="0.3">
      <c r="A1426" s="246"/>
      <c r="B1426" s="244"/>
      <c r="C1426" s="244"/>
      <c r="D1426" s="244"/>
      <c r="E1426" s="244"/>
      <c r="F1426" s="244"/>
      <c r="G1426" s="245"/>
    </row>
    <row r="1427" spans="1:7" x14ac:dyDescent="0.3">
      <c r="A1427" s="246"/>
      <c r="B1427" s="244"/>
      <c r="C1427" s="244"/>
      <c r="D1427" s="244"/>
      <c r="E1427" s="244"/>
      <c r="F1427" s="244"/>
      <c r="G1427" s="245"/>
    </row>
    <row r="1428" spans="1:7" x14ac:dyDescent="0.3">
      <c r="A1428" s="246"/>
      <c r="B1428" s="244"/>
      <c r="C1428" s="244"/>
      <c r="D1428" s="244"/>
      <c r="E1428" s="244"/>
      <c r="F1428" s="244"/>
      <c r="G1428" s="245"/>
    </row>
    <row r="1429" spans="1:7" x14ac:dyDescent="0.3">
      <c r="A1429" s="246"/>
      <c r="B1429" s="244"/>
      <c r="C1429" s="244"/>
      <c r="D1429" s="244"/>
      <c r="E1429" s="244"/>
      <c r="F1429" s="244"/>
      <c r="G1429" s="245"/>
    </row>
    <row r="1430" spans="1:7" x14ac:dyDescent="0.3">
      <c r="A1430" s="246"/>
      <c r="B1430" s="244"/>
      <c r="C1430" s="244"/>
      <c r="D1430" s="244"/>
      <c r="E1430" s="244"/>
      <c r="F1430" s="244"/>
      <c r="G1430" s="245"/>
    </row>
    <row r="1431" spans="1:7" x14ac:dyDescent="0.3">
      <c r="A1431" s="246"/>
      <c r="B1431" s="244"/>
      <c r="C1431" s="244"/>
      <c r="D1431" s="244"/>
      <c r="E1431" s="244"/>
      <c r="F1431" s="244"/>
      <c r="G1431" s="245"/>
    </row>
    <row r="1432" spans="1:7" x14ac:dyDescent="0.3">
      <c r="A1432" s="246"/>
      <c r="B1432" s="244"/>
      <c r="C1432" s="244"/>
      <c r="D1432" s="244"/>
      <c r="E1432" s="244"/>
      <c r="F1432" s="244"/>
      <c r="G1432" s="245"/>
    </row>
    <row r="1433" spans="1:7" x14ac:dyDescent="0.3">
      <c r="A1433" s="246"/>
      <c r="B1433" s="244"/>
      <c r="C1433" s="244"/>
      <c r="D1433" s="244"/>
      <c r="E1433" s="244"/>
      <c r="F1433" s="244"/>
      <c r="G1433" s="245"/>
    </row>
    <row r="1434" spans="1:7" x14ac:dyDescent="0.3">
      <c r="A1434" s="246"/>
      <c r="B1434" s="244"/>
      <c r="C1434" s="244"/>
      <c r="D1434" s="244"/>
      <c r="E1434" s="244"/>
      <c r="F1434" s="244"/>
      <c r="G1434" s="245"/>
    </row>
    <row r="1435" spans="1:7" x14ac:dyDescent="0.3">
      <c r="A1435" s="246"/>
      <c r="B1435" s="244"/>
      <c r="C1435" s="244"/>
      <c r="D1435" s="244"/>
      <c r="E1435" s="244"/>
      <c r="F1435" s="244"/>
      <c r="G1435" s="245"/>
    </row>
    <row r="1436" spans="1:7" x14ac:dyDescent="0.3">
      <c r="A1436" s="246"/>
      <c r="B1436" s="244"/>
      <c r="C1436" s="244"/>
      <c r="D1436" s="244"/>
      <c r="E1436" s="244"/>
      <c r="F1436" s="244"/>
      <c r="G1436" s="245"/>
    </row>
    <row r="1437" spans="1:7" x14ac:dyDescent="0.3">
      <c r="A1437" s="246"/>
      <c r="B1437" s="244"/>
      <c r="C1437" s="244"/>
      <c r="D1437" s="244"/>
      <c r="E1437" s="244"/>
      <c r="F1437" s="244"/>
      <c r="G1437" s="245"/>
    </row>
    <row r="1438" spans="1:7" x14ac:dyDescent="0.3">
      <c r="A1438" s="246"/>
      <c r="B1438" s="244"/>
      <c r="C1438" s="244"/>
      <c r="D1438" s="244"/>
      <c r="E1438" s="244"/>
      <c r="F1438" s="244"/>
      <c r="G1438" s="245"/>
    </row>
    <row r="1439" spans="1:7" x14ac:dyDescent="0.3">
      <c r="A1439" s="246"/>
      <c r="B1439" s="244"/>
      <c r="C1439" s="244"/>
      <c r="D1439" s="244"/>
      <c r="E1439" s="244"/>
      <c r="F1439" s="244"/>
      <c r="G1439" s="245"/>
    </row>
    <row r="1440" spans="1:7" x14ac:dyDescent="0.3">
      <c r="A1440" s="246"/>
      <c r="B1440" s="244"/>
      <c r="C1440" s="244"/>
      <c r="D1440" s="244"/>
      <c r="E1440" s="244"/>
      <c r="F1440" s="244"/>
      <c r="G1440" s="245"/>
    </row>
    <row r="1441" spans="1:7" x14ac:dyDescent="0.3">
      <c r="A1441" s="246"/>
      <c r="B1441" s="244"/>
      <c r="C1441" s="244"/>
      <c r="D1441" s="244"/>
      <c r="E1441" s="244"/>
      <c r="F1441" s="244"/>
      <c r="G1441" s="245"/>
    </row>
    <row r="1442" spans="1:7" x14ac:dyDescent="0.3">
      <c r="A1442" s="246"/>
      <c r="B1442" s="244"/>
      <c r="C1442" s="244"/>
      <c r="D1442" s="244"/>
      <c r="E1442" s="244"/>
      <c r="F1442" s="244"/>
      <c r="G1442" s="245"/>
    </row>
    <row r="1443" spans="1:7" x14ac:dyDescent="0.3">
      <c r="A1443" s="246"/>
      <c r="B1443" s="244"/>
      <c r="C1443" s="244"/>
      <c r="D1443" s="244"/>
      <c r="E1443" s="244"/>
      <c r="F1443" s="244"/>
      <c r="G1443" s="245"/>
    </row>
    <row r="1444" spans="1:7" x14ac:dyDescent="0.3">
      <c r="A1444" s="246"/>
      <c r="B1444" s="244"/>
      <c r="C1444" s="244"/>
      <c r="D1444" s="244"/>
      <c r="E1444" s="244"/>
      <c r="F1444" s="244"/>
      <c r="G1444" s="245"/>
    </row>
    <row r="1445" spans="1:7" x14ac:dyDescent="0.3">
      <c r="A1445" s="246"/>
      <c r="B1445" s="244"/>
      <c r="C1445" s="244"/>
      <c r="D1445" s="244"/>
      <c r="E1445" s="244"/>
      <c r="F1445" s="244"/>
      <c r="G1445" s="245"/>
    </row>
    <row r="1446" spans="1:7" x14ac:dyDescent="0.3">
      <c r="A1446" s="246"/>
      <c r="B1446" s="244"/>
      <c r="C1446" s="244"/>
      <c r="D1446" s="244"/>
      <c r="E1446" s="244"/>
      <c r="F1446" s="244"/>
      <c r="G1446" s="245"/>
    </row>
    <row r="1447" spans="1:7" x14ac:dyDescent="0.3">
      <c r="A1447" s="246"/>
      <c r="B1447" s="244"/>
      <c r="C1447" s="244"/>
      <c r="D1447" s="244"/>
      <c r="E1447" s="244"/>
      <c r="F1447" s="244"/>
      <c r="G1447" s="245"/>
    </row>
    <row r="1448" spans="1:7" x14ac:dyDescent="0.3">
      <c r="A1448" s="246"/>
      <c r="B1448" s="244"/>
      <c r="C1448" s="244"/>
      <c r="D1448" s="244"/>
      <c r="E1448" s="244"/>
      <c r="F1448" s="244"/>
      <c r="G1448" s="245"/>
    </row>
    <row r="1449" spans="1:7" x14ac:dyDescent="0.3">
      <c r="A1449" s="246"/>
      <c r="B1449" s="244"/>
      <c r="C1449" s="244"/>
      <c r="D1449" s="244"/>
      <c r="E1449" s="244"/>
      <c r="F1449" s="244"/>
      <c r="G1449" s="245"/>
    </row>
    <row r="1450" spans="1:7" x14ac:dyDescent="0.3">
      <c r="A1450" s="246"/>
      <c r="B1450" s="244"/>
      <c r="C1450" s="244"/>
      <c r="D1450" s="244"/>
      <c r="E1450" s="244"/>
      <c r="F1450" s="244"/>
      <c r="G1450" s="245"/>
    </row>
    <row r="1451" spans="1:7" x14ac:dyDescent="0.3">
      <c r="A1451" s="246"/>
      <c r="B1451" s="244"/>
      <c r="C1451" s="244"/>
      <c r="D1451" s="244"/>
      <c r="E1451" s="244"/>
      <c r="F1451" s="244"/>
      <c r="G1451" s="245"/>
    </row>
    <row r="1452" spans="1:7" x14ac:dyDescent="0.3">
      <c r="A1452" s="246"/>
      <c r="B1452" s="244"/>
      <c r="C1452" s="244"/>
      <c r="D1452" s="244"/>
      <c r="E1452" s="244"/>
      <c r="F1452" s="244"/>
      <c r="G1452" s="245"/>
    </row>
    <row r="1453" spans="1:7" x14ac:dyDescent="0.3">
      <c r="A1453" s="246"/>
      <c r="B1453" s="244"/>
      <c r="C1453" s="244"/>
      <c r="D1453" s="244"/>
      <c r="E1453" s="244"/>
      <c r="F1453" s="244"/>
      <c r="G1453" s="245"/>
    </row>
    <row r="1454" spans="1:7" x14ac:dyDescent="0.3">
      <c r="A1454" s="246"/>
      <c r="B1454" s="244"/>
      <c r="C1454" s="244"/>
      <c r="D1454" s="244"/>
      <c r="E1454" s="244"/>
      <c r="F1454" s="244"/>
      <c r="G1454" s="245"/>
    </row>
    <row r="1455" spans="1:7" x14ac:dyDescent="0.3">
      <c r="A1455" s="246"/>
      <c r="B1455" s="244"/>
      <c r="C1455" s="244"/>
      <c r="D1455" s="244"/>
      <c r="E1455" s="244"/>
      <c r="F1455" s="244"/>
      <c r="G1455" s="245"/>
    </row>
    <row r="1456" spans="1:7" x14ac:dyDescent="0.3">
      <c r="A1456" s="246"/>
      <c r="B1456" s="244"/>
      <c r="C1456" s="244"/>
      <c r="D1456" s="244"/>
      <c r="E1456" s="244"/>
      <c r="F1456" s="244"/>
      <c r="G1456" s="245"/>
    </row>
    <row r="1457" spans="1:7" x14ac:dyDescent="0.3">
      <c r="A1457" s="246"/>
      <c r="B1457" s="244"/>
      <c r="C1457" s="244"/>
      <c r="D1457" s="244"/>
      <c r="E1457" s="244"/>
      <c r="F1457" s="244"/>
      <c r="G1457" s="245"/>
    </row>
    <row r="1458" spans="1:7" x14ac:dyDescent="0.3">
      <c r="A1458" s="246"/>
      <c r="B1458" s="244"/>
      <c r="C1458" s="244"/>
      <c r="D1458" s="244"/>
      <c r="E1458" s="244"/>
      <c r="F1458" s="244"/>
      <c r="G1458" s="245"/>
    </row>
    <row r="1459" spans="1:7" x14ac:dyDescent="0.3">
      <c r="A1459" s="246"/>
      <c r="B1459" s="244"/>
      <c r="C1459" s="244"/>
      <c r="D1459" s="244"/>
      <c r="E1459" s="244"/>
      <c r="F1459" s="244"/>
      <c r="G1459" s="245"/>
    </row>
    <row r="1460" spans="1:7" x14ac:dyDescent="0.3">
      <c r="A1460" s="246"/>
      <c r="B1460" s="244"/>
      <c r="C1460" s="244"/>
      <c r="D1460" s="244"/>
      <c r="E1460" s="244"/>
      <c r="F1460" s="244"/>
      <c r="G1460" s="245"/>
    </row>
    <row r="1461" spans="1:7" x14ac:dyDescent="0.3">
      <c r="A1461" s="246"/>
      <c r="B1461" s="244"/>
      <c r="C1461" s="244"/>
      <c r="D1461" s="244"/>
      <c r="E1461" s="244"/>
      <c r="F1461" s="244"/>
      <c r="G1461" s="245"/>
    </row>
    <row r="1462" spans="1:7" x14ac:dyDescent="0.3">
      <c r="A1462" s="246"/>
      <c r="B1462" s="244"/>
      <c r="C1462" s="244"/>
      <c r="D1462" s="244"/>
      <c r="E1462" s="244"/>
      <c r="F1462" s="244"/>
      <c r="G1462" s="245"/>
    </row>
    <row r="1463" spans="1:7" x14ac:dyDescent="0.3">
      <c r="A1463" s="246"/>
      <c r="B1463" s="244"/>
      <c r="C1463" s="244"/>
      <c r="D1463" s="244"/>
      <c r="E1463" s="244"/>
      <c r="F1463" s="244"/>
      <c r="G1463" s="245"/>
    </row>
    <row r="1464" spans="1:7" x14ac:dyDescent="0.3">
      <c r="A1464" s="246"/>
      <c r="B1464" s="244"/>
      <c r="C1464" s="244"/>
      <c r="D1464" s="244"/>
      <c r="E1464" s="244"/>
      <c r="F1464" s="244"/>
      <c r="G1464" s="245"/>
    </row>
    <row r="1465" spans="1:7" x14ac:dyDescent="0.3">
      <c r="A1465" s="246"/>
      <c r="B1465" s="244"/>
      <c r="C1465" s="244"/>
      <c r="D1465" s="244"/>
      <c r="E1465" s="244"/>
      <c r="F1465" s="244"/>
      <c r="G1465" s="245"/>
    </row>
    <row r="1466" spans="1:7" x14ac:dyDescent="0.3">
      <c r="A1466" s="246"/>
      <c r="B1466" s="244"/>
      <c r="C1466" s="244"/>
      <c r="D1466" s="244"/>
      <c r="E1466" s="244"/>
      <c r="F1466" s="244"/>
      <c r="G1466" s="245"/>
    </row>
    <row r="1467" spans="1:7" x14ac:dyDescent="0.3">
      <c r="A1467" s="246"/>
      <c r="B1467" s="244"/>
      <c r="C1467" s="244"/>
      <c r="D1467" s="244"/>
      <c r="E1467" s="244"/>
      <c r="F1467" s="244"/>
      <c r="G1467" s="245"/>
    </row>
    <row r="1468" spans="1:7" x14ac:dyDescent="0.3">
      <c r="A1468" s="246"/>
      <c r="B1468" s="244"/>
      <c r="C1468" s="244"/>
      <c r="D1468" s="244"/>
      <c r="E1468" s="244"/>
      <c r="F1468" s="244"/>
      <c r="G1468" s="245"/>
    </row>
    <row r="1469" spans="1:7" x14ac:dyDescent="0.3">
      <c r="A1469" s="246"/>
      <c r="B1469" s="244"/>
      <c r="C1469" s="244"/>
      <c r="D1469" s="244"/>
      <c r="E1469" s="244"/>
      <c r="F1469" s="244"/>
      <c r="G1469" s="245"/>
    </row>
    <row r="1470" spans="1:7" x14ac:dyDescent="0.3">
      <c r="A1470" s="246"/>
      <c r="B1470" s="244"/>
      <c r="C1470" s="244"/>
      <c r="D1470" s="244"/>
      <c r="E1470" s="244"/>
      <c r="F1470" s="244"/>
      <c r="G1470" s="245"/>
    </row>
    <row r="1471" spans="1:7" x14ac:dyDescent="0.3">
      <c r="A1471" s="246"/>
      <c r="B1471" s="244"/>
      <c r="C1471" s="244"/>
      <c r="D1471" s="244"/>
      <c r="E1471" s="244"/>
      <c r="F1471" s="244"/>
      <c r="G1471" s="245"/>
    </row>
    <row r="1472" spans="1:7" x14ac:dyDescent="0.3">
      <c r="A1472" s="246"/>
      <c r="B1472" s="244"/>
      <c r="C1472" s="244"/>
      <c r="D1472" s="244"/>
      <c r="E1472" s="244"/>
      <c r="F1472" s="244"/>
      <c r="G1472" s="245"/>
    </row>
    <row r="1473" spans="1:7" x14ac:dyDescent="0.3">
      <c r="A1473" s="246"/>
      <c r="B1473" s="244"/>
      <c r="C1473" s="244"/>
      <c r="D1473" s="244"/>
      <c r="E1473" s="244"/>
      <c r="F1473" s="244"/>
      <c r="G1473" s="245"/>
    </row>
    <row r="1474" spans="1:7" x14ac:dyDescent="0.3">
      <c r="A1474" s="246"/>
      <c r="B1474" s="244"/>
      <c r="C1474" s="244"/>
      <c r="D1474" s="244"/>
      <c r="E1474" s="244"/>
      <c r="F1474" s="244"/>
      <c r="G1474" s="245"/>
    </row>
    <row r="1475" spans="1:7" x14ac:dyDescent="0.3">
      <c r="A1475" s="246"/>
      <c r="B1475" s="244"/>
      <c r="C1475" s="244"/>
      <c r="D1475" s="244"/>
      <c r="E1475" s="244"/>
      <c r="F1475" s="244"/>
      <c r="G1475" s="245"/>
    </row>
    <row r="1476" spans="1:7" x14ac:dyDescent="0.3">
      <c r="A1476" s="246"/>
      <c r="B1476" s="244"/>
      <c r="C1476" s="244"/>
      <c r="D1476" s="244"/>
      <c r="E1476" s="244"/>
      <c r="F1476" s="244"/>
      <c r="G1476" s="245"/>
    </row>
    <row r="1477" spans="1:7" x14ac:dyDescent="0.3">
      <c r="A1477" s="246"/>
      <c r="B1477" s="244"/>
      <c r="C1477" s="244"/>
      <c r="D1477" s="244"/>
      <c r="E1477" s="244"/>
      <c r="F1477" s="244"/>
      <c r="G1477" s="245"/>
    </row>
    <row r="1478" spans="1:7" x14ac:dyDescent="0.3">
      <c r="A1478" s="246"/>
      <c r="B1478" s="244"/>
      <c r="C1478" s="244"/>
      <c r="D1478" s="244"/>
      <c r="E1478" s="244"/>
      <c r="F1478" s="244"/>
      <c r="G1478" s="245"/>
    </row>
    <row r="1479" spans="1:7" x14ac:dyDescent="0.3">
      <c r="A1479" s="246"/>
      <c r="B1479" s="244"/>
      <c r="C1479" s="244"/>
      <c r="D1479" s="244"/>
      <c r="E1479" s="244"/>
      <c r="F1479" s="244"/>
      <c r="G1479" s="245"/>
    </row>
    <row r="1480" spans="1:7" x14ac:dyDescent="0.3">
      <c r="A1480" s="246"/>
      <c r="B1480" s="244"/>
      <c r="C1480" s="244"/>
      <c r="D1480" s="244"/>
      <c r="E1480" s="244"/>
      <c r="F1480" s="244"/>
      <c r="G1480" s="245"/>
    </row>
    <row r="1481" spans="1:7" x14ac:dyDescent="0.3">
      <c r="A1481" s="246"/>
      <c r="B1481" s="244"/>
      <c r="C1481" s="244"/>
      <c r="D1481" s="244"/>
      <c r="E1481" s="244"/>
      <c r="F1481" s="244"/>
      <c r="G1481" s="245"/>
    </row>
    <row r="1482" spans="1:7" x14ac:dyDescent="0.3">
      <c r="A1482" s="246"/>
      <c r="B1482" s="244"/>
      <c r="C1482" s="244"/>
      <c r="D1482" s="244"/>
      <c r="E1482" s="244"/>
      <c r="F1482" s="244"/>
      <c r="G1482" s="245"/>
    </row>
    <row r="1483" spans="1:7" x14ac:dyDescent="0.3">
      <c r="A1483" s="246"/>
      <c r="B1483" s="244"/>
      <c r="C1483" s="244"/>
      <c r="D1483" s="244"/>
      <c r="E1483" s="244"/>
      <c r="F1483" s="244"/>
      <c r="G1483" s="245"/>
    </row>
    <row r="1484" spans="1:7" x14ac:dyDescent="0.3">
      <c r="A1484" s="246"/>
      <c r="B1484" s="244"/>
      <c r="C1484" s="244"/>
      <c r="D1484" s="244"/>
      <c r="E1484" s="244"/>
      <c r="F1484" s="244"/>
      <c r="G1484" s="245"/>
    </row>
    <row r="1485" spans="1:7" x14ac:dyDescent="0.3">
      <c r="A1485" s="246"/>
      <c r="B1485" s="244"/>
      <c r="C1485" s="244"/>
      <c r="D1485" s="244"/>
      <c r="E1485" s="244"/>
      <c r="F1485" s="244"/>
      <c r="G1485" s="245"/>
    </row>
    <row r="1486" spans="1:7" x14ac:dyDescent="0.3">
      <c r="A1486" s="246"/>
      <c r="B1486" s="244"/>
      <c r="C1486" s="244"/>
      <c r="D1486" s="244"/>
      <c r="E1486" s="244"/>
      <c r="F1486" s="244"/>
      <c r="G1486" s="245"/>
    </row>
    <row r="1487" spans="1:7" x14ac:dyDescent="0.3">
      <c r="A1487" s="246"/>
      <c r="B1487" s="244"/>
      <c r="C1487" s="244"/>
      <c r="D1487" s="244"/>
      <c r="E1487" s="244"/>
      <c r="F1487" s="244"/>
      <c r="G1487" s="245"/>
    </row>
    <row r="1488" spans="1:7" x14ac:dyDescent="0.3">
      <c r="A1488" s="246"/>
      <c r="B1488" s="244"/>
      <c r="C1488" s="244"/>
      <c r="D1488" s="244"/>
      <c r="E1488" s="244"/>
      <c r="F1488" s="244"/>
      <c r="G1488" s="245"/>
    </row>
    <row r="1489" spans="1:7" x14ac:dyDescent="0.3">
      <c r="A1489" s="246"/>
      <c r="B1489" s="244"/>
      <c r="C1489" s="244"/>
      <c r="D1489" s="244"/>
      <c r="E1489" s="244"/>
      <c r="F1489" s="244"/>
      <c r="G1489" s="245"/>
    </row>
    <row r="1490" spans="1:7" x14ac:dyDescent="0.3">
      <c r="A1490" s="246"/>
      <c r="B1490" s="244"/>
      <c r="C1490" s="244"/>
      <c r="D1490" s="244"/>
      <c r="E1490" s="244"/>
      <c r="F1490" s="244"/>
      <c r="G1490" s="245"/>
    </row>
    <row r="1491" spans="1:7" x14ac:dyDescent="0.3">
      <c r="A1491" s="246"/>
      <c r="B1491" s="244"/>
      <c r="C1491" s="244"/>
      <c r="D1491" s="244"/>
      <c r="E1491" s="244"/>
      <c r="F1491" s="244"/>
      <c r="G1491" s="245"/>
    </row>
    <row r="1492" spans="1:7" x14ac:dyDescent="0.3">
      <c r="A1492" s="246"/>
      <c r="B1492" s="244"/>
      <c r="C1492" s="244"/>
      <c r="D1492" s="244"/>
      <c r="E1492" s="244"/>
      <c r="F1492" s="244"/>
      <c r="G1492" s="245"/>
    </row>
    <row r="1493" spans="1:7" x14ac:dyDescent="0.3">
      <c r="A1493" s="246"/>
      <c r="B1493" s="244"/>
      <c r="C1493" s="244"/>
      <c r="D1493" s="244"/>
      <c r="E1493" s="244"/>
      <c r="F1493" s="244"/>
      <c r="G1493" s="245"/>
    </row>
    <row r="1494" spans="1:7" x14ac:dyDescent="0.3">
      <c r="A1494" s="246"/>
      <c r="B1494" s="244"/>
      <c r="C1494" s="244"/>
      <c r="D1494" s="244"/>
      <c r="E1494" s="244"/>
      <c r="F1494" s="244"/>
      <c r="G1494" s="245"/>
    </row>
    <row r="1495" spans="1:7" x14ac:dyDescent="0.3">
      <c r="A1495" s="246"/>
      <c r="B1495" s="244"/>
      <c r="C1495" s="244"/>
      <c r="D1495" s="244"/>
      <c r="E1495" s="244"/>
      <c r="F1495" s="244"/>
      <c r="G1495" s="245"/>
    </row>
    <row r="1496" spans="1:7" x14ac:dyDescent="0.3">
      <c r="A1496" s="246"/>
      <c r="B1496" s="244"/>
      <c r="C1496" s="244"/>
      <c r="D1496" s="244"/>
      <c r="E1496" s="244"/>
      <c r="F1496" s="244"/>
      <c r="G1496" s="245"/>
    </row>
    <row r="1497" spans="1:7" x14ac:dyDescent="0.3">
      <c r="A1497" s="246"/>
      <c r="B1497" s="244"/>
      <c r="C1497" s="244"/>
      <c r="D1497" s="244"/>
      <c r="E1497" s="244"/>
      <c r="F1497" s="244"/>
      <c r="G1497" s="245"/>
    </row>
    <row r="1498" spans="1:7" x14ac:dyDescent="0.3">
      <c r="A1498" s="246"/>
      <c r="B1498" s="244"/>
      <c r="C1498" s="244"/>
      <c r="D1498" s="244"/>
      <c r="E1498" s="244"/>
      <c r="F1498" s="244"/>
      <c r="G1498" s="245"/>
    </row>
    <row r="1499" spans="1:7" x14ac:dyDescent="0.3">
      <c r="A1499" s="246"/>
      <c r="B1499" s="244"/>
      <c r="C1499" s="244"/>
      <c r="D1499" s="244"/>
      <c r="E1499" s="244"/>
      <c r="F1499" s="244"/>
      <c r="G1499" s="245"/>
    </row>
    <row r="1500" spans="1:7" x14ac:dyDescent="0.3">
      <c r="A1500" s="246"/>
      <c r="B1500" s="244"/>
      <c r="C1500" s="244"/>
      <c r="D1500" s="244"/>
      <c r="E1500" s="244"/>
      <c r="F1500" s="244"/>
      <c r="G1500" s="245"/>
    </row>
    <row r="1501" spans="1:7" x14ac:dyDescent="0.3">
      <c r="A1501" s="246"/>
      <c r="B1501" s="244"/>
      <c r="C1501" s="244"/>
      <c r="D1501" s="244"/>
      <c r="E1501" s="244"/>
      <c r="F1501" s="244"/>
      <c r="G1501" s="245"/>
    </row>
    <row r="1502" spans="1:7" x14ac:dyDescent="0.3">
      <c r="A1502" s="246"/>
      <c r="B1502" s="244"/>
      <c r="C1502" s="244"/>
      <c r="D1502" s="244"/>
      <c r="E1502" s="244"/>
      <c r="F1502" s="244"/>
      <c r="G1502" s="245"/>
    </row>
    <row r="1503" spans="1:7" x14ac:dyDescent="0.3">
      <c r="A1503" s="246"/>
      <c r="B1503" s="244"/>
      <c r="C1503" s="244"/>
      <c r="D1503" s="244"/>
      <c r="E1503" s="244"/>
      <c r="F1503" s="244"/>
      <c r="G1503" s="245"/>
    </row>
    <row r="1504" spans="1:7" x14ac:dyDescent="0.3">
      <c r="A1504" s="246"/>
      <c r="B1504" s="244"/>
      <c r="C1504" s="244"/>
      <c r="D1504" s="244"/>
      <c r="E1504" s="244"/>
      <c r="F1504" s="244"/>
      <c r="G1504" s="245"/>
    </row>
    <row r="1505" spans="1:7" x14ac:dyDescent="0.3">
      <c r="A1505" s="246"/>
      <c r="B1505" s="244"/>
      <c r="C1505" s="244"/>
      <c r="D1505" s="244"/>
      <c r="E1505" s="244"/>
      <c r="F1505" s="244"/>
      <c r="G1505" s="245"/>
    </row>
    <row r="1506" spans="1:7" x14ac:dyDescent="0.3">
      <c r="A1506" s="246"/>
      <c r="B1506" s="244"/>
      <c r="C1506" s="244"/>
      <c r="D1506" s="244"/>
      <c r="E1506" s="244"/>
      <c r="F1506" s="244"/>
      <c r="G1506" s="245"/>
    </row>
    <row r="1507" spans="1:7" x14ac:dyDescent="0.3">
      <c r="A1507" s="246"/>
      <c r="B1507" s="244"/>
      <c r="C1507" s="244"/>
      <c r="D1507" s="244"/>
      <c r="E1507" s="244"/>
      <c r="F1507" s="244"/>
      <c r="G1507" s="245"/>
    </row>
    <row r="1508" spans="1:7" x14ac:dyDescent="0.3">
      <c r="A1508" s="246"/>
      <c r="B1508" s="244"/>
      <c r="C1508" s="244"/>
      <c r="D1508" s="244"/>
      <c r="E1508" s="244"/>
      <c r="F1508" s="244"/>
      <c r="G1508" s="245"/>
    </row>
    <row r="1509" spans="1:7" x14ac:dyDescent="0.3">
      <c r="A1509" s="246"/>
      <c r="B1509" s="244"/>
      <c r="C1509" s="244"/>
      <c r="D1509" s="244"/>
      <c r="E1509" s="244"/>
      <c r="F1509" s="244"/>
      <c r="G1509" s="245"/>
    </row>
    <row r="1510" spans="1:7" x14ac:dyDescent="0.3">
      <c r="A1510" s="246"/>
      <c r="B1510" s="244"/>
      <c r="C1510" s="244"/>
      <c r="D1510" s="244"/>
      <c r="E1510" s="244"/>
      <c r="F1510" s="244"/>
      <c r="G1510" s="245"/>
    </row>
    <row r="1511" spans="1:7" x14ac:dyDescent="0.3">
      <c r="A1511" s="246"/>
      <c r="B1511" s="244"/>
      <c r="C1511" s="244"/>
      <c r="D1511" s="244"/>
      <c r="E1511" s="244"/>
      <c r="F1511" s="244"/>
      <c r="G1511" s="245"/>
    </row>
    <row r="1512" spans="1:7" x14ac:dyDescent="0.3">
      <c r="A1512" s="246"/>
      <c r="B1512" s="244"/>
      <c r="C1512" s="244"/>
      <c r="D1512" s="244"/>
      <c r="E1512" s="244"/>
      <c r="F1512" s="244"/>
      <c r="G1512" s="245"/>
    </row>
    <row r="1513" spans="1:7" x14ac:dyDescent="0.3">
      <c r="A1513" s="246"/>
      <c r="B1513" s="244"/>
      <c r="C1513" s="244"/>
      <c r="D1513" s="244"/>
      <c r="E1513" s="244"/>
      <c r="F1513" s="244"/>
      <c r="G1513" s="245"/>
    </row>
    <row r="1514" spans="1:7" x14ac:dyDescent="0.3">
      <c r="A1514" s="246"/>
      <c r="B1514" s="244"/>
      <c r="C1514" s="244"/>
      <c r="D1514" s="244"/>
      <c r="E1514" s="244"/>
      <c r="F1514" s="244"/>
      <c r="G1514" s="245"/>
    </row>
    <row r="1515" spans="1:7" x14ac:dyDescent="0.3">
      <c r="A1515" s="246"/>
      <c r="B1515" s="244"/>
      <c r="C1515" s="244"/>
      <c r="D1515" s="244"/>
      <c r="E1515" s="244"/>
      <c r="F1515" s="244"/>
      <c r="G1515" s="245"/>
    </row>
    <row r="1516" spans="1:7" x14ac:dyDescent="0.3">
      <c r="A1516" s="246"/>
      <c r="B1516" s="244"/>
      <c r="C1516" s="244"/>
      <c r="D1516" s="244"/>
      <c r="E1516" s="244"/>
      <c r="F1516" s="244"/>
      <c r="G1516" s="245"/>
    </row>
    <row r="1517" spans="1:7" x14ac:dyDescent="0.3">
      <c r="A1517" s="246"/>
      <c r="B1517" s="244"/>
      <c r="C1517" s="244"/>
      <c r="D1517" s="244"/>
      <c r="E1517" s="244"/>
      <c r="F1517" s="244"/>
      <c r="G1517" s="245"/>
    </row>
    <row r="1518" spans="1:7" x14ac:dyDescent="0.3">
      <c r="A1518" s="246"/>
      <c r="B1518" s="244"/>
      <c r="C1518" s="244"/>
      <c r="D1518" s="244"/>
      <c r="E1518" s="244"/>
      <c r="F1518" s="244"/>
      <c r="G1518" s="245"/>
    </row>
    <row r="1519" spans="1:7" x14ac:dyDescent="0.3">
      <c r="A1519" s="246"/>
      <c r="B1519" s="244"/>
      <c r="C1519" s="244"/>
      <c r="D1519" s="244"/>
      <c r="E1519" s="244"/>
      <c r="F1519" s="244"/>
      <c r="G1519" s="245"/>
    </row>
    <row r="1520" spans="1:7" x14ac:dyDescent="0.3">
      <c r="A1520" s="246"/>
      <c r="B1520" s="244"/>
      <c r="C1520" s="244"/>
      <c r="D1520" s="244"/>
      <c r="E1520" s="244"/>
      <c r="F1520" s="244"/>
      <c r="G1520" s="245"/>
    </row>
    <row r="1521" spans="1:7" x14ac:dyDescent="0.3">
      <c r="A1521" s="246"/>
      <c r="B1521" s="244"/>
      <c r="C1521" s="244"/>
      <c r="D1521" s="244"/>
      <c r="E1521" s="244"/>
      <c r="F1521" s="244"/>
      <c r="G1521" s="245"/>
    </row>
    <row r="1522" spans="1:7" x14ac:dyDescent="0.3">
      <c r="A1522" s="246"/>
      <c r="B1522" s="244"/>
      <c r="C1522" s="244"/>
      <c r="D1522" s="244"/>
      <c r="E1522" s="244"/>
      <c r="F1522" s="244"/>
      <c r="G1522" s="245"/>
    </row>
    <row r="1523" spans="1:7" x14ac:dyDescent="0.3">
      <c r="A1523" s="246"/>
      <c r="B1523" s="244"/>
      <c r="C1523" s="244"/>
      <c r="D1523" s="244"/>
      <c r="E1523" s="244"/>
      <c r="F1523" s="244"/>
      <c r="G1523" s="245"/>
    </row>
    <row r="1524" spans="1:7" x14ac:dyDescent="0.3">
      <c r="A1524" s="246"/>
      <c r="B1524" s="244"/>
      <c r="C1524" s="244"/>
      <c r="D1524" s="244"/>
      <c r="E1524" s="244"/>
      <c r="F1524" s="244"/>
      <c r="G1524" s="245"/>
    </row>
    <row r="1525" spans="1:7" x14ac:dyDescent="0.3">
      <c r="A1525" s="246"/>
      <c r="B1525" s="244"/>
      <c r="C1525" s="244"/>
      <c r="D1525" s="244"/>
      <c r="E1525" s="244"/>
      <c r="F1525" s="244"/>
      <c r="G1525" s="245"/>
    </row>
    <row r="1526" spans="1:7" x14ac:dyDescent="0.3">
      <c r="A1526" s="246"/>
      <c r="B1526" s="244"/>
      <c r="C1526" s="244"/>
      <c r="D1526" s="244"/>
      <c r="E1526" s="244"/>
      <c r="F1526" s="244"/>
      <c r="G1526" s="245"/>
    </row>
    <row r="1527" spans="1:7" x14ac:dyDescent="0.3">
      <c r="A1527" s="246"/>
      <c r="B1527" s="244"/>
      <c r="C1527" s="244"/>
      <c r="D1527" s="244"/>
      <c r="E1527" s="244"/>
      <c r="F1527" s="244"/>
      <c r="G1527" s="245"/>
    </row>
    <row r="1528" spans="1:7" x14ac:dyDescent="0.3">
      <c r="A1528" s="246"/>
      <c r="B1528" s="244"/>
      <c r="C1528" s="244"/>
      <c r="D1528" s="244"/>
      <c r="E1528" s="244"/>
      <c r="F1528" s="244"/>
      <c r="G1528" s="245"/>
    </row>
    <row r="1529" spans="1:7" x14ac:dyDescent="0.3">
      <c r="A1529" s="246"/>
      <c r="B1529" s="244"/>
      <c r="C1529" s="244"/>
      <c r="D1529" s="244"/>
      <c r="E1529" s="244"/>
      <c r="F1529" s="244"/>
      <c r="G1529" s="245"/>
    </row>
    <row r="1530" spans="1:7" x14ac:dyDescent="0.3">
      <c r="A1530" s="246"/>
      <c r="B1530" s="244"/>
      <c r="C1530" s="244"/>
      <c r="D1530" s="244"/>
      <c r="E1530" s="244"/>
      <c r="F1530" s="244"/>
      <c r="G1530" s="245"/>
    </row>
    <row r="1531" spans="1:7" x14ac:dyDescent="0.3">
      <c r="A1531" s="246"/>
      <c r="B1531" s="244"/>
      <c r="C1531" s="244"/>
      <c r="D1531" s="244"/>
      <c r="E1531" s="244"/>
      <c r="F1531" s="244"/>
      <c r="G1531" s="245"/>
    </row>
    <row r="1532" spans="1:7" x14ac:dyDescent="0.3">
      <c r="A1532" s="246"/>
      <c r="B1532" s="244"/>
      <c r="C1532" s="244"/>
      <c r="D1532" s="244"/>
      <c r="E1532" s="244"/>
      <c r="F1532" s="244"/>
      <c r="G1532" s="245"/>
    </row>
    <row r="1533" spans="1:7" x14ac:dyDescent="0.3">
      <c r="A1533" s="246"/>
      <c r="B1533" s="244"/>
      <c r="C1533" s="244"/>
      <c r="D1533" s="244"/>
      <c r="E1533" s="244"/>
      <c r="F1533" s="244"/>
      <c r="G1533" s="245"/>
    </row>
    <row r="1534" spans="1:7" x14ac:dyDescent="0.3">
      <c r="A1534" s="246"/>
      <c r="B1534" s="244"/>
      <c r="C1534" s="244"/>
      <c r="D1534" s="244"/>
      <c r="E1534" s="244"/>
      <c r="F1534" s="244"/>
      <c r="G1534" s="245"/>
    </row>
    <row r="1535" spans="1:7" x14ac:dyDescent="0.3">
      <c r="A1535" s="246"/>
      <c r="B1535" s="244"/>
      <c r="C1535" s="244"/>
      <c r="D1535" s="244"/>
      <c r="E1535" s="244"/>
      <c r="F1535" s="244"/>
      <c r="G1535" s="245"/>
    </row>
    <row r="1536" spans="1:7" x14ac:dyDescent="0.3">
      <c r="A1536" s="246"/>
      <c r="B1536" s="244"/>
      <c r="C1536" s="244"/>
      <c r="D1536" s="244"/>
      <c r="E1536" s="244"/>
      <c r="F1536" s="244"/>
      <c r="G1536" s="245"/>
    </row>
    <row r="1537" spans="1:7" x14ac:dyDescent="0.3">
      <c r="A1537" s="246"/>
      <c r="B1537" s="244"/>
      <c r="C1537" s="244"/>
      <c r="D1537" s="244"/>
      <c r="E1537" s="244"/>
      <c r="F1537" s="244"/>
      <c r="G1537" s="245"/>
    </row>
    <row r="1538" spans="1:7" x14ac:dyDescent="0.3">
      <c r="A1538" s="246"/>
      <c r="B1538" s="244"/>
      <c r="C1538" s="244"/>
      <c r="D1538" s="244"/>
      <c r="E1538" s="244"/>
      <c r="F1538" s="244"/>
      <c r="G1538" s="245"/>
    </row>
    <row r="1539" spans="1:7" x14ac:dyDescent="0.3">
      <c r="A1539" s="246"/>
      <c r="B1539" s="244"/>
      <c r="C1539" s="244"/>
      <c r="D1539" s="244"/>
      <c r="E1539" s="244"/>
      <c r="F1539" s="244"/>
      <c r="G1539" s="245"/>
    </row>
    <row r="1540" spans="1:7" x14ac:dyDescent="0.3">
      <c r="A1540" s="246"/>
      <c r="B1540" s="244"/>
      <c r="C1540" s="244"/>
      <c r="D1540" s="244"/>
      <c r="E1540" s="244"/>
      <c r="F1540" s="244"/>
      <c r="G1540" s="245"/>
    </row>
    <row r="1541" spans="1:7" x14ac:dyDescent="0.3">
      <c r="A1541" s="246"/>
      <c r="B1541" s="244"/>
      <c r="C1541" s="244"/>
      <c r="D1541" s="244"/>
      <c r="E1541" s="244"/>
      <c r="F1541" s="244"/>
      <c r="G1541" s="245"/>
    </row>
    <row r="1542" spans="1:7" x14ac:dyDescent="0.3">
      <c r="A1542" s="246"/>
      <c r="B1542" s="244"/>
      <c r="C1542" s="244"/>
      <c r="D1542" s="244"/>
      <c r="E1542" s="244"/>
      <c r="F1542" s="244"/>
      <c r="G1542" s="245"/>
    </row>
    <row r="1543" spans="1:7" x14ac:dyDescent="0.3">
      <c r="A1543" s="246"/>
      <c r="B1543" s="244"/>
      <c r="C1543" s="244"/>
      <c r="D1543" s="244"/>
      <c r="E1543" s="244"/>
      <c r="F1543" s="244"/>
      <c r="G1543" s="245"/>
    </row>
    <row r="1544" spans="1:7" x14ac:dyDescent="0.3">
      <c r="A1544" s="246"/>
      <c r="B1544" s="244"/>
      <c r="C1544" s="244"/>
      <c r="D1544" s="244"/>
      <c r="E1544" s="244"/>
      <c r="F1544" s="244"/>
      <c r="G1544" s="245"/>
    </row>
    <row r="1545" spans="1:7" x14ac:dyDescent="0.3">
      <c r="A1545" s="246"/>
      <c r="B1545" s="244"/>
      <c r="C1545" s="244"/>
      <c r="D1545" s="244"/>
      <c r="E1545" s="244"/>
      <c r="F1545" s="244"/>
      <c r="G1545" s="245"/>
    </row>
    <row r="1546" spans="1:7" x14ac:dyDescent="0.3">
      <c r="A1546" s="246"/>
      <c r="B1546" s="244"/>
      <c r="C1546" s="244"/>
      <c r="D1546" s="244"/>
      <c r="E1546" s="244"/>
      <c r="F1546" s="244"/>
      <c r="G1546" s="245"/>
    </row>
    <row r="1547" spans="1:7" x14ac:dyDescent="0.3">
      <c r="A1547" s="246"/>
      <c r="B1547" s="244"/>
      <c r="C1547" s="244"/>
      <c r="D1547" s="244"/>
      <c r="E1547" s="244"/>
      <c r="F1547" s="244"/>
      <c r="G1547" s="245"/>
    </row>
    <row r="1548" spans="1:7" x14ac:dyDescent="0.3">
      <c r="A1548" s="246"/>
      <c r="B1548" s="244"/>
      <c r="C1548" s="244"/>
      <c r="D1548" s="244"/>
      <c r="E1548" s="244"/>
      <c r="F1548" s="244"/>
      <c r="G1548" s="245"/>
    </row>
    <row r="1549" spans="1:7" x14ac:dyDescent="0.3">
      <c r="A1549" s="246"/>
      <c r="B1549" s="244"/>
      <c r="C1549" s="244"/>
      <c r="D1549" s="244"/>
      <c r="E1549" s="244"/>
      <c r="F1549" s="244"/>
      <c r="G1549" s="245"/>
    </row>
    <row r="1550" spans="1:7" x14ac:dyDescent="0.3">
      <c r="A1550" s="246"/>
      <c r="B1550" s="244"/>
      <c r="C1550" s="244"/>
      <c r="D1550" s="244"/>
      <c r="E1550" s="244"/>
      <c r="F1550" s="244"/>
      <c r="G1550" s="245"/>
    </row>
    <row r="1551" spans="1:7" x14ac:dyDescent="0.3">
      <c r="A1551" s="246"/>
      <c r="B1551" s="244"/>
      <c r="C1551" s="244"/>
      <c r="D1551" s="244"/>
      <c r="E1551" s="244"/>
      <c r="F1551" s="244"/>
      <c r="G1551" s="245"/>
    </row>
    <row r="1552" spans="1:7" x14ac:dyDescent="0.3">
      <c r="A1552" s="246"/>
      <c r="B1552" s="244"/>
      <c r="C1552" s="244"/>
      <c r="D1552" s="244"/>
      <c r="E1552" s="244"/>
      <c r="F1552" s="244"/>
      <c r="G1552" s="245"/>
    </row>
    <row r="1553" spans="1:7" x14ac:dyDescent="0.3">
      <c r="A1553" s="246"/>
      <c r="B1553" s="244"/>
      <c r="C1553" s="244"/>
      <c r="D1553" s="244"/>
      <c r="E1553" s="244"/>
      <c r="F1553" s="244"/>
      <c r="G1553" s="245"/>
    </row>
    <row r="1554" spans="1:7" x14ac:dyDescent="0.3">
      <c r="A1554" s="246"/>
      <c r="B1554" s="244"/>
      <c r="C1554" s="244"/>
      <c r="D1554" s="244"/>
      <c r="E1554" s="244"/>
      <c r="F1554" s="244"/>
      <c r="G1554" s="245"/>
    </row>
    <row r="1555" spans="1:7" x14ac:dyDescent="0.3">
      <c r="A1555" s="246"/>
      <c r="B1555" s="244"/>
      <c r="C1555" s="244"/>
      <c r="D1555" s="244"/>
      <c r="E1555" s="244"/>
      <c r="F1555" s="244"/>
      <c r="G1555" s="245"/>
    </row>
    <row r="1556" spans="1:7" x14ac:dyDescent="0.3">
      <c r="A1556" s="246"/>
      <c r="B1556" s="244"/>
      <c r="C1556" s="244"/>
      <c r="D1556" s="244"/>
      <c r="E1556" s="244"/>
      <c r="F1556" s="244"/>
      <c r="G1556" s="245"/>
    </row>
    <row r="1557" spans="1:7" x14ac:dyDescent="0.3">
      <c r="A1557" s="246"/>
      <c r="B1557" s="244"/>
      <c r="C1557" s="244"/>
      <c r="D1557" s="244"/>
      <c r="E1557" s="244"/>
      <c r="F1557" s="244"/>
      <c r="G1557" s="245"/>
    </row>
    <row r="1558" spans="1:7" x14ac:dyDescent="0.3">
      <c r="A1558" s="246"/>
      <c r="B1558" s="244"/>
      <c r="C1558" s="244"/>
      <c r="D1558" s="244"/>
      <c r="E1558" s="244"/>
      <c r="F1558" s="244"/>
      <c r="G1558" s="245"/>
    </row>
    <row r="1559" spans="1:7" x14ac:dyDescent="0.3">
      <c r="A1559" s="246"/>
      <c r="B1559" s="244"/>
      <c r="C1559" s="244"/>
      <c r="D1559" s="244"/>
      <c r="E1559" s="244"/>
      <c r="F1559" s="244"/>
      <c r="G1559" s="245"/>
    </row>
    <row r="1560" spans="1:7" x14ac:dyDescent="0.3">
      <c r="A1560" s="246"/>
      <c r="B1560" s="244"/>
      <c r="C1560" s="244"/>
      <c r="D1560" s="244"/>
      <c r="E1560" s="244"/>
      <c r="F1560" s="244"/>
      <c r="G1560" s="245"/>
    </row>
    <row r="1561" spans="1:7" x14ac:dyDescent="0.3">
      <c r="A1561" s="246"/>
      <c r="B1561" s="244"/>
      <c r="C1561" s="244"/>
      <c r="D1561" s="244"/>
      <c r="E1561" s="244"/>
      <c r="F1561" s="244"/>
      <c r="G1561" s="245"/>
    </row>
    <row r="1562" spans="1:7" x14ac:dyDescent="0.3">
      <c r="A1562" s="246"/>
      <c r="B1562" s="244"/>
      <c r="C1562" s="244"/>
      <c r="D1562" s="244"/>
      <c r="E1562" s="244"/>
      <c r="F1562" s="244"/>
      <c r="G1562" s="245"/>
    </row>
    <row r="1563" spans="1:7" x14ac:dyDescent="0.3">
      <c r="A1563" s="246"/>
      <c r="B1563" s="244"/>
      <c r="C1563" s="244"/>
      <c r="D1563" s="244"/>
      <c r="E1563" s="244"/>
      <c r="F1563" s="244"/>
      <c r="G1563" s="245"/>
    </row>
    <row r="1564" spans="1:7" x14ac:dyDescent="0.3">
      <c r="A1564" s="246"/>
      <c r="B1564" s="244"/>
      <c r="C1564" s="244"/>
      <c r="D1564" s="244"/>
      <c r="E1564" s="244"/>
      <c r="F1564" s="244"/>
      <c r="G1564" s="245"/>
    </row>
    <row r="1565" spans="1:7" x14ac:dyDescent="0.3">
      <c r="A1565" s="246"/>
      <c r="B1565" s="244"/>
      <c r="C1565" s="244"/>
      <c r="D1565" s="244"/>
      <c r="E1565" s="244"/>
      <c r="F1565" s="244"/>
      <c r="G1565" s="245"/>
    </row>
    <row r="1566" spans="1:7" x14ac:dyDescent="0.3">
      <c r="A1566" s="246"/>
      <c r="B1566" s="244"/>
      <c r="C1566" s="244"/>
      <c r="D1566" s="244"/>
      <c r="E1566" s="244"/>
      <c r="F1566" s="244"/>
      <c r="G1566" s="245"/>
    </row>
    <row r="1567" spans="1:7" x14ac:dyDescent="0.3">
      <c r="A1567" s="246"/>
      <c r="B1567" s="244"/>
      <c r="C1567" s="244"/>
      <c r="D1567" s="244"/>
      <c r="E1567" s="244"/>
      <c r="F1567" s="244"/>
      <c r="G1567" s="245"/>
    </row>
    <row r="1568" spans="1:7" x14ac:dyDescent="0.3">
      <c r="A1568" s="246"/>
      <c r="B1568" s="244"/>
      <c r="C1568" s="244"/>
      <c r="D1568" s="244"/>
      <c r="E1568" s="244"/>
      <c r="F1568" s="244"/>
      <c r="G1568" s="245"/>
    </row>
    <row r="1569" spans="1:7" x14ac:dyDescent="0.3">
      <c r="A1569" s="246"/>
      <c r="B1569" s="244"/>
      <c r="C1569" s="244"/>
      <c r="D1569" s="244"/>
      <c r="E1569" s="244"/>
      <c r="F1569" s="244"/>
      <c r="G1569" s="245"/>
    </row>
    <row r="1570" spans="1:7" x14ac:dyDescent="0.3">
      <c r="A1570" s="246"/>
      <c r="B1570" s="244"/>
      <c r="C1570" s="244"/>
      <c r="D1570" s="244"/>
      <c r="E1570" s="244"/>
      <c r="F1570" s="244"/>
      <c r="G1570" s="245"/>
    </row>
    <row r="1571" spans="1:7" x14ac:dyDescent="0.3">
      <c r="A1571" s="246"/>
      <c r="B1571" s="244"/>
      <c r="C1571" s="244"/>
      <c r="D1571" s="244"/>
      <c r="E1571" s="244"/>
      <c r="F1571" s="244"/>
      <c r="G1571" s="245"/>
    </row>
    <row r="1572" spans="1:7" x14ac:dyDescent="0.3">
      <c r="A1572" s="246"/>
      <c r="B1572" s="244"/>
      <c r="C1572" s="244"/>
      <c r="D1572" s="244"/>
      <c r="E1572" s="244"/>
      <c r="F1572" s="244"/>
      <c r="G1572" s="245"/>
    </row>
    <row r="1573" spans="1:7" x14ac:dyDescent="0.3">
      <c r="A1573" s="246"/>
      <c r="B1573" s="244"/>
      <c r="C1573" s="244"/>
      <c r="D1573" s="244"/>
      <c r="E1573" s="244"/>
      <c r="F1573" s="244"/>
      <c r="G1573" s="245"/>
    </row>
    <row r="1574" spans="1:7" x14ac:dyDescent="0.3">
      <c r="A1574" s="246"/>
      <c r="B1574" s="244"/>
      <c r="C1574" s="244"/>
      <c r="D1574" s="244"/>
      <c r="E1574" s="244"/>
      <c r="F1574" s="244"/>
      <c r="G1574" s="245"/>
    </row>
    <row r="1575" spans="1:7" x14ac:dyDescent="0.3">
      <c r="A1575" s="246"/>
      <c r="B1575" s="244"/>
      <c r="C1575" s="244"/>
      <c r="D1575" s="244"/>
      <c r="E1575" s="244"/>
      <c r="F1575" s="244"/>
      <c r="G1575" s="245"/>
    </row>
    <row r="1576" spans="1:7" x14ac:dyDescent="0.3">
      <c r="A1576" s="246"/>
      <c r="B1576" s="244"/>
      <c r="C1576" s="244"/>
      <c r="D1576" s="244"/>
      <c r="E1576" s="244"/>
      <c r="F1576" s="244"/>
      <c r="G1576" s="245"/>
    </row>
    <row r="1577" spans="1:7" x14ac:dyDescent="0.3">
      <c r="A1577" s="246"/>
      <c r="B1577" s="244"/>
      <c r="C1577" s="244"/>
      <c r="D1577" s="244"/>
      <c r="E1577" s="244"/>
      <c r="F1577" s="244"/>
      <c r="G1577" s="245"/>
    </row>
    <row r="1578" spans="1:7" x14ac:dyDescent="0.3">
      <c r="A1578" s="246"/>
      <c r="B1578" s="244"/>
      <c r="C1578" s="244"/>
      <c r="D1578" s="244"/>
      <c r="E1578" s="244"/>
      <c r="F1578" s="244"/>
      <c r="G1578" s="245"/>
    </row>
    <row r="1579" spans="1:7" x14ac:dyDescent="0.3">
      <c r="A1579" s="246"/>
      <c r="B1579" s="244"/>
      <c r="C1579" s="244"/>
      <c r="D1579" s="244"/>
      <c r="E1579" s="244"/>
      <c r="F1579" s="244"/>
      <c r="G1579" s="245"/>
    </row>
    <row r="1580" spans="1:7" x14ac:dyDescent="0.3">
      <c r="A1580" s="246"/>
      <c r="B1580" s="244"/>
      <c r="C1580" s="244"/>
      <c r="D1580" s="244"/>
      <c r="E1580" s="244"/>
      <c r="F1580" s="244"/>
      <c r="G1580" s="245"/>
    </row>
    <row r="1581" spans="1:7" x14ac:dyDescent="0.3">
      <c r="A1581" s="246"/>
      <c r="B1581" s="244"/>
      <c r="C1581" s="244"/>
      <c r="D1581" s="244"/>
      <c r="E1581" s="244"/>
      <c r="F1581" s="244"/>
      <c r="G1581" s="245"/>
    </row>
    <row r="1582" spans="1:7" x14ac:dyDescent="0.3">
      <c r="A1582" s="246"/>
      <c r="B1582" s="244"/>
      <c r="C1582" s="244"/>
      <c r="D1582" s="244"/>
      <c r="E1582" s="244"/>
      <c r="F1582" s="244"/>
      <c r="G1582" s="245"/>
    </row>
    <row r="1583" spans="1:7" x14ac:dyDescent="0.3">
      <c r="A1583" s="246"/>
      <c r="B1583" s="244"/>
      <c r="C1583" s="244"/>
      <c r="D1583" s="244"/>
      <c r="E1583" s="244"/>
      <c r="F1583" s="244"/>
      <c r="G1583" s="245"/>
    </row>
    <row r="1584" spans="1:7" x14ac:dyDescent="0.3">
      <c r="A1584" s="246"/>
      <c r="B1584" s="244"/>
      <c r="C1584" s="244"/>
      <c r="D1584" s="244"/>
      <c r="E1584" s="244"/>
      <c r="F1584" s="244"/>
      <c r="G1584" s="245"/>
    </row>
    <row r="1585" spans="1:7" x14ac:dyDescent="0.3">
      <c r="A1585" s="246"/>
      <c r="B1585" s="244"/>
      <c r="C1585" s="244"/>
      <c r="D1585" s="244"/>
      <c r="E1585" s="244"/>
      <c r="F1585" s="244"/>
      <c r="G1585" s="245"/>
    </row>
    <row r="1586" spans="1:7" x14ac:dyDescent="0.3">
      <c r="A1586" s="246"/>
      <c r="B1586" s="244"/>
      <c r="C1586" s="244"/>
      <c r="D1586" s="244"/>
      <c r="E1586" s="244"/>
      <c r="F1586" s="244"/>
      <c r="G1586" s="245"/>
    </row>
    <row r="1587" spans="1:7" x14ac:dyDescent="0.3">
      <c r="A1587" s="246"/>
      <c r="B1587" s="244"/>
      <c r="C1587" s="244"/>
      <c r="D1587" s="244"/>
      <c r="E1587" s="244"/>
      <c r="F1587" s="247"/>
      <c r="G1587" s="245"/>
    </row>
    <row r="1588" spans="1:7" x14ac:dyDescent="0.3">
      <c r="A1588" s="246"/>
      <c r="B1588" s="244"/>
      <c r="C1588" s="244"/>
      <c r="D1588" s="244"/>
      <c r="E1588" s="244"/>
      <c r="F1588" s="247"/>
      <c r="G1588" s="245"/>
    </row>
    <row r="1589" spans="1:7" x14ac:dyDescent="0.3">
      <c r="A1589" s="246"/>
      <c r="B1589" s="244"/>
      <c r="C1589" s="244"/>
      <c r="D1589" s="244"/>
      <c r="E1589" s="244"/>
      <c r="F1589" s="247"/>
      <c r="G1589" s="245"/>
    </row>
    <row r="1590" spans="1:7" x14ac:dyDescent="0.3">
      <c r="A1590" s="246"/>
      <c r="B1590" s="247"/>
      <c r="C1590" s="247"/>
      <c r="D1590" s="247"/>
      <c r="E1590" s="247"/>
      <c r="F1590" s="247"/>
      <c r="G1590" s="245"/>
    </row>
    <row r="1591" spans="1:7" x14ac:dyDescent="0.3">
      <c r="A1591" s="246"/>
      <c r="B1591" s="247"/>
      <c r="C1591" s="247"/>
      <c r="D1591" s="247"/>
      <c r="E1591" s="247"/>
      <c r="F1591" s="247"/>
      <c r="G1591" s="245"/>
    </row>
    <row r="1592" spans="1:7" x14ac:dyDescent="0.3">
      <c r="A1592" s="246"/>
      <c r="B1592" s="247"/>
      <c r="C1592" s="247"/>
      <c r="D1592" s="247"/>
      <c r="E1592" s="247"/>
      <c r="F1592" s="247"/>
      <c r="G1592" s="245"/>
    </row>
    <row r="1593" spans="1:7" x14ac:dyDescent="0.3">
      <c r="A1593" s="246"/>
      <c r="B1593" s="247"/>
      <c r="C1593" s="247"/>
      <c r="D1593" s="247"/>
      <c r="E1593" s="247"/>
      <c r="F1593" s="247"/>
      <c r="G1593" s="245"/>
    </row>
    <row r="1594" spans="1:7" x14ac:dyDescent="0.3">
      <c r="A1594" s="246"/>
      <c r="B1594" s="247"/>
      <c r="C1594" s="247"/>
      <c r="D1594" s="247"/>
      <c r="E1594" s="247"/>
      <c r="F1594" s="247"/>
      <c r="G1594" s="245"/>
    </row>
    <row r="1595" spans="1:7" x14ac:dyDescent="0.3">
      <c r="A1595" s="246"/>
      <c r="B1595" s="247"/>
      <c r="C1595" s="247"/>
      <c r="D1595" s="247"/>
      <c r="E1595" s="247"/>
      <c r="F1595" s="247"/>
      <c r="G1595" s="245"/>
    </row>
    <row r="1596" spans="1:7" x14ac:dyDescent="0.3">
      <c r="A1596" s="246"/>
      <c r="B1596" s="247"/>
      <c r="C1596" s="247"/>
      <c r="D1596" s="247"/>
      <c r="E1596" s="247"/>
      <c r="F1596" s="247"/>
      <c r="G1596" s="245"/>
    </row>
    <row r="1597" spans="1:7" x14ac:dyDescent="0.3">
      <c r="A1597" s="246"/>
      <c r="B1597" s="247"/>
      <c r="C1597" s="247"/>
      <c r="D1597" s="247"/>
      <c r="E1597" s="247"/>
      <c r="F1597" s="247"/>
      <c r="G1597" s="245"/>
    </row>
    <row r="1598" spans="1:7" x14ac:dyDescent="0.3">
      <c r="A1598" s="246"/>
      <c r="B1598" s="247"/>
      <c r="C1598" s="247"/>
      <c r="D1598" s="247"/>
      <c r="E1598" s="247"/>
      <c r="F1598" s="247"/>
      <c r="G1598" s="245"/>
    </row>
    <row r="1599" spans="1:7" x14ac:dyDescent="0.3">
      <c r="A1599" s="246"/>
      <c r="B1599" s="247"/>
      <c r="C1599" s="247"/>
      <c r="D1599" s="247"/>
      <c r="E1599" s="247"/>
      <c r="F1599" s="247"/>
      <c r="G1599" s="245"/>
    </row>
    <row r="1600" spans="1:7" x14ac:dyDescent="0.3">
      <c r="A1600" s="246"/>
      <c r="B1600" s="247"/>
      <c r="C1600" s="247"/>
      <c r="D1600" s="247"/>
      <c r="E1600" s="247"/>
      <c r="F1600" s="247"/>
      <c r="G1600" s="245"/>
    </row>
    <row r="1601" spans="1:7" x14ac:dyDescent="0.3">
      <c r="A1601" s="246"/>
      <c r="B1601" s="247"/>
      <c r="C1601" s="247"/>
      <c r="D1601" s="247"/>
      <c r="E1601" s="247"/>
      <c r="F1601" s="247"/>
      <c r="G1601" s="245"/>
    </row>
    <row r="1602" spans="1:7" x14ac:dyDescent="0.3">
      <c r="A1602" s="246"/>
      <c r="B1602" s="247"/>
      <c r="C1602" s="247"/>
      <c r="D1602" s="247"/>
      <c r="E1602" s="247"/>
      <c r="F1602" s="247"/>
      <c r="G1602" s="245"/>
    </row>
    <row r="1603" spans="1:7" x14ac:dyDescent="0.3">
      <c r="A1603" s="246"/>
      <c r="B1603" s="247"/>
      <c r="C1603" s="247"/>
      <c r="D1603" s="247"/>
      <c r="E1603" s="247"/>
      <c r="F1603" s="247"/>
      <c r="G1603" s="245"/>
    </row>
    <row r="1604" spans="1:7" x14ac:dyDescent="0.3">
      <c r="A1604" s="246"/>
      <c r="B1604" s="247"/>
      <c r="C1604" s="247"/>
      <c r="D1604" s="247"/>
      <c r="E1604" s="247"/>
      <c r="F1604" s="247"/>
      <c r="G1604" s="245"/>
    </row>
    <row r="1605" spans="1:7" x14ac:dyDescent="0.3">
      <c r="A1605" s="246"/>
      <c r="B1605" s="247"/>
      <c r="C1605" s="247"/>
      <c r="D1605" s="247"/>
      <c r="E1605" s="247"/>
      <c r="F1605" s="247"/>
      <c r="G1605" s="245"/>
    </row>
    <row r="1606" spans="1:7" x14ac:dyDescent="0.3">
      <c r="A1606" s="246"/>
      <c r="B1606" s="247"/>
      <c r="C1606" s="247"/>
      <c r="D1606" s="247"/>
      <c r="E1606" s="247"/>
      <c r="F1606" s="247"/>
      <c r="G1606" s="245"/>
    </row>
    <row r="1607" spans="1:7" x14ac:dyDescent="0.3">
      <c r="A1607" s="246"/>
      <c r="B1607" s="247"/>
      <c r="C1607" s="247"/>
      <c r="D1607" s="247"/>
      <c r="E1607" s="247"/>
      <c r="F1607" s="247"/>
      <c r="G1607" s="245"/>
    </row>
    <row r="1608" spans="1:7" x14ac:dyDescent="0.3">
      <c r="A1608" s="246"/>
      <c r="B1608" s="247"/>
      <c r="C1608" s="247"/>
      <c r="D1608" s="247"/>
      <c r="E1608" s="247"/>
      <c r="F1608" s="247"/>
      <c r="G1608" s="245"/>
    </row>
    <row r="1609" spans="1:7" x14ac:dyDescent="0.3">
      <c r="A1609" s="246"/>
      <c r="B1609" s="247"/>
      <c r="C1609" s="247"/>
      <c r="D1609" s="247"/>
      <c r="E1609" s="247"/>
      <c r="F1609" s="247"/>
      <c r="G1609" s="245"/>
    </row>
    <row r="1610" spans="1:7" x14ac:dyDescent="0.3">
      <c r="A1610" s="246"/>
      <c r="B1610" s="247"/>
      <c r="C1610" s="247"/>
      <c r="D1610" s="247"/>
      <c r="E1610" s="247"/>
      <c r="F1610" s="247"/>
      <c r="G1610" s="245"/>
    </row>
    <row r="1611" spans="1:7" x14ac:dyDescent="0.3">
      <c r="A1611" s="246"/>
      <c r="B1611" s="247"/>
      <c r="C1611" s="247"/>
      <c r="D1611" s="247"/>
      <c r="E1611" s="247"/>
      <c r="F1611" s="247"/>
      <c r="G1611" s="245"/>
    </row>
    <row r="1612" spans="1:7" x14ac:dyDescent="0.3">
      <c r="A1612" s="246"/>
      <c r="B1612" s="247"/>
      <c r="C1612" s="247"/>
      <c r="D1612" s="247"/>
      <c r="E1612" s="247"/>
      <c r="F1612" s="247"/>
      <c r="G1612" s="245"/>
    </row>
    <row r="1613" spans="1:7" x14ac:dyDescent="0.3">
      <c r="A1613" s="246"/>
      <c r="B1613" s="247"/>
      <c r="C1613" s="247"/>
      <c r="D1613" s="247"/>
      <c r="E1613" s="247"/>
      <c r="F1613" s="247"/>
      <c r="G1613" s="245"/>
    </row>
    <row r="1614" spans="1:7" x14ac:dyDescent="0.3">
      <c r="A1614" s="246"/>
      <c r="B1614" s="247"/>
      <c r="C1614" s="247"/>
      <c r="D1614" s="247"/>
      <c r="E1614" s="247"/>
      <c r="F1614" s="247"/>
      <c r="G1614" s="245"/>
    </row>
    <row r="1615" spans="1:7" x14ac:dyDescent="0.3">
      <c r="A1615" s="246"/>
      <c r="B1615" s="247"/>
      <c r="C1615" s="247"/>
      <c r="D1615" s="247"/>
      <c r="E1615" s="247"/>
      <c r="F1615" s="247"/>
      <c r="G1615" s="245"/>
    </row>
    <row r="1616" spans="1:7" x14ac:dyDescent="0.3">
      <c r="A1616" s="246"/>
      <c r="B1616" s="247"/>
      <c r="C1616" s="247"/>
      <c r="D1616" s="247"/>
      <c r="E1616" s="247"/>
      <c r="F1616" s="247"/>
      <c r="G1616" s="245"/>
    </row>
    <row r="1617" spans="1:7" x14ac:dyDescent="0.3">
      <c r="A1617" s="246"/>
      <c r="B1617" s="247"/>
      <c r="C1617" s="247"/>
      <c r="D1617" s="247"/>
      <c r="E1617" s="247"/>
      <c r="F1617" s="247"/>
      <c r="G1617" s="245"/>
    </row>
    <row r="1618" spans="1:7" x14ac:dyDescent="0.3">
      <c r="A1618" s="246"/>
      <c r="B1618" s="247"/>
      <c r="C1618" s="247"/>
      <c r="D1618" s="247"/>
      <c r="E1618" s="247"/>
      <c r="F1618" s="247"/>
      <c r="G1618" s="245"/>
    </row>
    <row r="1619" spans="1:7" x14ac:dyDescent="0.3">
      <c r="A1619" s="246"/>
      <c r="B1619" s="247"/>
      <c r="C1619" s="247"/>
      <c r="D1619" s="247"/>
      <c r="E1619" s="247"/>
      <c r="F1619" s="247"/>
      <c r="G1619" s="245"/>
    </row>
    <row r="1620" spans="1:7" x14ac:dyDescent="0.3">
      <c r="A1620" s="246"/>
      <c r="B1620" s="247"/>
      <c r="C1620" s="247"/>
      <c r="D1620" s="247"/>
      <c r="E1620" s="247"/>
      <c r="F1620" s="247"/>
      <c r="G1620" s="245"/>
    </row>
    <row r="1621" spans="1:7" x14ac:dyDescent="0.3">
      <c r="A1621" s="246"/>
      <c r="B1621" s="247"/>
      <c r="C1621" s="247"/>
      <c r="D1621" s="247"/>
      <c r="E1621" s="247"/>
      <c r="F1621" s="247"/>
      <c r="G1621" s="245"/>
    </row>
    <row r="1622" spans="1:7" x14ac:dyDescent="0.3">
      <c r="A1622" s="246"/>
      <c r="B1622" s="247"/>
      <c r="C1622" s="247"/>
      <c r="D1622" s="247"/>
      <c r="E1622" s="247"/>
      <c r="F1622" s="247"/>
      <c r="G1622" s="245"/>
    </row>
    <row r="1623" spans="1:7" x14ac:dyDescent="0.3">
      <c r="A1623" s="246"/>
      <c r="B1623" s="247"/>
      <c r="C1623" s="247"/>
      <c r="D1623" s="247"/>
      <c r="E1623" s="247"/>
      <c r="F1623" s="247"/>
      <c r="G1623" s="245"/>
    </row>
    <row r="1624" spans="1:7" x14ac:dyDescent="0.3">
      <c r="A1624" s="246"/>
      <c r="B1624" s="247"/>
      <c r="C1624" s="247"/>
      <c r="D1624" s="247"/>
      <c r="E1624" s="247"/>
      <c r="F1624" s="247"/>
      <c r="G1624" s="245"/>
    </row>
    <row r="1625" spans="1:7" x14ac:dyDescent="0.3">
      <c r="A1625" s="246"/>
      <c r="B1625" s="247"/>
      <c r="C1625" s="247"/>
      <c r="D1625" s="247"/>
      <c r="E1625" s="247"/>
      <c r="F1625" s="247"/>
      <c r="G1625" s="245"/>
    </row>
    <row r="1626" spans="1:7" x14ac:dyDescent="0.3">
      <c r="A1626" s="246"/>
      <c r="B1626" s="247"/>
      <c r="C1626" s="247"/>
      <c r="D1626" s="247"/>
      <c r="E1626" s="247"/>
      <c r="F1626" s="247"/>
      <c r="G1626" s="245"/>
    </row>
    <row r="1627" spans="1:7" x14ac:dyDescent="0.3">
      <c r="A1627" s="246"/>
      <c r="B1627" s="247"/>
      <c r="C1627" s="247"/>
      <c r="D1627" s="247"/>
      <c r="E1627" s="247"/>
      <c r="F1627" s="247"/>
      <c r="G1627" s="245"/>
    </row>
    <row r="1628" spans="1:7" x14ac:dyDescent="0.3">
      <c r="A1628" s="246"/>
      <c r="B1628" s="247"/>
      <c r="C1628" s="247"/>
      <c r="D1628" s="247"/>
      <c r="E1628" s="247"/>
      <c r="F1628" s="247"/>
      <c r="G1628" s="245"/>
    </row>
    <row r="1629" spans="1:7" x14ac:dyDescent="0.3">
      <c r="A1629" s="246"/>
      <c r="B1629" s="247"/>
      <c r="C1629" s="247"/>
      <c r="D1629" s="247"/>
      <c r="E1629" s="247"/>
      <c r="F1629" s="247"/>
      <c r="G1629" s="245"/>
    </row>
    <row r="1630" spans="1:7" x14ac:dyDescent="0.3">
      <c r="A1630" s="246"/>
      <c r="B1630" s="247"/>
      <c r="C1630" s="247"/>
      <c r="D1630" s="247"/>
      <c r="E1630" s="247"/>
      <c r="F1630" s="247"/>
      <c r="G1630" s="245"/>
    </row>
    <row r="1631" spans="1:7" x14ac:dyDescent="0.3">
      <c r="A1631" s="246"/>
      <c r="B1631" s="247"/>
      <c r="C1631" s="247"/>
      <c r="D1631" s="247"/>
      <c r="E1631" s="247"/>
      <c r="F1631" s="247"/>
      <c r="G1631" s="245"/>
    </row>
    <row r="1632" spans="1:7" x14ac:dyDescent="0.3">
      <c r="A1632" s="246"/>
      <c r="B1632" s="247"/>
      <c r="C1632" s="247"/>
      <c r="D1632" s="247"/>
      <c r="E1632" s="247"/>
      <c r="F1632" s="247"/>
      <c r="G1632" s="245"/>
    </row>
    <row r="1633" spans="1:7" x14ac:dyDescent="0.3">
      <c r="A1633" s="246"/>
      <c r="B1633" s="247"/>
      <c r="C1633" s="247"/>
      <c r="D1633" s="247"/>
      <c r="E1633" s="247"/>
      <c r="F1633" s="247"/>
      <c r="G1633" s="245"/>
    </row>
    <row r="1634" spans="1:7" x14ac:dyDescent="0.3">
      <c r="A1634" s="246"/>
      <c r="B1634" s="247"/>
      <c r="C1634" s="247"/>
      <c r="D1634" s="247"/>
      <c r="E1634" s="247"/>
      <c r="F1634" s="247"/>
      <c r="G1634" s="245"/>
    </row>
    <row r="1635" spans="1:7" x14ac:dyDescent="0.3">
      <c r="A1635" s="246"/>
      <c r="B1635" s="247"/>
      <c r="C1635" s="247"/>
      <c r="D1635" s="247"/>
      <c r="E1635" s="247"/>
      <c r="F1635" s="247"/>
      <c r="G1635" s="245"/>
    </row>
    <row r="1636" spans="1:7" x14ac:dyDescent="0.3">
      <c r="A1636" s="246"/>
      <c r="B1636" s="247"/>
      <c r="C1636" s="247"/>
      <c r="D1636" s="247"/>
      <c r="E1636" s="247"/>
      <c r="F1636" s="247"/>
      <c r="G1636" s="245"/>
    </row>
    <row r="1637" spans="1:7" x14ac:dyDescent="0.3">
      <c r="A1637" s="246"/>
      <c r="B1637" s="247"/>
      <c r="C1637" s="247"/>
      <c r="D1637" s="247"/>
      <c r="E1637" s="247"/>
      <c r="F1637" s="247"/>
      <c r="G1637" s="245"/>
    </row>
    <row r="1638" spans="1:7" x14ac:dyDescent="0.3">
      <c r="A1638" s="246"/>
      <c r="B1638" s="247"/>
      <c r="C1638" s="247"/>
      <c r="D1638" s="247"/>
      <c r="E1638" s="247"/>
      <c r="F1638" s="247"/>
      <c r="G1638" s="245"/>
    </row>
    <row r="1639" spans="1:7" x14ac:dyDescent="0.3">
      <c r="A1639" s="246"/>
      <c r="B1639" s="247"/>
      <c r="C1639" s="247"/>
      <c r="D1639" s="247"/>
      <c r="E1639" s="247"/>
      <c r="F1639" s="247"/>
      <c r="G1639" s="245"/>
    </row>
    <row r="1640" spans="1:7" x14ac:dyDescent="0.3">
      <c r="A1640" s="246"/>
      <c r="B1640" s="247"/>
      <c r="C1640" s="247"/>
      <c r="D1640" s="247"/>
      <c r="E1640" s="247"/>
      <c r="F1640" s="247"/>
      <c r="G1640" s="245"/>
    </row>
    <row r="1641" spans="1:7" x14ac:dyDescent="0.3">
      <c r="A1641" s="246"/>
      <c r="B1641" s="247"/>
      <c r="C1641" s="247"/>
      <c r="D1641" s="247"/>
      <c r="E1641" s="247"/>
      <c r="F1641" s="247"/>
      <c r="G1641" s="245"/>
    </row>
    <row r="1642" spans="1:7" x14ac:dyDescent="0.3">
      <c r="A1642" s="246"/>
      <c r="B1642" s="247"/>
      <c r="C1642" s="247"/>
      <c r="D1642" s="247"/>
      <c r="E1642" s="247"/>
      <c r="F1642" s="247"/>
      <c r="G1642" s="245"/>
    </row>
    <row r="1643" spans="1:7" x14ac:dyDescent="0.3">
      <c r="A1643" s="246"/>
      <c r="B1643" s="247"/>
      <c r="C1643" s="247"/>
      <c r="D1643" s="247"/>
      <c r="E1643" s="247"/>
      <c r="F1643" s="247"/>
      <c r="G1643" s="245"/>
    </row>
    <row r="1644" spans="1:7" x14ac:dyDescent="0.3">
      <c r="A1644" s="246"/>
      <c r="B1644" s="247"/>
      <c r="C1644" s="247"/>
      <c r="D1644" s="247"/>
      <c r="E1644" s="247"/>
      <c r="F1644" s="247"/>
      <c r="G1644" s="245"/>
    </row>
    <row r="1645" spans="1:7" x14ac:dyDescent="0.3">
      <c r="A1645" s="246"/>
      <c r="B1645" s="247"/>
      <c r="C1645" s="247"/>
      <c r="D1645" s="247"/>
      <c r="E1645" s="247"/>
      <c r="F1645" s="247"/>
      <c r="G1645" s="245"/>
    </row>
    <row r="1646" spans="1:7" x14ac:dyDescent="0.3">
      <c r="A1646" s="246"/>
      <c r="B1646" s="247"/>
      <c r="C1646" s="247"/>
      <c r="D1646" s="247"/>
      <c r="E1646" s="247"/>
      <c r="F1646" s="247"/>
      <c r="G1646" s="245"/>
    </row>
    <row r="1647" spans="1:7" x14ac:dyDescent="0.3">
      <c r="A1647" s="246"/>
      <c r="B1647" s="247"/>
      <c r="C1647" s="247"/>
      <c r="D1647" s="247"/>
      <c r="E1647" s="247"/>
      <c r="F1647" s="247"/>
      <c r="G1647" s="245"/>
    </row>
    <row r="1648" spans="1:7" x14ac:dyDescent="0.3">
      <c r="A1648" s="246"/>
      <c r="B1648" s="247"/>
      <c r="C1648" s="247"/>
      <c r="D1648" s="247"/>
      <c r="E1648" s="247"/>
      <c r="F1648" s="247"/>
      <c r="G1648" s="245"/>
    </row>
    <row r="1649" spans="1:7" x14ac:dyDescent="0.3">
      <c r="A1649" s="246"/>
      <c r="B1649" s="247"/>
      <c r="C1649" s="247"/>
      <c r="D1649" s="247"/>
      <c r="E1649" s="247"/>
      <c r="F1649" s="247"/>
      <c r="G1649" s="245"/>
    </row>
    <row r="1650" spans="1:7" x14ac:dyDescent="0.3">
      <c r="A1650" s="246"/>
      <c r="B1650" s="247"/>
      <c r="C1650" s="247"/>
      <c r="D1650" s="247"/>
      <c r="E1650" s="247"/>
      <c r="F1650" s="247"/>
      <c r="G1650" s="245"/>
    </row>
    <row r="1651" spans="1:7" x14ac:dyDescent="0.3">
      <c r="A1651" s="246"/>
      <c r="B1651" s="247"/>
      <c r="C1651" s="247"/>
      <c r="D1651" s="247"/>
      <c r="E1651" s="247"/>
      <c r="F1651" s="247"/>
      <c r="G1651" s="245"/>
    </row>
    <row r="1652" spans="1:7" x14ac:dyDescent="0.3">
      <c r="A1652" s="246"/>
      <c r="B1652" s="247"/>
      <c r="C1652" s="247"/>
      <c r="D1652" s="247"/>
      <c r="E1652" s="247"/>
      <c r="F1652" s="247"/>
      <c r="G1652" s="245"/>
    </row>
    <row r="1653" spans="1:7" x14ac:dyDescent="0.3">
      <c r="A1653" s="246"/>
      <c r="B1653" s="247"/>
      <c r="C1653" s="247"/>
      <c r="D1653" s="247"/>
      <c r="E1653" s="247"/>
      <c r="F1653" s="247"/>
      <c r="G1653" s="245"/>
    </row>
    <row r="1654" spans="1:7" x14ac:dyDescent="0.3">
      <c r="A1654" s="246"/>
      <c r="B1654" s="247"/>
      <c r="C1654" s="247"/>
      <c r="D1654" s="247"/>
      <c r="E1654" s="247"/>
      <c r="F1654" s="247"/>
      <c r="G1654" s="245"/>
    </row>
    <row r="1655" spans="1:7" x14ac:dyDescent="0.3">
      <c r="A1655" s="246"/>
      <c r="B1655" s="247"/>
      <c r="C1655" s="247"/>
      <c r="D1655" s="247"/>
      <c r="E1655" s="247"/>
      <c r="F1655" s="247"/>
      <c r="G1655" s="245"/>
    </row>
    <row r="1656" spans="1:7" x14ac:dyDescent="0.3">
      <c r="A1656" s="246"/>
      <c r="B1656" s="247"/>
      <c r="C1656" s="247"/>
      <c r="D1656" s="247"/>
      <c r="E1656" s="247"/>
      <c r="F1656" s="247"/>
      <c r="G1656" s="245"/>
    </row>
    <row r="1657" spans="1:7" x14ac:dyDescent="0.3">
      <c r="A1657" s="246"/>
      <c r="B1657" s="247"/>
      <c r="C1657" s="247"/>
      <c r="D1657" s="247"/>
      <c r="E1657" s="247"/>
      <c r="F1657" s="247"/>
      <c r="G1657" s="245"/>
    </row>
    <row r="1658" spans="1:7" x14ac:dyDescent="0.3">
      <c r="A1658" s="246"/>
      <c r="B1658" s="247"/>
      <c r="C1658" s="247"/>
      <c r="D1658" s="247"/>
      <c r="E1658" s="247"/>
      <c r="F1658" s="247"/>
      <c r="G1658" s="245"/>
    </row>
    <row r="1659" spans="1:7" x14ac:dyDescent="0.3">
      <c r="A1659" s="246"/>
      <c r="B1659" s="247"/>
      <c r="C1659" s="247"/>
      <c r="D1659" s="247"/>
      <c r="E1659" s="247"/>
      <c r="F1659" s="247"/>
      <c r="G1659" s="245"/>
    </row>
    <row r="1660" spans="1:7" x14ac:dyDescent="0.3">
      <c r="A1660" s="246"/>
      <c r="B1660" s="247"/>
      <c r="C1660" s="247"/>
      <c r="D1660" s="247"/>
      <c r="E1660" s="247"/>
      <c r="F1660" s="247"/>
      <c r="G1660" s="245"/>
    </row>
    <row r="1661" spans="1:7" x14ac:dyDescent="0.3">
      <c r="A1661" s="246"/>
      <c r="B1661" s="247"/>
      <c r="C1661" s="247"/>
      <c r="D1661" s="247"/>
      <c r="E1661" s="247"/>
      <c r="F1661" s="247"/>
      <c r="G1661" s="245"/>
    </row>
    <row r="1662" spans="1:7" x14ac:dyDescent="0.3">
      <c r="A1662" s="246"/>
      <c r="B1662" s="247"/>
      <c r="C1662" s="247"/>
      <c r="D1662" s="247"/>
      <c r="E1662" s="247"/>
      <c r="F1662" s="247"/>
      <c r="G1662" s="245"/>
    </row>
    <row r="1663" spans="1:7" x14ac:dyDescent="0.3">
      <c r="A1663" s="246"/>
      <c r="B1663" s="247"/>
      <c r="C1663" s="247"/>
      <c r="D1663" s="247"/>
      <c r="E1663" s="247"/>
      <c r="F1663" s="247"/>
      <c r="G1663" s="245"/>
    </row>
    <row r="1664" spans="1:7" x14ac:dyDescent="0.3">
      <c r="A1664" s="246"/>
      <c r="B1664" s="247"/>
      <c r="C1664" s="247"/>
      <c r="D1664" s="247"/>
      <c r="E1664" s="247"/>
      <c r="F1664" s="247"/>
      <c r="G1664" s="245"/>
    </row>
    <row r="1665" spans="1:7" x14ac:dyDescent="0.3">
      <c r="A1665" s="246"/>
      <c r="B1665" s="247"/>
      <c r="C1665" s="247"/>
      <c r="D1665" s="247"/>
      <c r="E1665" s="247"/>
      <c r="F1665" s="247"/>
      <c r="G1665" s="245"/>
    </row>
    <row r="1666" spans="1:7" x14ac:dyDescent="0.3">
      <c r="A1666" s="246"/>
      <c r="B1666" s="247"/>
      <c r="C1666" s="247"/>
      <c r="D1666" s="247"/>
      <c r="E1666" s="247"/>
      <c r="F1666" s="247"/>
      <c r="G1666" s="245"/>
    </row>
    <row r="1667" spans="1:7" x14ac:dyDescent="0.3">
      <c r="A1667" s="246"/>
      <c r="B1667" s="247"/>
      <c r="C1667" s="247"/>
      <c r="D1667" s="247"/>
      <c r="E1667" s="247"/>
      <c r="F1667" s="247"/>
      <c r="G1667" s="245"/>
    </row>
    <row r="1668" spans="1:7" x14ac:dyDescent="0.3">
      <c r="A1668" s="246"/>
      <c r="B1668" s="247"/>
      <c r="C1668" s="247"/>
      <c r="D1668" s="247"/>
      <c r="E1668" s="247"/>
      <c r="F1668" s="247"/>
      <c r="G1668" s="245"/>
    </row>
    <row r="1669" spans="1:7" x14ac:dyDescent="0.3">
      <c r="A1669" s="246"/>
      <c r="B1669" s="247"/>
      <c r="C1669" s="247"/>
      <c r="D1669" s="247"/>
      <c r="E1669" s="247"/>
      <c r="F1669" s="247"/>
      <c r="G1669" s="245"/>
    </row>
    <row r="1670" spans="1:7" x14ac:dyDescent="0.3">
      <c r="A1670" s="246"/>
      <c r="B1670" s="247"/>
      <c r="C1670" s="247"/>
      <c r="D1670" s="247"/>
      <c r="E1670" s="247"/>
      <c r="F1670" s="247"/>
      <c r="G1670" s="245"/>
    </row>
    <row r="1671" spans="1:7" x14ac:dyDescent="0.3">
      <c r="A1671" s="246"/>
      <c r="B1671" s="247"/>
      <c r="C1671" s="247"/>
      <c r="D1671" s="247"/>
      <c r="E1671" s="247"/>
      <c r="F1671" s="247"/>
      <c r="G1671" s="245"/>
    </row>
    <row r="1672" spans="1:7" x14ac:dyDescent="0.3">
      <c r="A1672" s="246"/>
      <c r="B1672" s="247"/>
      <c r="C1672" s="247"/>
      <c r="D1672" s="247"/>
      <c r="E1672" s="247"/>
      <c r="F1672" s="247"/>
      <c r="G1672" s="245"/>
    </row>
    <row r="1673" spans="1:7" x14ac:dyDescent="0.3">
      <c r="A1673" s="246"/>
      <c r="B1673" s="247"/>
      <c r="C1673" s="247"/>
      <c r="D1673" s="247"/>
      <c r="E1673" s="247"/>
      <c r="F1673" s="247"/>
      <c r="G1673" s="245"/>
    </row>
    <row r="1674" spans="1:7" x14ac:dyDescent="0.3">
      <c r="A1674" s="246"/>
      <c r="B1674" s="247"/>
      <c r="C1674" s="247"/>
      <c r="D1674" s="247"/>
      <c r="E1674" s="247"/>
      <c r="F1674" s="247"/>
      <c r="G1674" s="245"/>
    </row>
    <row r="1675" spans="1:7" x14ac:dyDescent="0.3">
      <c r="A1675" s="246"/>
      <c r="B1675" s="247"/>
      <c r="C1675" s="247"/>
      <c r="D1675" s="247"/>
      <c r="E1675" s="247"/>
      <c r="F1675" s="247"/>
      <c r="G1675" s="245"/>
    </row>
    <row r="1676" spans="1:7" x14ac:dyDescent="0.3">
      <c r="A1676" s="246"/>
      <c r="B1676" s="247"/>
      <c r="C1676" s="247"/>
      <c r="D1676" s="247"/>
      <c r="E1676" s="247"/>
      <c r="F1676" s="247"/>
      <c r="G1676" s="245"/>
    </row>
    <row r="1677" spans="1:7" x14ac:dyDescent="0.3">
      <c r="A1677" s="246"/>
      <c r="B1677" s="247"/>
      <c r="C1677" s="247"/>
      <c r="D1677" s="247"/>
      <c r="E1677" s="247"/>
      <c r="F1677" s="247"/>
      <c r="G1677" s="245"/>
    </row>
    <row r="1678" spans="1:7" x14ac:dyDescent="0.3">
      <c r="A1678" s="246"/>
      <c r="B1678" s="247"/>
      <c r="C1678" s="247"/>
      <c r="D1678" s="247"/>
      <c r="E1678" s="247"/>
      <c r="F1678" s="247"/>
      <c r="G1678" s="245"/>
    </row>
    <row r="1679" spans="1:7" x14ac:dyDescent="0.3">
      <c r="A1679" s="246"/>
      <c r="B1679" s="247"/>
      <c r="C1679" s="247"/>
      <c r="D1679" s="247"/>
      <c r="E1679" s="247"/>
      <c r="F1679" s="247"/>
      <c r="G1679" s="245"/>
    </row>
    <row r="1680" spans="1:7" x14ac:dyDescent="0.3">
      <c r="A1680" s="246"/>
      <c r="B1680" s="247"/>
      <c r="C1680" s="247"/>
      <c r="D1680" s="247"/>
      <c r="E1680" s="247"/>
      <c r="F1680" s="247"/>
      <c r="G1680" s="245"/>
    </row>
    <row r="1681" spans="1:7" x14ac:dyDescent="0.3">
      <c r="A1681" s="246"/>
      <c r="B1681" s="247"/>
      <c r="C1681" s="247"/>
      <c r="D1681" s="247"/>
      <c r="E1681" s="247"/>
      <c r="F1681" s="247"/>
      <c r="G1681" s="245"/>
    </row>
    <row r="1682" spans="1:7" x14ac:dyDescent="0.3">
      <c r="A1682" s="246"/>
      <c r="B1682" s="247"/>
      <c r="C1682" s="247"/>
      <c r="D1682" s="247"/>
      <c r="E1682" s="247"/>
      <c r="F1682" s="247"/>
      <c r="G1682" s="245"/>
    </row>
    <row r="1683" spans="1:7" x14ac:dyDescent="0.3">
      <c r="A1683" s="246"/>
      <c r="B1683" s="247"/>
      <c r="C1683" s="247"/>
      <c r="D1683" s="247"/>
      <c r="E1683" s="247"/>
      <c r="F1683" s="247"/>
      <c r="G1683" s="245"/>
    </row>
    <row r="1684" spans="1:7" x14ac:dyDescent="0.3">
      <c r="A1684" s="246"/>
      <c r="B1684" s="247"/>
      <c r="C1684" s="247"/>
      <c r="D1684" s="247"/>
      <c r="E1684" s="247"/>
      <c r="F1684" s="247"/>
      <c r="G1684" s="245"/>
    </row>
    <row r="1685" spans="1:7" x14ac:dyDescent="0.3">
      <c r="A1685" s="246"/>
      <c r="B1685" s="247"/>
      <c r="C1685" s="247"/>
      <c r="D1685" s="247"/>
      <c r="E1685" s="247"/>
      <c r="F1685" s="247"/>
      <c r="G1685" s="245"/>
    </row>
    <row r="1686" spans="1:7" x14ac:dyDescent="0.3">
      <c r="A1686" s="246"/>
      <c r="B1686" s="247"/>
      <c r="C1686" s="247"/>
      <c r="D1686" s="247"/>
      <c r="E1686" s="247"/>
      <c r="F1686" s="247"/>
      <c r="G1686" s="245"/>
    </row>
    <row r="1687" spans="1:7" x14ac:dyDescent="0.3">
      <c r="A1687" s="246"/>
      <c r="B1687" s="247"/>
      <c r="C1687" s="247"/>
      <c r="D1687" s="247"/>
      <c r="E1687" s="247"/>
      <c r="F1687" s="247"/>
      <c r="G1687" s="245"/>
    </row>
    <row r="1688" spans="1:7" x14ac:dyDescent="0.3">
      <c r="A1688" s="246"/>
      <c r="B1688" s="247"/>
      <c r="C1688" s="247"/>
      <c r="D1688" s="247"/>
      <c r="E1688" s="247"/>
      <c r="F1688" s="247"/>
      <c r="G1688" s="245"/>
    </row>
    <row r="1689" spans="1:7" x14ac:dyDescent="0.3">
      <c r="A1689" s="246"/>
      <c r="B1689" s="247"/>
      <c r="C1689" s="247"/>
      <c r="D1689" s="247"/>
      <c r="E1689" s="247"/>
      <c r="F1689" s="247"/>
      <c r="G1689" s="245"/>
    </row>
    <row r="1690" spans="1:7" x14ac:dyDescent="0.3">
      <c r="A1690" s="246"/>
      <c r="B1690" s="247"/>
      <c r="C1690" s="247"/>
      <c r="D1690" s="247"/>
      <c r="E1690" s="247"/>
      <c r="F1690" s="247"/>
      <c r="G1690" s="245"/>
    </row>
    <row r="1691" spans="1:7" x14ac:dyDescent="0.3">
      <c r="A1691" s="246"/>
      <c r="B1691" s="247"/>
      <c r="C1691" s="247"/>
      <c r="D1691" s="247"/>
      <c r="E1691" s="247"/>
      <c r="F1691" s="247"/>
      <c r="G1691" s="245"/>
    </row>
    <row r="1692" spans="1:7" x14ac:dyDescent="0.3">
      <c r="A1692" s="246"/>
      <c r="B1692" s="247"/>
      <c r="C1692" s="247"/>
      <c r="D1692" s="247"/>
      <c r="E1692" s="247"/>
      <c r="F1692" s="247"/>
      <c r="G1692" s="245"/>
    </row>
    <row r="1693" spans="1:7" x14ac:dyDescent="0.3">
      <c r="A1693" s="246"/>
      <c r="B1693" s="247"/>
      <c r="C1693" s="247"/>
      <c r="D1693" s="247"/>
      <c r="E1693" s="247"/>
      <c r="F1693" s="247"/>
      <c r="G1693" s="245"/>
    </row>
    <row r="1694" spans="1:7" x14ac:dyDescent="0.3">
      <c r="A1694" s="246"/>
      <c r="B1694" s="247"/>
      <c r="C1694" s="247"/>
      <c r="D1694" s="247"/>
      <c r="E1694" s="247"/>
      <c r="F1694" s="247"/>
      <c r="G1694" s="245"/>
    </row>
    <row r="1695" spans="1:7" x14ac:dyDescent="0.3">
      <c r="A1695" s="246"/>
      <c r="B1695" s="247"/>
      <c r="C1695" s="247"/>
      <c r="D1695" s="247"/>
      <c r="E1695" s="247"/>
      <c r="F1695" s="247"/>
      <c r="G1695" s="245"/>
    </row>
    <row r="1696" spans="1:7" x14ac:dyDescent="0.3">
      <c r="A1696" s="246"/>
      <c r="B1696" s="247"/>
      <c r="C1696" s="247"/>
      <c r="D1696" s="247"/>
      <c r="E1696" s="247"/>
      <c r="F1696" s="247"/>
      <c r="G1696" s="245"/>
    </row>
    <row r="1697" spans="1:7" x14ac:dyDescent="0.3">
      <c r="A1697" s="246"/>
      <c r="B1697" s="247"/>
      <c r="C1697" s="247"/>
      <c r="D1697" s="247"/>
      <c r="E1697" s="247"/>
      <c r="F1697" s="247"/>
      <c r="G1697" s="245"/>
    </row>
    <row r="1698" spans="1:7" x14ac:dyDescent="0.3">
      <c r="A1698" s="246"/>
      <c r="B1698" s="247"/>
      <c r="C1698" s="247"/>
      <c r="D1698" s="247"/>
      <c r="E1698" s="247"/>
      <c r="F1698" s="247"/>
      <c r="G1698" s="245"/>
    </row>
    <row r="1699" spans="1:7" x14ac:dyDescent="0.3">
      <c r="A1699" s="246"/>
      <c r="B1699" s="247"/>
      <c r="C1699" s="247"/>
      <c r="D1699" s="247"/>
      <c r="E1699" s="247"/>
      <c r="F1699" s="247"/>
      <c r="G1699" s="245"/>
    </row>
    <row r="1700" spans="1:7" x14ac:dyDescent="0.3">
      <c r="A1700" s="246"/>
      <c r="B1700" s="247"/>
      <c r="C1700" s="247"/>
      <c r="D1700" s="247"/>
      <c r="E1700" s="247"/>
      <c r="F1700" s="247"/>
      <c r="G1700" s="245"/>
    </row>
    <row r="1701" spans="1:7" x14ac:dyDescent="0.3">
      <c r="A1701" s="246"/>
      <c r="B1701" s="247"/>
      <c r="C1701" s="247"/>
      <c r="D1701" s="247"/>
      <c r="E1701" s="247"/>
      <c r="F1701" s="247"/>
      <c r="G1701" s="245"/>
    </row>
    <row r="1702" spans="1:7" x14ac:dyDescent="0.3">
      <c r="A1702" s="246"/>
      <c r="B1702" s="247"/>
      <c r="C1702" s="247"/>
      <c r="D1702" s="247"/>
      <c r="E1702" s="247"/>
      <c r="F1702" s="247"/>
      <c r="G1702" s="245"/>
    </row>
    <row r="1703" spans="1:7" x14ac:dyDescent="0.3">
      <c r="A1703" s="246"/>
      <c r="B1703" s="247"/>
      <c r="C1703" s="247"/>
      <c r="D1703" s="247"/>
      <c r="E1703" s="247"/>
      <c r="F1703" s="247"/>
      <c r="G1703" s="245"/>
    </row>
    <row r="1704" spans="1:7" x14ac:dyDescent="0.3">
      <c r="A1704" s="246"/>
      <c r="B1704" s="247"/>
      <c r="C1704" s="247"/>
      <c r="D1704" s="247"/>
      <c r="E1704" s="247"/>
      <c r="F1704" s="247"/>
      <c r="G1704" s="245"/>
    </row>
    <row r="1705" spans="1:7" x14ac:dyDescent="0.3">
      <c r="A1705" s="246"/>
      <c r="B1705" s="247"/>
      <c r="C1705" s="247"/>
      <c r="D1705" s="247"/>
      <c r="E1705" s="247"/>
      <c r="F1705" s="247"/>
      <c r="G1705" s="245"/>
    </row>
    <row r="1706" spans="1:7" x14ac:dyDescent="0.3">
      <c r="A1706" s="246"/>
      <c r="B1706" s="247"/>
      <c r="C1706" s="247"/>
      <c r="D1706" s="247"/>
      <c r="E1706" s="247"/>
      <c r="F1706" s="247"/>
      <c r="G1706" s="245"/>
    </row>
    <row r="1707" spans="1:7" x14ac:dyDescent="0.3">
      <c r="A1707" s="246"/>
      <c r="B1707" s="247"/>
      <c r="C1707" s="247"/>
      <c r="D1707" s="247"/>
      <c r="E1707" s="247"/>
      <c r="F1707" s="247"/>
      <c r="G1707" s="245"/>
    </row>
    <row r="1708" spans="1:7" x14ac:dyDescent="0.3">
      <c r="A1708" s="246"/>
      <c r="B1708" s="247"/>
      <c r="C1708" s="247"/>
      <c r="D1708" s="247"/>
      <c r="E1708" s="247"/>
      <c r="F1708" s="247"/>
      <c r="G1708" s="245"/>
    </row>
    <row r="1709" spans="1:7" x14ac:dyDescent="0.3">
      <c r="A1709" s="246"/>
      <c r="B1709" s="247"/>
      <c r="C1709" s="247"/>
      <c r="D1709" s="247"/>
      <c r="E1709" s="247"/>
      <c r="F1709" s="247"/>
      <c r="G1709" s="245"/>
    </row>
    <row r="1710" spans="1:7" x14ac:dyDescent="0.3">
      <c r="A1710" s="246"/>
      <c r="B1710" s="247"/>
      <c r="C1710" s="247"/>
      <c r="D1710" s="247"/>
      <c r="E1710" s="247"/>
      <c r="F1710" s="247"/>
      <c r="G1710" s="245"/>
    </row>
    <row r="1711" spans="1:7" x14ac:dyDescent="0.3">
      <c r="A1711" s="246"/>
      <c r="B1711" s="247"/>
      <c r="C1711" s="247"/>
      <c r="D1711" s="247"/>
      <c r="E1711" s="247"/>
      <c r="F1711" s="247"/>
      <c r="G1711" s="245"/>
    </row>
    <row r="1712" spans="1:7" x14ac:dyDescent="0.3">
      <c r="A1712" s="246"/>
      <c r="B1712" s="247"/>
      <c r="C1712" s="247"/>
      <c r="D1712" s="247"/>
      <c r="E1712" s="247"/>
      <c r="F1712" s="247"/>
      <c r="G1712" s="245"/>
    </row>
    <row r="1713" spans="1:7" x14ac:dyDescent="0.3">
      <c r="A1713" s="246"/>
      <c r="B1713" s="247"/>
      <c r="C1713" s="247"/>
      <c r="D1713" s="247"/>
      <c r="E1713" s="247"/>
      <c r="F1713" s="247"/>
      <c r="G1713" s="245"/>
    </row>
    <row r="1714" spans="1:7" x14ac:dyDescent="0.3">
      <c r="A1714" s="246"/>
      <c r="B1714" s="247"/>
      <c r="C1714" s="247"/>
      <c r="D1714" s="247"/>
      <c r="E1714" s="247"/>
      <c r="F1714" s="247"/>
      <c r="G1714" s="245"/>
    </row>
    <row r="1715" spans="1:7" x14ac:dyDescent="0.3">
      <c r="A1715" s="246"/>
      <c r="B1715" s="247"/>
      <c r="C1715" s="247"/>
      <c r="D1715" s="247"/>
      <c r="E1715" s="247"/>
      <c r="F1715" s="247"/>
      <c r="G1715" s="245"/>
    </row>
    <row r="1716" spans="1:7" x14ac:dyDescent="0.3">
      <c r="A1716" s="246"/>
      <c r="B1716" s="247"/>
      <c r="C1716" s="247"/>
      <c r="D1716" s="247"/>
      <c r="E1716" s="247"/>
      <c r="F1716" s="247"/>
      <c r="G1716" s="245"/>
    </row>
    <row r="1717" spans="1:7" x14ac:dyDescent="0.3">
      <c r="A1717" s="246"/>
      <c r="B1717" s="247"/>
      <c r="C1717" s="247"/>
      <c r="D1717" s="247"/>
      <c r="E1717" s="247"/>
      <c r="F1717" s="247"/>
      <c r="G1717" s="245"/>
    </row>
    <row r="1718" spans="1:7" x14ac:dyDescent="0.3">
      <c r="A1718" s="246"/>
      <c r="B1718" s="247"/>
      <c r="C1718" s="247"/>
      <c r="D1718" s="247"/>
      <c r="E1718" s="247"/>
      <c r="F1718" s="247"/>
      <c r="G1718" s="245"/>
    </row>
    <row r="1719" spans="1:7" x14ac:dyDescent="0.3">
      <c r="A1719" s="246"/>
      <c r="B1719" s="247"/>
      <c r="C1719" s="247"/>
      <c r="D1719" s="247"/>
      <c r="E1719" s="247"/>
      <c r="F1719" s="247"/>
      <c r="G1719" s="245"/>
    </row>
    <row r="1720" spans="1:7" x14ac:dyDescent="0.3">
      <c r="A1720" s="246"/>
      <c r="B1720" s="247"/>
      <c r="C1720" s="247"/>
      <c r="D1720" s="247"/>
      <c r="E1720" s="247"/>
      <c r="F1720" s="247"/>
      <c r="G1720" s="245"/>
    </row>
    <row r="1721" spans="1:7" x14ac:dyDescent="0.3">
      <c r="A1721" s="246"/>
      <c r="B1721" s="247"/>
      <c r="C1721" s="247"/>
      <c r="D1721" s="247"/>
      <c r="E1721" s="247"/>
      <c r="F1721" s="247"/>
      <c r="G1721" s="245"/>
    </row>
    <row r="1722" spans="1:7" x14ac:dyDescent="0.3">
      <c r="A1722" s="246"/>
      <c r="B1722" s="247"/>
      <c r="C1722" s="247"/>
      <c r="D1722" s="247"/>
      <c r="E1722" s="247"/>
      <c r="F1722" s="247"/>
      <c r="G1722" s="245"/>
    </row>
    <row r="1723" spans="1:7" x14ac:dyDescent="0.3">
      <c r="A1723" s="246"/>
      <c r="B1723" s="247"/>
      <c r="C1723" s="247"/>
      <c r="D1723" s="247"/>
      <c r="E1723" s="247"/>
      <c r="F1723" s="247"/>
      <c r="G1723" s="245"/>
    </row>
    <row r="1724" spans="1:7" x14ac:dyDescent="0.3">
      <c r="A1724" s="246"/>
      <c r="B1724" s="247"/>
      <c r="C1724" s="247"/>
      <c r="D1724" s="247"/>
      <c r="E1724" s="247"/>
      <c r="F1724" s="247"/>
      <c r="G1724" s="245"/>
    </row>
    <row r="1725" spans="1:7" x14ac:dyDescent="0.3">
      <c r="A1725" s="246"/>
      <c r="B1725" s="247"/>
      <c r="C1725" s="247"/>
      <c r="D1725" s="247"/>
      <c r="E1725" s="247"/>
      <c r="F1725" s="247"/>
      <c r="G1725" s="245"/>
    </row>
    <row r="1726" spans="1:7" x14ac:dyDescent="0.3">
      <c r="A1726" s="246"/>
      <c r="B1726" s="247"/>
      <c r="C1726" s="247"/>
      <c r="D1726" s="247"/>
      <c r="E1726" s="247"/>
      <c r="F1726" s="247"/>
      <c r="G1726" s="245"/>
    </row>
    <row r="1727" spans="1:7" x14ac:dyDescent="0.3">
      <c r="A1727" s="246"/>
      <c r="B1727" s="247"/>
      <c r="C1727" s="247"/>
      <c r="D1727" s="247"/>
      <c r="E1727" s="247"/>
      <c r="F1727" s="247"/>
      <c r="G1727" s="245"/>
    </row>
    <row r="1728" spans="1:7" x14ac:dyDescent="0.3">
      <c r="A1728" s="246"/>
      <c r="B1728" s="247"/>
      <c r="C1728" s="247"/>
      <c r="D1728" s="247"/>
      <c r="E1728" s="247"/>
      <c r="F1728" s="247"/>
      <c r="G1728" s="245"/>
    </row>
    <row r="1729" spans="1:7" x14ac:dyDescent="0.3">
      <c r="A1729" s="246"/>
      <c r="B1729" s="247"/>
      <c r="C1729" s="247"/>
      <c r="D1729" s="247"/>
      <c r="E1729" s="247"/>
      <c r="F1729" s="247"/>
      <c r="G1729" s="245"/>
    </row>
    <row r="1730" spans="1:7" x14ac:dyDescent="0.3">
      <c r="A1730" s="246"/>
      <c r="B1730" s="247"/>
      <c r="C1730" s="247"/>
      <c r="D1730" s="247"/>
      <c r="E1730" s="247"/>
      <c r="F1730" s="247"/>
      <c r="G1730" s="245"/>
    </row>
    <row r="1731" spans="1:7" x14ac:dyDescent="0.3">
      <c r="A1731" s="246"/>
      <c r="B1731" s="247"/>
      <c r="C1731" s="247"/>
      <c r="D1731" s="247"/>
      <c r="E1731" s="247"/>
      <c r="F1731" s="247"/>
      <c r="G1731" s="245"/>
    </row>
    <row r="1732" spans="1:7" x14ac:dyDescent="0.3">
      <c r="A1732" s="246"/>
      <c r="B1732" s="247"/>
      <c r="C1732" s="247"/>
      <c r="D1732" s="247"/>
      <c r="E1732" s="247"/>
      <c r="F1732" s="247"/>
      <c r="G1732" s="245"/>
    </row>
    <row r="1733" spans="1:7" x14ac:dyDescent="0.3">
      <c r="A1733" s="246"/>
      <c r="B1733" s="247"/>
      <c r="C1733" s="247"/>
      <c r="D1733" s="247"/>
      <c r="E1733" s="247"/>
      <c r="F1733" s="247"/>
      <c r="G1733" s="245"/>
    </row>
    <row r="1734" spans="1:7" x14ac:dyDescent="0.3">
      <c r="A1734" s="246"/>
      <c r="B1734" s="247"/>
      <c r="C1734" s="247"/>
      <c r="D1734" s="247"/>
      <c r="E1734" s="247"/>
      <c r="F1734" s="247"/>
      <c r="G1734" s="245"/>
    </row>
    <row r="1735" spans="1:7" x14ac:dyDescent="0.3">
      <c r="A1735" s="246"/>
      <c r="B1735" s="247"/>
      <c r="C1735" s="247"/>
      <c r="D1735" s="247"/>
      <c r="E1735" s="247"/>
      <c r="F1735" s="247"/>
      <c r="G1735" s="245"/>
    </row>
    <row r="1736" spans="1:7" x14ac:dyDescent="0.3">
      <c r="A1736" s="246"/>
      <c r="B1736" s="247"/>
      <c r="C1736" s="247"/>
      <c r="D1736" s="247"/>
      <c r="E1736" s="247"/>
      <c r="F1736" s="247"/>
      <c r="G1736" s="245"/>
    </row>
    <row r="1737" spans="1:7" x14ac:dyDescent="0.3">
      <c r="A1737" s="246"/>
      <c r="B1737" s="247"/>
      <c r="C1737" s="247"/>
      <c r="D1737" s="247"/>
      <c r="E1737" s="247"/>
      <c r="F1737" s="247"/>
      <c r="G1737" s="245"/>
    </row>
    <row r="1738" spans="1:7" x14ac:dyDescent="0.3">
      <c r="A1738" s="246"/>
      <c r="B1738" s="247"/>
      <c r="C1738" s="247"/>
      <c r="D1738" s="247"/>
      <c r="E1738" s="247"/>
      <c r="F1738" s="247"/>
      <c r="G1738" s="245"/>
    </row>
    <row r="1739" spans="1:7" x14ac:dyDescent="0.3">
      <c r="A1739" s="246"/>
      <c r="B1739" s="247"/>
      <c r="C1739" s="247"/>
      <c r="D1739" s="247"/>
      <c r="E1739" s="247"/>
      <c r="F1739" s="247"/>
      <c r="G1739" s="245"/>
    </row>
    <row r="1740" spans="1:7" x14ac:dyDescent="0.3">
      <c r="A1740" s="246"/>
      <c r="B1740" s="247"/>
      <c r="C1740" s="247"/>
      <c r="D1740" s="247"/>
      <c r="E1740" s="247"/>
      <c r="F1740" s="247"/>
      <c r="G1740" s="245"/>
    </row>
    <row r="1741" spans="1:7" x14ac:dyDescent="0.3">
      <c r="A1741" s="246"/>
      <c r="B1741" s="247"/>
      <c r="C1741" s="247"/>
      <c r="D1741" s="247"/>
      <c r="E1741" s="247"/>
      <c r="F1741" s="247"/>
      <c r="G1741" s="245"/>
    </row>
    <row r="1742" spans="1:7" x14ac:dyDescent="0.3">
      <c r="A1742" s="246"/>
      <c r="B1742" s="247"/>
      <c r="C1742" s="247"/>
      <c r="D1742" s="247"/>
      <c r="E1742" s="247"/>
      <c r="F1742" s="247"/>
      <c r="G1742" s="245"/>
    </row>
    <row r="1743" spans="1:7" x14ac:dyDescent="0.3">
      <c r="A1743" s="246"/>
      <c r="B1743" s="247"/>
      <c r="C1743" s="247"/>
      <c r="D1743" s="247"/>
      <c r="E1743" s="247"/>
      <c r="F1743" s="247"/>
      <c r="G1743" s="245"/>
    </row>
    <row r="1744" spans="1:7" x14ac:dyDescent="0.3">
      <c r="A1744" s="246"/>
      <c r="B1744" s="247"/>
      <c r="C1744" s="247"/>
      <c r="D1744" s="247"/>
      <c r="E1744" s="247"/>
      <c r="F1744" s="247"/>
      <c r="G1744" s="245"/>
    </row>
    <row r="1745" spans="1:7" x14ac:dyDescent="0.3">
      <c r="A1745" s="246"/>
      <c r="B1745" s="247"/>
      <c r="C1745" s="247"/>
      <c r="D1745" s="247"/>
      <c r="E1745" s="247"/>
      <c r="F1745" s="247"/>
      <c r="G1745" s="245"/>
    </row>
    <row r="1746" spans="1:7" x14ac:dyDescent="0.3">
      <c r="A1746" s="246"/>
      <c r="B1746" s="247"/>
      <c r="C1746" s="247"/>
      <c r="D1746" s="247"/>
      <c r="E1746" s="247"/>
      <c r="F1746" s="247"/>
      <c r="G1746" s="245"/>
    </row>
    <row r="1747" spans="1:7" x14ac:dyDescent="0.3">
      <c r="A1747" s="246"/>
      <c r="B1747" s="247"/>
      <c r="C1747" s="247"/>
      <c r="D1747" s="247"/>
      <c r="E1747" s="247"/>
      <c r="F1747" s="247"/>
      <c r="G1747" s="245"/>
    </row>
    <row r="1748" spans="1:7" x14ac:dyDescent="0.3">
      <c r="A1748" s="246"/>
      <c r="B1748" s="247"/>
      <c r="C1748" s="247"/>
      <c r="D1748" s="247"/>
      <c r="E1748" s="247"/>
      <c r="F1748" s="247"/>
      <c r="G1748" s="245"/>
    </row>
    <row r="1749" spans="1:7" x14ac:dyDescent="0.3">
      <c r="A1749" s="246"/>
      <c r="B1749" s="247"/>
      <c r="C1749" s="247"/>
      <c r="D1749" s="247"/>
      <c r="E1749" s="247"/>
      <c r="F1749" s="247"/>
      <c r="G1749" s="245"/>
    </row>
    <row r="1750" spans="1:7" x14ac:dyDescent="0.3">
      <c r="A1750" s="246"/>
      <c r="B1750" s="247"/>
      <c r="C1750" s="247"/>
      <c r="D1750" s="247"/>
      <c r="E1750" s="247"/>
      <c r="F1750" s="247"/>
      <c r="G1750" s="245"/>
    </row>
    <row r="1751" spans="1:7" x14ac:dyDescent="0.3">
      <c r="A1751" s="246"/>
      <c r="B1751" s="247"/>
      <c r="C1751" s="247"/>
      <c r="D1751" s="247"/>
      <c r="E1751" s="247"/>
      <c r="F1751" s="247"/>
      <c r="G1751" s="245"/>
    </row>
    <row r="1752" spans="1:7" x14ac:dyDescent="0.3">
      <c r="A1752" s="246"/>
      <c r="B1752" s="247"/>
      <c r="C1752" s="247"/>
      <c r="D1752" s="247"/>
      <c r="E1752" s="247"/>
      <c r="F1752" s="247"/>
      <c r="G1752" s="245"/>
    </row>
    <row r="1753" spans="1:7" x14ac:dyDescent="0.3">
      <c r="A1753" s="246"/>
      <c r="B1753" s="247"/>
      <c r="C1753" s="247"/>
      <c r="D1753" s="247"/>
      <c r="E1753" s="247"/>
      <c r="F1753" s="247"/>
      <c r="G1753" s="245"/>
    </row>
    <row r="1754" spans="1:7" x14ac:dyDescent="0.3">
      <c r="A1754" s="246"/>
      <c r="B1754" s="247"/>
      <c r="C1754" s="247"/>
      <c r="D1754" s="247"/>
      <c r="E1754" s="247"/>
      <c r="F1754" s="247"/>
      <c r="G1754" s="245"/>
    </row>
    <row r="1755" spans="1:7" x14ac:dyDescent="0.3">
      <c r="A1755" s="246"/>
      <c r="B1755" s="247"/>
      <c r="C1755" s="247"/>
      <c r="D1755" s="247"/>
      <c r="E1755" s="247"/>
      <c r="F1755" s="247"/>
      <c r="G1755" s="245"/>
    </row>
    <row r="1756" spans="1:7" x14ac:dyDescent="0.3">
      <c r="A1756" s="246"/>
      <c r="B1756" s="247"/>
      <c r="C1756" s="247"/>
      <c r="D1756" s="247"/>
      <c r="E1756" s="247"/>
      <c r="F1756" s="247"/>
      <c r="G1756" s="245"/>
    </row>
    <row r="1757" spans="1:7" x14ac:dyDescent="0.3">
      <c r="A1757" s="246"/>
      <c r="B1757" s="247"/>
      <c r="C1757" s="247"/>
      <c r="D1757" s="247"/>
      <c r="E1757" s="247"/>
      <c r="F1757" s="247"/>
      <c r="G1757" s="245"/>
    </row>
    <row r="1758" spans="1:7" x14ac:dyDescent="0.3">
      <c r="A1758" s="246"/>
      <c r="B1758" s="247"/>
      <c r="C1758" s="247"/>
      <c r="D1758" s="247"/>
      <c r="E1758" s="247"/>
      <c r="F1758" s="247"/>
      <c r="G1758" s="245"/>
    </row>
    <row r="1759" spans="1:7" x14ac:dyDescent="0.3">
      <c r="A1759" s="246"/>
      <c r="B1759" s="247"/>
      <c r="C1759" s="247"/>
      <c r="D1759" s="247"/>
      <c r="E1759" s="247"/>
      <c r="F1759" s="247"/>
      <c r="G1759" s="245"/>
    </row>
    <row r="1760" spans="1:7" x14ac:dyDescent="0.3">
      <c r="A1760" s="246"/>
      <c r="B1760" s="247"/>
      <c r="C1760" s="247"/>
      <c r="D1760" s="247"/>
      <c r="E1760" s="247"/>
      <c r="F1760" s="247"/>
      <c r="G1760" s="245"/>
    </row>
    <row r="1761" spans="1:7" x14ac:dyDescent="0.3">
      <c r="A1761" s="246"/>
      <c r="B1761" s="247"/>
      <c r="C1761" s="247"/>
      <c r="D1761" s="247"/>
      <c r="E1761" s="247"/>
      <c r="F1761" s="247"/>
      <c r="G1761" s="245"/>
    </row>
    <row r="1762" spans="1:7" x14ac:dyDescent="0.3">
      <c r="A1762" s="246"/>
      <c r="B1762" s="247"/>
      <c r="C1762" s="247"/>
      <c r="D1762" s="247"/>
      <c r="E1762" s="247"/>
      <c r="F1762" s="247"/>
      <c r="G1762" s="245"/>
    </row>
    <row r="1763" spans="1:7" x14ac:dyDescent="0.3">
      <c r="A1763" s="246"/>
      <c r="B1763" s="247"/>
      <c r="C1763" s="247"/>
      <c r="D1763" s="247"/>
      <c r="E1763" s="247"/>
      <c r="F1763" s="247"/>
      <c r="G1763" s="245"/>
    </row>
    <row r="1764" spans="1:7" x14ac:dyDescent="0.3">
      <c r="A1764" s="246"/>
      <c r="B1764" s="247"/>
      <c r="C1764" s="247"/>
      <c r="D1764" s="247"/>
      <c r="E1764" s="247"/>
      <c r="F1764" s="247"/>
      <c r="G1764" s="245"/>
    </row>
    <row r="1765" spans="1:7" x14ac:dyDescent="0.3">
      <c r="A1765" s="246"/>
      <c r="B1765" s="247"/>
      <c r="C1765" s="247"/>
      <c r="D1765" s="247"/>
      <c r="E1765" s="247"/>
      <c r="F1765" s="247"/>
      <c r="G1765" s="245"/>
    </row>
    <row r="1766" spans="1:7" x14ac:dyDescent="0.3">
      <c r="A1766" s="246"/>
      <c r="B1766" s="247"/>
      <c r="C1766" s="247"/>
      <c r="D1766" s="247"/>
      <c r="E1766" s="247"/>
      <c r="F1766" s="247"/>
      <c r="G1766" s="245"/>
    </row>
    <row r="1767" spans="1:7" x14ac:dyDescent="0.3">
      <c r="A1767" s="246"/>
      <c r="B1767" s="247"/>
      <c r="C1767" s="247"/>
      <c r="D1767" s="247"/>
      <c r="E1767" s="247"/>
      <c r="F1767" s="247"/>
      <c r="G1767" s="245"/>
    </row>
    <row r="1768" spans="1:7" x14ac:dyDescent="0.3">
      <c r="A1768" s="246"/>
      <c r="B1768" s="247"/>
      <c r="C1768" s="247"/>
      <c r="D1768" s="247"/>
      <c r="E1768" s="247"/>
      <c r="F1768" s="247"/>
      <c r="G1768" s="245"/>
    </row>
    <row r="1769" spans="1:7" x14ac:dyDescent="0.3">
      <c r="A1769" s="246"/>
      <c r="B1769" s="247"/>
      <c r="C1769" s="247"/>
      <c r="D1769" s="247"/>
      <c r="E1769" s="247"/>
      <c r="F1769" s="247"/>
      <c r="G1769" s="245"/>
    </row>
    <row r="1770" spans="1:7" x14ac:dyDescent="0.3">
      <c r="A1770" s="246"/>
      <c r="B1770" s="247"/>
      <c r="C1770" s="247"/>
      <c r="D1770" s="247"/>
      <c r="E1770" s="247"/>
      <c r="F1770" s="247"/>
      <c r="G1770" s="245"/>
    </row>
    <row r="1771" spans="1:7" x14ac:dyDescent="0.3">
      <c r="A1771" s="246"/>
      <c r="B1771" s="247"/>
      <c r="C1771" s="247"/>
      <c r="D1771" s="247"/>
      <c r="E1771" s="247"/>
      <c r="F1771" s="247"/>
      <c r="G1771" s="245"/>
    </row>
    <row r="1772" spans="1:7" x14ac:dyDescent="0.3">
      <c r="A1772" s="246"/>
      <c r="B1772" s="247"/>
      <c r="C1772" s="247"/>
      <c r="D1772" s="247"/>
      <c r="E1772" s="247"/>
      <c r="F1772" s="247"/>
      <c r="G1772" s="245"/>
    </row>
    <row r="1773" spans="1:7" x14ac:dyDescent="0.3">
      <c r="A1773" s="246"/>
      <c r="B1773" s="247"/>
      <c r="C1773" s="247"/>
      <c r="D1773" s="247"/>
      <c r="E1773" s="247"/>
      <c r="F1773" s="247"/>
      <c r="G1773" s="245"/>
    </row>
    <row r="1774" spans="1:7" x14ac:dyDescent="0.3">
      <c r="A1774" s="246"/>
      <c r="B1774" s="247"/>
      <c r="C1774" s="247"/>
      <c r="D1774" s="247"/>
      <c r="E1774" s="247"/>
      <c r="F1774" s="247"/>
      <c r="G1774" s="245"/>
    </row>
    <row r="1775" spans="1:7" x14ac:dyDescent="0.3">
      <c r="A1775" s="246"/>
      <c r="B1775" s="247"/>
      <c r="C1775" s="247"/>
      <c r="D1775" s="247"/>
      <c r="E1775" s="247"/>
      <c r="F1775" s="247"/>
      <c r="G1775" s="245"/>
    </row>
    <row r="1776" spans="1:7" x14ac:dyDescent="0.3">
      <c r="A1776" s="246"/>
      <c r="B1776" s="247"/>
      <c r="C1776" s="247"/>
      <c r="D1776" s="247"/>
      <c r="E1776" s="247"/>
      <c r="F1776" s="247"/>
      <c r="G1776" s="245"/>
    </row>
    <row r="1777" spans="1:7" x14ac:dyDescent="0.3">
      <c r="A1777" s="246"/>
      <c r="B1777" s="247"/>
      <c r="C1777" s="247"/>
      <c r="D1777" s="247"/>
      <c r="E1777" s="247"/>
      <c r="F1777" s="247"/>
      <c r="G1777" s="245"/>
    </row>
    <row r="1778" spans="1:7" x14ac:dyDescent="0.3">
      <c r="A1778" s="246"/>
      <c r="B1778" s="247"/>
      <c r="C1778" s="247"/>
      <c r="D1778" s="247"/>
      <c r="E1778" s="247"/>
      <c r="F1778" s="247"/>
      <c r="G1778" s="245"/>
    </row>
    <row r="1779" spans="1:7" x14ac:dyDescent="0.3">
      <c r="A1779" s="246"/>
      <c r="B1779" s="247"/>
      <c r="C1779" s="247"/>
      <c r="D1779" s="247"/>
      <c r="E1779" s="247"/>
      <c r="F1779" s="247"/>
      <c r="G1779" s="245"/>
    </row>
    <row r="1780" spans="1:7" x14ac:dyDescent="0.3">
      <c r="A1780" s="246"/>
      <c r="B1780" s="247"/>
      <c r="C1780" s="247"/>
      <c r="D1780" s="247"/>
      <c r="E1780" s="247"/>
      <c r="F1780" s="247"/>
      <c r="G1780" s="245"/>
    </row>
    <row r="1781" spans="1:7" x14ac:dyDescent="0.3">
      <c r="A1781" s="246"/>
      <c r="B1781" s="247"/>
      <c r="C1781" s="247"/>
      <c r="D1781" s="247"/>
      <c r="E1781" s="247"/>
      <c r="F1781" s="247"/>
      <c r="G1781" s="245"/>
    </row>
    <row r="1782" spans="1:7" x14ac:dyDescent="0.3">
      <c r="A1782" s="246"/>
      <c r="B1782" s="247"/>
      <c r="C1782" s="247"/>
      <c r="D1782" s="247"/>
      <c r="E1782" s="247"/>
      <c r="F1782" s="247"/>
      <c r="G1782" s="245"/>
    </row>
    <row r="1783" spans="1:7" x14ac:dyDescent="0.3">
      <c r="A1783" s="246"/>
      <c r="B1783" s="247"/>
      <c r="C1783" s="247"/>
      <c r="D1783" s="247"/>
      <c r="E1783" s="247"/>
      <c r="F1783" s="247"/>
      <c r="G1783" s="245"/>
    </row>
    <row r="1784" spans="1:7" x14ac:dyDescent="0.3">
      <c r="A1784" s="246"/>
      <c r="B1784" s="247"/>
      <c r="C1784" s="247"/>
      <c r="D1784" s="247"/>
      <c r="E1784" s="247"/>
      <c r="F1784" s="247"/>
      <c r="G1784" s="245"/>
    </row>
    <row r="1785" spans="1:7" x14ac:dyDescent="0.3">
      <c r="A1785" s="246"/>
      <c r="B1785" s="247"/>
      <c r="C1785" s="247"/>
      <c r="D1785" s="247"/>
      <c r="E1785" s="247"/>
      <c r="F1785" s="247"/>
      <c r="G1785" s="245"/>
    </row>
    <row r="1786" spans="1:7" x14ac:dyDescent="0.3">
      <c r="A1786" s="246"/>
      <c r="B1786" s="247"/>
      <c r="C1786" s="247"/>
      <c r="D1786" s="247"/>
      <c r="E1786" s="247"/>
      <c r="F1786" s="247"/>
      <c r="G1786" s="245"/>
    </row>
    <row r="1787" spans="1:7" x14ac:dyDescent="0.3">
      <c r="A1787" s="246"/>
      <c r="B1787" s="247"/>
      <c r="C1787" s="247"/>
      <c r="D1787" s="247"/>
      <c r="E1787" s="247"/>
      <c r="F1787" s="247"/>
      <c r="G1787" s="245"/>
    </row>
    <row r="1788" spans="1:7" x14ac:dyDescent="0.3">
      <c r="A1788" s="246"/>
      <c r="B1788" s="247"/>
      <c r="C1788" s="247"/>
      <c r="D1788" s="247"/>
      <c r="E1788" s="247"/>
      <c r="F1788" s="247"/>
      <c r="G1788" s="245"/>
    </row>
    <row r="1789" spans="1:7" x14ac:dyDescent="0.3">
      <c r="A1789" s="246"/>
      <c r="B1789" s="247"/>
      <c r="C1789" s="247"/>
      <c r="D1789" s="247"/>
      <c r="E1789" s="247"/>
      <c r="F1789" s="247"/>
      <c r="G1789" s="245"/>
    </row>
    <row r="1790" spans="1:7" x14ac:dyDescent="0.3">
      <c r="A1790" s="246"/>
      <c r="B1790" s="247"/>
      <c r="C1790" s="247"/>
      <c r="D1790" s="247"/>
      <c r="E1790" s="247"/>
      <c r="F1790" s="247"/>
      <c r="G1790" s="245"/>
    </row>
    <row r="1791" spans="1:7" x14ac:dyDescent="0.3">
      <c r="A1791" s="246"/>
      <c r="B1791" s="247"/>
      <c r="C1791" s="247"/>
      <c r="D1791" s="247"/>
      <c r="E1791" s="247"/>
      <c r="F1791" s="247"/>
      <c r="G1791" s="245"/>
    </row>
    <row r="1792" spans="1:7" x14ac:dyDescent="0.3">
      <c r="A1792" s="246"/>
      <c r="B1792" s="247"/>
      <c r="C1792" s="247"/>
      <c r="D1792" s="247"/>
      <c r="E1792" s="247"/>
      <c r="F1792" s="247"/>
      <c r="G1792" s="245"/>
    </row>
    <row r="1793" spans="1:7" x14ac:dyDescent="0.3">
      <c r="A1793" s="246"/>
      <c r="B1793" s="247"/>
      <c r="C1793" s="247"/>
      <c r="D1793" s="247"/>
      <c r="E1793" s="247"/>
      <c r="F1793" s="247"/>
      <c r="G1793" s="245"/>
    </row>
    <row r="1794" spans="1:7" x14ac:dyDescent="0.3">
      <c r="A1794" s="246"/>
      <c r="B1794" s="247"/>
      <c r="C1794" s="247"/>
      <c r="D1794" s="247"/>
      <c r="E1794" s="247"/>
      <c r="F1794" s="247"/>
      <c r="G1794" s="245"/>
    </row>
    <row r="1795" spans="1:7" x14ac:dyDescent="0.3">
      <c r="A1795" s="246"/>
      <c r="B1795" s="247"/>
      <c r="C1795" s="247"/>
      <c r="D1795" s="247"/>
      <c r="E1795" s="247"/>
      <c r="F1795" s="247"/>
      <c r="G1795" s="245"/>
    </row>
    <row r="1796" spans="1:7" x14ac:dyDescent="0.3">
      <c r="A1796" s="246"/>
      <c r="B1796" s="247"/>
      <c r="C1796" s="247"/>
      <c r="D1796" s="247"/>
      <c r="E1796" s="247"/>
      <c r="F1796" s="247"/>
      <c r="G1796" s="245"/>
    </row>
    <row r="1797" spans="1:7" x14ac:dyDescent="0.3">
      <c r="A1797" s="246"/>
      <c r="B1797" s="247"/>
      <c r="C1797" s="247"/>
      <c r="D1797" s="247"/>
      <c r="E1797" s="247"/>
      <c r="F1797" s="247"/>
      <c r="G1797" s="245"/>
    </row>
    <row r="1798" spans="1:7" x14ac:dyDescent="0.3">
      <c r="A1798" s="246"/>
      <c r="B1798" s="247"/>
      <c r="C1798" s="247"/>
      <c r="D1798" s="247"/>
      <c r="E1798" s="247"/>
      <c r="F1798" s="247"/>
      <c r="G1798" s="245"/>
    </row>
    <row r="1799" spans="1:7" x14ac:dyDescent="0.3">
      <c r="A1799" s="246"/>
      <c r="B1799" s="247"/>
      <c r="C1799" s="247"/>
      <c r="D1799" s="247"/>
      <c r="E1799" s="247"/>
      <c r="F1799" s="247"/>
      <c r="G1799" s="245"/>
    </row>
    <row r="1800" spans="1:7" x14ac:dyDescent="0.3">
      <c r="A1800" s="246"/>
      <c r="B1800" s="247"/>
      <c r="C1800" s="247"/>
      <c r="D1800" s="247"/>
      <c r="E1800" s="247"/>
      <c r="F1800" s="247"/>
      <c r="G1800" s="245"/>
    </row>
    <row r="1801" spans="1:7" x14ac:dyDescent="0.3">
      <c r="A1801" s="246"/>
      <c r="B1801" s="247"/>
      <c r="C1801" s="247"/>
      <c r="D1801" s="247"/>
      <c r="E1801" s="247"/>
      <c r="F1801" s="247"/>
      <c r="G1801" s="245"/>
    </row>
    <row r="1802" spans="1:7" x14ac:dyDescent="0.3">
      <c r="A1802" s="246"/>
      <c r="B1802" s="247"/>
      <c r="C1802" s="247"/>
      <c r="D1802" s="247"/>
      <c r="E1802" s="247"/>
      <c r="F1802" s="247"/>
      <c r="G1802" s="245"/>
    </row>
    <row r="1803" spans="1:7" x14ac:dyDescent="0.3">
      <c r="A1803" s="246"/>
      <c r="B1803" s="247"/>
      <c r="C1803" s="247"/>
      <c r="D1803" s="247"/>
      <c r="E1803" s="247"/>
      <c r="F1803" s="247"/>
      <c r="G1803" s="245"/>
    </row>
    <row r="1804" spans="1:7" x14ac:dyDescent="0.3">
      <c r="A1804" s="246"/>
      <c r="B1804" s="247"/>
      <c r="C1804" s="247"/>
      <c r="D1804" s="247"/>
      <c r="E1804" s="247"/>
      <c r="F1804" s="247"/>
      <c r="G1804" s="245"/>
    </row>
    <row r="1805" spans="1:7" x14ac:dyDescent="0.3">
      <c r="A1805" s="246"/>
      <c r="B1805" s="247"/>
      <c r="C1805" s="247"/>
      <c r="D1805" s="247"/>
      <c r="E1805" s="247"/>
      <c r="F1805" s="247"/>
      <c r="G1805" s="245"/>
    </row>
    <row r="1806" spans="1:7" x14ac:dyDescent="0.3">
      <c r="A1806" s="246"/>
      <c r="B1806" s="247"/>
      <c r="C1806" s="247"/>
      <c r="D1806" s="247"/>
      <c r="E1806" s="247"/>
      <c r="F1806" s="247"/>
      <c r="G1806" s="245"/>
    </row>
    <row r="1807" spans="1:7" x14ac:dyDescent="0.3">
      <c r="A1807" s="246"/>
      <c r="B1807" s="247"/>
      <c r="C1807" s="247"/>
      <c r="D1807" s="247"/>
      <c r="E1807" s="247"/>
      <c r="F1807" s="247"/>
      <c r="G1807" s="245"/>
    </row>
    <row r="1808" spans="1:7" x14ac:dyDescent="0.3">
      <c r="A1808" s="246"/>
      <c r="B1808" s="247"/>
      <c r="C1808" s="247"/>
      <c r="D1808" s="247"/>
      <c r="E1808" s="247"/>
      <c r="F1808" s="247"/>
      <c r="G1808" s="245"/>
    </row>
    <row r="1809" spans="1:7" x14ac:dyDescent="0.3">
      <c r="A1809" s="246"/>
      <c r="B1809" s="247"/>
      <c r="C1809" s="247"/>
      <c r="D1809" s="247"/>
      <c r="E1809" s="247"/>
      <c r="F1809" s="247"/>
      <c r="G1809" s="245"/>
    </row>
    <row r="1810" spans="1:7" x14ac:dyDescent="0.3">
      <c r="A1810" s="246"/>
      <c r="B1810" s="247"/>
      <c r="C1810" s="247"/>
      <c r="D1810" s="247"/>
      <c r="E1810" s="247"/>
      <c r="F1810" s="247"/>
      <c r="G1810" s="245"/>
    </row>
    <row r="1811" spans="1:7" x14ac:dyDescent="0.3">
      <c r="A1811" s="246"/>
      <c r="B1811" s="247"/>
      <c r="C1811" s="247"/>
      <c r="D1811" s="247"/>
      <c r="E1811" s="247"/>
      <c r="F1811" s="247"/>
      <c r="G1811" s="245"/>
    </row>
    <row r="1812" spans="1:7" x14ac:dyDescent="0.3">
      <c r="A1812" s="246"/>
      <c r="B1812" s="247"/>
      <c r="C1812" s="247"/>
      <c r="D1812" s="247"/>
      <c r="E1812" s="247"/>
      <c r="F1812" s="247"/>
      <c r="G1812" s="245"/>
    </row>
    <row r="1813" spans="1:7" x14ac:dyDescent="0.3">
      <c r="A1813" s="246"/>
      <c r="B1813" s="247"/>
      <c r="C1813" s="247"/>
      <c r="D1813" s="247"/>
      <c r="E1813" s="247"/>
      <c r="F1813" s="247"/>
      <c r="G1813" s="245"/>
    </row>
    <row r="1814" spans="1:7" x14ac:dyDescent="0.3">
      <c r="A1814" s="246"/>
      <c r="B1814" s="247"/>
      <c r="C1814" s="247"/>
      <c r="D1814" s="247"/>
      <c r="E1814" s="247"/>
      <c r="F1814" s="247"/>
      <c r="G1814" s="245"/>
    </row>
    <row r="1815" spans="1:7" x14ac:dyDescent="0.3">
      <c r="A1815" s="246"/>
      <c r="B1815" s="247"/>
      <c r="C1815" s="247"/>
      <c r="D1815" s="247"/>
      <c r="E1815" s="247"/>
      <c r="F1815" s="247"/>
      <c r="G1815" s="245"/>
    </row>
    <row r="1816" spans="1:7" x14ac:dyDescent="0.3">
      <c r="A1816" s="246"/>
      <c r="B1816" s="247"/>
      <c r="C1816" s="247"/>
      <c r="D1816" s="247"/>
      <c r="E1816" s="247"/>
      <c r="F1816" s="247"/>
      <c r="G1816" s="245"/>
    </row>
    <row r="1817" spans="1:7" x14ac:dyDescent="0.3">
      <c r="A1817" s="246"/>
      <c r="B1817" s="247"/>
      <c r="C1817" s="247"/>
      <c r="D1817" s="247"/>
      <c r="E1817" s="247"/>
      <c r="F1817" s="247"/>
      <c r="G1817" s="245"/>
    </row>
    <row r="1818" spans="1:7" x14ac:dyDescent="0.3">
      <c r="A1818" s="246"/>
      <c r="B1818" s="247"/>
      <c r="C1818" s="247"/>
      <c r="D1818" s="247"/>
      <c r="E1818" s="247"/>
      <c r="F1818" s="247"/>
      <c r="G1818" s="245"/>
    </row>
    <row r="1819" spans="1:7" x14ac:dyDescent="0.3">
      <c r="A1819" s="246"/>
      <c r="B1819" s="247"/>
      <c r="C1819" s="247"/>
      <c r="D1819" s="247"/>
      <c r="E1819" s="247"/>
      <c r="F1819" s="247"/>
      <c r="G1819" s="245"/>
    </row>
    <row r="1820" spans="1:7" x14ac:dyDescent="0.3">
      <c r="A1820" s="246"/>
      <c r="B1820" s="247"/>
      <c r="C1820" s="247"/>
      <c r="D1820" s="247"/>
      <c r="E1820" s="247"/>
      <c r="F1820" s="247"/>
      <c r="G1820" s="245"/>
    </row>
    <row r="1821" spans="1:7" x14ac:dyDescent="0.3">
      <c r="A1821" s="246"/>
      <c r="B1821" s="247"/>
      <c r="C1821" s="247"/>
      <c r="D1821" s="247"/>
      <c r="E1821" s="247"/>
      <c r="F1821" s="247"/>
      <c r="G1821" s="245"/>
    </row>
    <row r="1822" spans="1:7" x14ac:dyDescent="0.3">
      <c r="A1822" s="246"/>
      <c r="B1822" s="247"/>
      <c r="C1822" s="247"/>
      <c r="D1822" s="247"/>
      <c r="E1822" s="247"/>
      <c r="F1822" s="247"/>
      <c r="G1822" s="245"/>
    </row>
    <row r="1823" spans="1:7" x14ac:dyDescent="0.3">
      <c r="A1823" s="246"/>
      <c r="B1823" s="247"/>
      <c r="C1823" s="247"/>
      <c r="D1823" s="247"/>
      <c r="E1823" s="247"/>
      <c r="F1823" s="247"/>
      <c r="G1823" s="245"/>
    </row>
    <row r="1824" spans="1:7" x14ac:dyDescent="0.3">
      <c r="A1824" s="246"/>
      <c r="B1824" s="247"/>
      <c r="C1824" s="247"/>
      <c r="D1824" s="247"/>
      <c r="E1824" s="247"/>
      <c r="F1824" s="247"/>
      <c r="G1824" s="245"/>
    </row>
    <row r="1825" spans="1:7" x14ac:dyDescent="0.3">
      <c r="A1825" s="246"/>
      <c r="B1825" s="247"/>
      <c r="C1825" s="247"/>
      <c r="D1825" s="247"/>
      <c r="E1825" s="247"/>
      <c r="F1825" s="247"/>
      <c r="G1825" s="245"/>
    </row>
    <row r="1826" spans="1:7" x14ac:dyDescent="0.3">
      <c r="A1826" s="246"/>
      <c r="B1826" s="247"/>
      <c r="C1826" s="247"/>
      <c r="D1826" s="247"/>
      <c r="E1826" s="247"/>
      <c r="F1826" s="247"/>
      <c r="G1826" s="245"/>
    </row>
    <row r="1827" spans="1:7" x14ac:dyDescent="0.3">
      <c r="A1827" s="246"/>
      <c r="B1827" s="247"/>
      <c r="C1827" s="247"/>
      <c r="D1827" s="247"/>
      <c r="E1827" s="247"/>
      <c r="F1827" s="247"/>
      <c r="G1827" s="245"/>
    </row>
    <row r="1828" spans="1:7" x14ac:dyDescent="0.3">
      <c r="A1828" s="246"/>
      <c r="B1828" s="247"/>
      <c r="C1828" s="247"/>
      <c r="D1828" s="247"/>
      <c r="E1828" s="247"/>
      <c r="F1828" s="247"/>
      <c r="G1828" s="245"/>
    </row>
    <row r="1829" spans="1:7" x14ac:dyDescent="0.3">
      <c r="A1829" s="246"/>
      <c r="B1829" s="247"/>
      <c r="C1829" s="247"/>
      <c r="D1829" s="247"/>
      <c r="E1829" s="247"/>
      <c r="F1829" s="247"/>
      <c r="G1829" s="245"/>
    </row>
    <row r="1830" spans="1:7" x14ac:dyDescent="0.3">
      <c r="A1830" s="246"/>
      <c r="B1830" s="247"/>
      <c r="C1830" s="247"/>
      <c r="D1830" s="247"/>
      <c r="E1830" s="247"/>
      <c r="F1830" s="247"/>
      <c r="G1830" s="245"/>
    </row>
    <row r="1831" spans="1:7" x14ac:dyDescent="0.3">
      <c r="A1831" s="246"/>
      <c r="B1831" s="247"/>
      <c r="C1831" s="247"/>
      <c r="D1831" s="247"/>
      <c r="E1831" s="247"/>
      <c r="F1831" s="247"/>
      <c r="G1831" s="245"/>
    </row>
    <row r="1832" spans="1:7" x14ac:dyDescent="0.3">
      <c r="A1832" s="246"/>
      <c r="B1832" s="247"/>
      <c r="C1832" s="247"/>
      <c r="D1832" s="247"/>
      <c r="E1832" s="247"/>
      <c r="F1832" s="247"/>
      <c r="G1832" s="245"/>
    </row>
    <row r="1833" spans="1:7" x14ac:dyDescent="0.3">
      <c r="A1833" s="246"/>
      <c r="B1833" s="247"/>
      <c r="C1833" s="247"/>
      <c r="D1833" s="247"/>
      <c r="E1833" s="247"/>
      <c r="F1833" s="247"/>
      <c r="G1833" s="245"/>
    </row>
    <row r="1834" spans="1:7" x14ac:dyDescent="0.3">
      <c r="A1834" s="246"/>
      <c r="B1834" s="247"/>
      <c r="C1834" s="247"/>
      <c r="D1834" s="247"/>
      <c r="E1834" s="247"/>
      <c r="F1834" s="247"/>
      <c r="G1834" s="245"/>
    </row>
    <row r="1835" spans="1:7" x14ac:dyDescent="0.3">
      <c r="A1835" s="246"/>
      <c r="B1835" s="247"/>
      <c r="C1835" s="247"/>
      <c r="D1835" s="247"/>
      <c r="E1835" s="247"/>
      <c r="F1835" s="247"/>
      <c r="G1835" s="245"/>
    </row>
    <row r="1836" spans="1:7" x14ac:dyDescent="0.3">
      <c r="A1836" s="246"/>
      <c r="B1836" s="247"/>
      <c r="C1836" s="247"/>
      <c r="D1836" s="247"/>
      <c r="E1836" s="247"/>
      <c r="F1836" s="247"/>
      <c r="G1836" s="245"/>
    </row>
    <row r="1837" spans="1:7" x14ac:dyDescent="0.3">
      <c r="A1837" s="246"/>
      <c r="B1837" s="247"/>
      <c r="C1837" s="247"/>
      <c r="D1837" s="247"/>
      <c r="E1837" s="247"/>
      <c r="F1837" s="247"/>
      <c r="G1837" s="245"/>
    </row>
    <row r="1838" spans="1:7" x14ac:dyDescent="0.3">
      <c r="A1838" s="246"/>
      <c r="B1838" s="247"/>
      <c r="C1838" s="247"/>
      <c r="D1838" s="247"/>
      <c r="E1838" s="247"/>
      <c r="F1838" s="247"/>
      <c r="G1838" s="245"/>
    </row>
    <row r="1839" spans="1:7" x14ac:dyDescent="0.3">
      <c r="A1839" s="246"/>
      <c r="B1839" s="247"/>
      <c r="C1839" s="247"/>
      <c r="D1839" s="247"/>
      <c r="E1839" s="247"/>
      <c r="F1839" s="247"/>
      <c r="G1839" s="245"/>
    </row>
    <row r="1840" spans="1:7" x14ac:dyDescent="0.3">
      <c r="A1840" s="246"/>
      <c r="B1840" s="247"/>
      <c r="C1840" s="247"/>
      <c r="D1840" s="247"/>
      <c r="E1840" s="247"/>
      <c r="F1840" s="247"/>
      <c r="G1840" s="245"/>
    </row>
    <row r="1841" spans="1:7" x14ac:dyDescent="0.3">
      <c r="A1841" s="246"/>
      <c r="B1841" s="247"/>
      <c r="C1841" s="247"/>
      <c r="D1841" s="247"/>
      <c r="E1841" s="247"/>
      <c r="F1841" s="247"/>
      <c r="G1841" s="245"/>
    </row>
    <row r="1842" spans="1:7" x14ac:dyDescent="0.3">
      <c r="A1842" s="246"/>
      <c r="B1842" s="247"/>
      <c r="C1842" s="247"/>
      <c r="D1842" s="247"/>
      <c r="E1842" s="247"/>
      <c r="F1842" s="247"/>
      <c r="G1842" s="245"/>
    </row>
    <row r="1843" spans="1:7" x14ac:dyDescent="0.3">
      <c r="A1843" s="246"/>
      <c r="B1843" s="247"/>
      <c r="C1843" s="247"/>
      <c r="D1843" s="247"/>
      <c r="E1843" s="247"/>
      <c r="F1843" s="247"/>
      <c r="G1843" s="245"/>
    </row>
    <row r="1844" spans="1:7" x14ac:dyDescent="0.3">
      <c r="A1844" s="246"/>
      <c r="B1844" s="247"/>
      <c r="C1844" s="247"/>
      <c r="D1844" s="247"/>
      <c r="E1844" s="247"/>
      <c r="F1844" s="247"/>
      <c r="G1844" s="245"/>
    </row>
    <row r="1845" spans="1:7" x14ac:dyDescent="0.3">
      <c r="A1845" s="246"/>
      <c r="B1845" s="247"/>
      <c r="C1845" s="247"/>
      <c r="D1845" s="247"/>
      <c r="E1845" s="247"/>
      <c r="F1845" s="247"/>
      <c r="G1845" s="245"/>
    </row>
    <row r="1846" spans="1:7" x14ac:dyDescent="0.3">
      <c r="A1846" s="246"/>
      <c r="B1846" s="247"/>
      <c r="C1846" s="247"/>
      <c r="D1846" s="247"/>
      <c r="E1846" s="247"/>
      <c r="F1846" s="247"/>
      <c r="G1846" s="245"/>
    </row>
    <row r="1847" spans="1:7" x14ac:dyDescent="0.3">
      <c r="A1847" s="246"/>
      <c r="B1847" s="247"/>
      <c r="C1847" s="247"/>
      <c r="D1847" s="247"/>
      <c r="E1847" s="247"/>
      <c r="F1847" s="247"/>
      <c r="G1847" s="245"/>
    </row>
    <row r="1848" spans="1:7" x14ac:dyDescent="0.3">
      <c r="A1848" s="246"/>
      <c r="B1848" s="247"/>
      <c r="C1848" s="247"/>
      <c r="D1848" s="247"/>
      <c r="E1848" s="247"/>
      <c r="F1848" s="247"/>
      <c r="G1848" s="245"/>
    </row>
    <row r="1849" spans="1:7" x14ac:dyDescent="0.3">
      <c r="A1849" s="246"/>
      <c r="B1849" s="247"/>
      <c r="C1849" s="247"/>
      <c r="D1849" s="247"/>
      <c r="E1849" s="247"/>
      <c r="F1849" s="247"/>
      <c r="G1849" s="245"/>
    </row>
    <row r="1850" spans="1:7" x14ac:dyDescent="0.3">
      <c r="A1850" s="246"/>
      <c r="B1850" s="247"/>
      <c r="C1850" s="247"/>
      <c r="D1850" s="247"/>
      <c r="E1850" s="247"/>
      <c r="F1850" s="247"/>
      <c r="G1850" s="245"/>
    </row>
    <row r="1851" spans="1:7" x14ac:dyDescent="0.3">
      <c r="A1851" s="246"/>
      <c r="B1851" s="247"/>
      <c r="C1851" s="247"/>
      <c r="D1851" s="247"/>
      <c r="E1851" s="247"/>
      <c r="F1851" s="247"/>
      <c r="G1851" s="245"/>
    </row>
    <row r="1852" spans="1:7" x14ac:dyDescent="0.3">
      <c r="A1852" s="246"/>
      <c r="B1852" s="247"/>
      <c r="C1852" s="247"/>
      <c r="D1852" s="247"/>
      <c r="E1852" s="247"/>
      <c r="F1852" s="247"/>
      <c r="G1852" s="245"/>
    </row>
    <row r="1853" spans="1:7" x14ac:dyDescent="0.3">
      <c r="A1853" s="246"/>
      <c r="B1853" s="247"/>
      <c r="C1853" s="247"/>
      <c r="D1853" s="247"/>
      <c r="E1853" s="247"/>
      <c r="F1853" s="247"/>
      <c r="G1853" s="245"/>
    </row>
    <row r="1854" spans="1:7" x14ac:dyDescent="0.3">
      <c r="A1854" s="246"/>
      <c r="B1854" s="247"/>
      <c r="C1854" s="247"/>
      <c r="D1854" s="247"/>
      <c r="E1854" s="247"/>
      <c r="F1854" s="247"/>
      <c r="G1854" s="245"/>
    </row>
    <row r="1855" spans="1:7" x14ac:dyDescent="0.3">
      <c r="A1855" s="246"/>
      <c r="B1855" s="247"/>
      <c r="C1855" s="247"/>
      <c r="D1855" s="247"/>
      <c r="E1855" s="247"/>
      <c r="F1855" s="247"/>
      <c r="G1855" s="245"/>
    </row>
    <row r="1856" spans="1:7" x14ac:dyDescent="0.3">
      <c r="A1856" s="246"/>
      <c r="B1856" s="247"/>
      <c r="C1856" s="247"/>
      <c r="D1856" s="247"/>
      <c r="E1856" s="247"/>
      <c r="F1856" s="247"/>
      <c r="G1856" s="245"/>
    </row>
    <row r="1857" spans="1:7" x14ac:dyDescent="0.3">
      <c r="A1857" s="246"/>
      <c r="B1857" s="247"/>
      <c r="C1857" s="247"/>
      <c r="D1857" s="247"/>
      <c r="E1857" s="247"/>
      <c r="F1857" s="247"/>
      <c r="G1857" s="245"/>
    </row>
    <row r="1858" spans="1:7" x14ac:dyDescent="0.3">
      <c r="A1858" s="246"/>
      <c r="B1858" s="247"/>
      <c r="C1858" s="247"/>
      <c r="D1858" s="247"/>
      <c r="E1858" s="247"/>
      <c r="F1858" s="247"/>
      <c r="G1858" s="245"/>
    </row>
    <row r="1859" spans="1:7" x14ac:dyDescent="0.3">
      <c r="A1859" s="246"/>
      <c r="B1859" s="247"/>
      <c r="C1859" s="247"/>
      <c r="D1859" s="247"/>
      <c r="E1859" s="247"/>
      <c r="F1859" s="247"/>
      <c r="G1859" s="245"/>
    </row>
    <row r="1860" spans="1:7" x14ac:dyDescent="0.3">
      <c r="A1860" s="246"/>
      <c r="B1860" s="247"/>
      <c r="C1860" s="247"/>
      <c r="D1860" s="247"/>
      <c r="E1860" s="247"/>
      <c r="F1860" s="247"/>
      <c r="G1860" s="245"/>
    </row>
    <row r="1861" spans="1:7" x14ac:dyDescent="0.3">
      <c r="A1861" s="246"/>
      <c r="B1861" s="247"/>
      <c r="C1861" s="247"/>
      <c r="D1861" s="247"/>
      <c r="E1861" s="247"/>
      <c r="F1861" s="247"/>
      <c r="G1861" s="245"/>
    </row>
    <row r="1862" spans="1:7" x14ac:dyDescent="0.3">
      <c r="A1862" s="246"/>
      <c r="B1862" s="247"/>
      <c r="C1862" s="247"/>
      <c r="D1862" s="247"/>
      <c r="E1862" s="247"/>
      <c r="F1862" s="247"/>
      <c r="G1862" s="245"/>
    </row>
    <row r="1863" spans="1:7" x14ac:dyDescent="0.3">
      <c r="A1863" s="246"/>
      <c r="B1863" s="247"/>
      <c r="C1863" s="247"/>
      <c r="D1863" s="247"/>
      <c r="E1863" s="247"/>
      <c r="F1863" s="247"/>
      <c r="G1863" s="245"/>
    </row>
    <row r="1864" spans="1:7" x14ac:dyDescent="0.3">
      <c r="A1864" s="246"/>
      <c r="B1864" s="247"/>
      <c r="C1864" s="247"/>
      <c r="D1864" s="247"/>
      <c r="E1864" s="247"/>
      <c r="F1864" s="247"/>
      <c r="G1864" s="245"/>
    </row>
    <row r="1865" spans="1:7" x14ac:dyDescent="0.3">
      <c r="A1865" s="246"/>
      <c r="B1865" s="247"/>
      <c r="C1865" s="247"/>
      <c r="D1865" s="247"/>
      <c r="E1865" s="247"/>
      <c r="F1865" s="247"/>
      <c r="G1865" s="245"/>
    </row>
    <row r="1866" spans="1:7" x14ac:dyDescent="0.3">
      <c r="A1866" s="246"/>
      <c r="B1866" s="247"/>
      <c r="C1866" s="247"/>
      <c r="D1866" s="247"/>
      <c r="E1866" s="247"/>
      <c r="F1866" s="247"/>
      <c r="G1866" s="245"/>
    </row>
    <row r="1867" spans="1:7" x14ac:dyDescent="0.3">
      <c r="A1867" s="246"/>
      <c r="B1867" s="247"/>
      <c r="C1867" s="247"/>
      <c r="D1867" s="247"/>
      <c r="E1867" s="247"/>
      <c r="F1867" s="247"/>
      <c r="G1867" s="245"/>
    </row>
    <row r="1868" spans="1:7" x14ac:dyDescent="0.3">
      <c r="A1868" s="246"/>
      <c r="B1868" s="247"/>
      <c r="C1868" s="247"/>
      <c r="D1868" s="247"/>
      <c r="E1868" s="247"/>
      <c r="F1868" s="247"/>
      <c r="G1868" s="245"/>
    </row>
    <row r="1869" spans="1:7" x14ac:dyDescent="0.3">
      <c r="A1869" s="246"/>
      <c r="B1869" s="247"/>
      <c r="C1869" s="247"/>
      <c r="D1869" s="247"/>
      <c r="E1869" s="247"/>
      <c r="F1869" s="247"/>
      <c r="G1869" s="245"/>
    </row>
    <row r="1870" spans="1:7" x14ac:dyDescent="0.3">
      <c r="A1870" s="246"/>
      <c r="B1870" s="247"/>
      <c r="C1870" s="247"/>
      <c r="D1870" s="247"/>
      <c r="E1870" s="247"/>
      <c r="F1870" s="247"/>
      <c r="G1870" s="245"/>
    </row>
    <row r="1871" spans="1:7" x14ac:dyDescent="0.3">
      <c r="A1871" s="246"/>
      <c r="B1871" s="247"/>
      <c r="C1871" s="247"/>
      <c r="D1871" s="247"/>
      <c r="E1871" s="247"/>
      <c r="F1871" s="247"/>
      <c r="G1871" s="245"/>
    </row>
    <row r="1872" spans="1:7" x14ac:dyDescent="0.3">
      <c r="A1872" s="246"/>
      <c r="B1872" s="247"/>
      <c r="C1872" s="247"/>
      <c r="D1872" s="247"/>
      <c r="E1872" s="247"/>
      <c r="F1872" s="247"/>
      <c r="G1872" s="245"/>
    </row>
    <row r="1873" spans="1:7" x14ac:dyDescent="0.3">
      <c r="A1873" s="246"/>
      <c r="B1873" s="247"/>
      <c r="C1873" s="247"/>
      <c r="D1873" s="247"/>
      <c r="E1873" s="247"/>
      <c r="F1873" s="247"/>
      <c r="G1873" s="245"/>
    </row>
    <row r="1874" spans="1:7" x14ac:dyDescent="0.3">
      <c r="A1874" s="246"/>
      <c r="B1874" s="247"/>
      <c r="C1874" s="247"/>
      <c r="D1874" s="247"/>
      <c r="E1874" s="247"/>
      <c r="F1874" s="247"/>
      <c r="G1874" s="245"/>
    </row>
    <row r="1875" spans="1:7" x14ac:dyDescent="0.3">
      <c r="A1875" s="246"/>
      <c r="B1875" s="247"/>
      <c r="C1875" s="247"/>
      <c r="D1875" s="247"/>
      <c r="E1875" s="247"/>
      <c r="F1875" s="247"/>
      <c r="G1875" s="245"/>
    </row>
    <row r="1876" spans="1:7" x14ac:dyDescent="0.3">
      <c r="A1876" s="246"/>
      <c r="B1876" s="247"/>
      <c r="C1876" s="247"/>
      <c r="D1876" s="247"/>
      <c r="E1876" s="247"/>
      <c r="F1876" s="247"/>
      <c r="G1876" s="245"/>
    </row>
    <row r="1877" spans="1:7" x14ac:dyDescent="0.3">
      <c r="A1877" s="246"/>
      <c r="B1877" s="247"/>
      <c r="C1877" s="247"/>
      <c r="D1877" s="247"/>
      <c r="E1877" s="247"/>
      <c r="F1877" s="247"/>
      <c r="G1877" s="245"/>
    </row>
    <row r="1878" spans="1:7" x14ac:dyDescent="0.3">
      <c r="A1878" s="246"/>
      <c r="B1878" s="247"/>
      <c r="C1878" s="247"/>
      <c r="D1878" s="247"/>
      <c r="E1878" s="247"/>
      <c r="F1878" s="247"/>
      <c r="G1878" s="245"/>
    </row>
    <row r="1879" spans="1:7" x14ac:dyDescent="0.3">
      <c r="A1879" s="246"/>
      <c r="B1879" s="247"/>
      <c r="C1879" s="247"/>
      <c r="D1879" s="247"/>
      <c r="E1879" s="247"/>
      <c r="F1879" s="247"/>
      <c r="G1879" s="245"/>
    </row>
    <row r="1880" spans="1:7" x14ac:dyDescent="0.3">
      <c r="A1880" s="246"/>
      <c r="B1880" s="247"/>
      <c r="C1880" s="247"/>
      <c r="D1880" s="247"/>
      <c r="E1880" s="247"/>
      <c r="F1880" s="247"/>
      <c r="G1880" s="245"/>
    </row>
    <row r="1881" spans="1:7" x14ac:dyDescent="0.3">
      <c r="A1881" s="246"/>
      <c r="B1881" s="247"/>
      <c r="C1881" s="247"/>
      <c r="D1881" s="247"/>
      <c r="E1881" s="247"/>
      <c r="F1881" s="247"/>
      <c r="G1881" s="245"/>
    </row>
    <row r="1882" spans="1:7" x14ac:dyDescent="0.3">
      <c r="A1882" s="246"/>
      <c r="B1882" s="247"/>
      <c r="C1882" s="247"/>
      <c r="D1882" s="247"/>
      <c r="E1882" s="247"/>
      <c r="F1882" s="247"/>
      <c r="G1882" s="245"/>
    </row>
    <row r="1883" spans="1:7" x14ac:dyDescent="0.3">
      <c r="A1883" s="246"/>
      <c r="B1883" s="247"/>
      <c r="C1883" s="247"/>
      <c r="D1883" s="247"/>
      <c r="E1883" s="247"/>
      <c r="F1883" s="247"/>
      <c r="G1883" s="245"/>
    </row>
    <row r="1884" spans="1:7" x14ac:dyDescent="0.3">
      <c r="A1884" s="246"/>
      <c r="B1884" s="247"/>
      <c r="C1884" s="247"/>
      <c r="D1884" s="247"/>
      <c r="E1884" s="247"/>
      <c r="F1884" s="247"/>
      <c r="G1884" s="245"/>
    </row>
    <row r="1885" spans="1:7" x14ac:dyDescent="0.3">
      <c r="A1885" s="246"/>
      <c r="B1885" s="247"/>
      <c r="C1885" s="247"/>
      <c r="D1885" s="247"/>
      <c r="E1885" s="247"/>
      <c r="F1885" s="247"/>
      <c r="G1885" s="245"/>
    </row>
    <row r="1886" spans="1:7" x14ac:dyDescent="0.3">
      <c r="A1886" s="246"/>
      <c r="B1886" s="247"/>
      <c r="C1886" s="247"/>
      <c r="D1886" s="247"/>
      <c r="E1886" s="247"/>
      <c r="F1886" s="247"/>
      <c r="G1886" s="245"/>
    </row>
    <row r="1887" spans="1:7" x14ac:dyDescent="0.3">
      <c r="A1887" s="246"/>
      <c r="B1887" s="247"/>
      <c r="C1887" s="247"/>
      <c r="D1887" s="247"/>
      <c r="E1887" s="247"/>
      <c r="F1887" s="247"/>
      <c r="G1887" s="245"/>
    </row>
    <row r="1888" spans="1:7" x14ac:dyDescent="0.3">
      <c r="A1888" s="246"/>
      <c r="B1888" s="247"/>
      <c r="C1888" s="247"/>
      <c r="D1888" s="247"/>
      <c r="E1888" s="247"/>
      <c r="F1888" s="247"/>
      <c r="G1888" s="245"/>
    </row>
    <row r="1889" spans="1:7" x14ac:dyDescent="0.3">
      <c r="A1889" s="246"/>
      <c r="B1889" s="247"/>
      <c r="C1889" s="247"/>
      <c r="D1889" s="247"/>
      <c r="E1889" s="247"/>
      <c r="F1889" s="247"/>
      <c r="G1889" s="245"/>
    </row>
    <row r="1890" spans="1:7" x14ac:dyDescent="0.3">
      <c r="A1890" s="246"/>
      <c r="B1890" s="247"/>
      <c r="C1890" s="247"/>
      <c r="D1890" s="247"/>
      <c r="E1890" s="247"/>
      <c r="F1890" s="247"/>
      <c r="G1890" s="245"/>
    </row>
    <row r="1891" spans="1:7" x14ac:dyDescent="0.3">
      <c r="A1891" s="246"/>
      <c r="B1891" s="247"/>
      <c r="C1891" s="247"/>
      <c r="D1891" s="247"/>
      <c r="E1891" s="247"/>
      <c r="F1891" s="247"/>
      <c r="G1891" s="245"/>
    </row>
    <row r="1892" spans="1:7" x14ac:dyDescent="0.3">
      <c r="A1892" s="246"/>
      <c r="B1892" s="247"/>
      <c r="C1892" s="247"/>
      <c r="D1892" s="247"/>
      <c r="E1892" s="247"/>
      <c r="F1892" s="247"/>
      <c r="G1892" s="245"/>
    </row>
    <row r="1893" spans="1:7" x14ac:dyDescent="0.3">
      <c r="A1893" s="246"/>
      <c r="B1893" s="247"/>
      <c r="C1893" s="247"/>
      <c r="D1893" s="247"/>
      <c r="E1893" s="247"/>
      <c r="F1893" s="247"/>
      <c r="G1893" s="245"/>
    </row>
    <row r="1894" spans="1:7" x14ac:dyDescent="0.3">
      <c r="A1894" s="246"/>
      <c r="B1894" s="247"/>
      <c r="C1894" s="247"/>
      <c r="D1894" s="247"/>
      <c r="E1894" s="247"/>
      <c r="F1894" s="247"/>
      <c r="G1894" s="245"/>
    </row>
    <row r="1895" spans="1:7" x14ac:dyDescent="0.3">
      <c r="A1895" s="246"/>
      <c r="B1895" s="247"/>
      <c r="C1895" s="247"/>
      <c r="D1895" s="247"/>
      <c r="E1895" s="247"/>
      <c r="F1895" s="247"/>
      <c r="G1895" s="245"/>
    </row>
    <row r="1896" spans="1:7" x14ac:dyDescent="0.3">
      <c r="A1896" s="246"/>
      <c r="B1896" s="247"/>
      <c r="C1896" s="247"/>
      <c r="D1896" s="247"/>
      <c r="E1896" s="247"/>
      <c r="F1896" s="247"/>
      <c r="G1896" s="245"/>
    </row>
    <row r="1897" spans="1:7" x14ac:dyDescent="0.3">
      <c r="A1897" s="246"/>
      <c r="B1897" s="247"/>
      <c r="C1897" s="247"/>
      <c r="D1897" s="247"/>
      <c r="E1897" s="247"/>
      <c r="F1897" s="247"/>
      <c r="G1897" s="245"/>
    </row>
    <row r="1898" spans="1:7" x14ac:dyDescent="0.3">
      <c r="A1898" s="246"/>
      <c r="B1898" s="247"/>
      <c r="C1898" s="247"/>
      <c r="D1898" s="247"/>
      <c r="E1898" s="247"/>
      <c r="F1898" s="247"/>
      <c r="G1898" s="245"/>
    </row>
    <row r="1899" spans="1:7" x14ac:dyDescent="0.3">
      <c r="A1899" s="246"/>
      <c r="B1899" s="247"/>
      <c r="C1899" s="247"/>
      <c r="D1899" s="247"/>
      <c r="E1899" s="247"/>
      <c r="F1899" s="247"/>
      <c r="G1899" s="245"/>
    </row>
    <row r="1900" spans="1:7" x14ac:dyDescent="0.3">
      <c r="A1900" s="246"/>
      <c r="B1900" s="247"/>
      <c r="C1900" s="247"/>
      <c r="D1900" s="247"/>
      <c r="E1900" s="247"/>
      <c r="F1900" s="247"/>
      <c r="G1900" s="245"/>
    </row>
    <row r="1901" spans="1:7" x14ac:dyDescent="0.3">
      <c r="A1901" s="246"/>
      <c r="B1901" s="247"/>
      <c r="C1901" s="247"/>
      <c r="D1901" s="247"/>
      <c r="E1901" s="247"/>
      <c r="F1901" s="247"/>
      <c r="G1901" s="245"/>
    </row>
    <row r="1902" spans="1:7" x14ac:dyDescent="0.3">
      <c r="A1902" s="246"/>
      <c r="B1902" s="247"/>
      <c r="C1902" s="247"/>
      <c r="D1902" s="247"/>
      <c r="E1902" s="247"/>
      <c r="F1902" s="247"/>
      <c r="G1902" s="245"/>
    </row>
    <row r="1903" spans="1:7" x14ac:dyDescent="0.3">
      <c r="A1903" s="246"/>
      <c r="B1903" s="247"/>
      <c r="C1903" s="247"/>
      <c r="D1903" s="247"/>
      <c r="E1903" s="247"/>
      <c r="F1903" s="247"/>
      <c r="G1903" s="245"/>
    </row>
    <row r="1904" spans="1:7" x14ac:dyDescent="0.3">
      <c r="A1904" s="246"/>
      <c r="B1904" s="247"/>
      <c r="C1904" s="247"/>
      <c r="D1904" s="247"/>
      <c r="E1904" s="247"/>
      <c r="F1904" s="247"/>
      <c r="G1904" s="245"/>
    </row>
    <row r="1905" spans="1:7" x14ac:dyDescent="0.3">
      <c r="A1905" s="246"/>
      <c r="B1905" s="247"/>
      <c r="C1905" s="247"/>
      <c r="D1905" s="247"/>
      <c r="E1905" s="247"/>
      <c r="F1905" s="247"/>
      <c r="G1905" s="245"/>
    </row>
    <row r="1906" spans="1:7" x14ac:dyDescent="0.3">
      <c r="A1906" s="246"/>
      <c r="B1906" s="247"/>
      <c r="C1906" s="247"/>
      <c r="D1906" s="247"/>
      <c r="E1906" s="247"/>
      <c r="F1906" s="247"/>
      <c r="G1906" s="245"/>
    </row>
    <row r="1907" spans="1:7" x14ac:dyDescent="0.3">
      <c r="A1907" s="246"/>
      <c r="B1907" s="247"/>
      <c r="C1907" s="247"/>
      <c r="D1907" s="247"/>
      <c r="E1907" s="247"/>
      <c r="F1907" s="247"/>
      <c r="G1907" s="245"/>
    </row>
    <row r="1908" spans="1:7" x14ac:dyDescent="0.3">
      <c r="A1908" s="246"/>
      <c r="B1908" s="247"/>
      <c r="C1908" s="247"/>
      <c r="D1908" s="247"/>
      <c r="E1908" s="247"/>
      <c r="F1908" s="247"/>
      <c r="G1908" s="245"/>
    </row>
    <row r="1909" spans="1:7" x14ac:dyDescent="0.3">
      <c r="A1909" s="246"/>
      <c r="B1909" s="247"/>
      <c r="C1909" s="247"/>
      <c r="D1909" s="247"/>
      <c r="E1909" s="247"/>
      <c r="F1909" s="247"/>
      <c r="G1909" s="245"/>
    </row>
    <row r="1910" spans="1:7" x14ac:dyDescent="0.3">
      <c r="A1910" s="246"/>
      <c r="B1910" s="247"/>
      <c r="C1910" s="247"/>
      <c r="D1910" s="247"/>
      <c r="E1910" s="247"/>
      <c r="F1910" s="247"/>
      <c r="G1910" s="245"/>
    </row>
    <row r="1911" spans="1:7" x14ac:dyDescent="0.3">
      <c r="A1911" s="246"/>
      <c r="B1911" s="247"/>
      <c r="C1911" s="247"/>
      <c r="D1911" s="247"/>
      <c r="E1911" s="247"/>
      <c r="F1911" s="247"/>
      <c r="G1911" s="245"/>
    </row>
    <row r="1912" spans="1:7" x14ac:dyDescent="0.3">
      <c r="A1912" s="246"/>
      <c r="B1912" s="247"/>
      <c r="C1912" s="247"/>
      <c r="D1912" s="247"/>
      <c r="E1912" s="247"/>
      <c r="F1912" s="247"/>
      <c r="G1912" s="245"/>
    </row>
    <row r="1913" spans="1:7" x14ac:dyDescent="0.3">
      <c r="A1913" s="246"/>
      <c r="B1913" s="247"/>
      <c r="C1913" s="247"/>
      <c r="D1913" s="247"/>
      <c r="E1913" s="247"/>
      <c r="F1913" s="247"/>
      <c r="G1913" s="245"/>
    </row>
    <row r="1914" spans="1:7" x14ac:dyDescent="0.3">
      <c r="A1914" s="246"/>
      <c r="B1914" s="247"/>
      <c r="C1914" s="247"/>
      <c r="D1914" s="247"/>
      <c r="E1914" s="247"/>
      <c r="F1914" s="247"/>
      <c r="G1914" s="245"/>
    </row>
    <row r="1915" spans="1:7" x14ac:dyDescent="0.3">
      <c r="A1915" s="246"/>
      <c r="B1915" s="247"/>
      <c r="C1915" s="247"/>
      <c r="D1915" s="247"/>
      <c r="E1915" s="247"/>
      <c r="F1915" s="247"/>
      <c r="G1915" s="245"/>
    </row>
    <row r="1916" spans="1:7" x14ac:dyDescent="0.3">
      <c r="A1916" s="246"/>
      <c r="B1916" s="247"/>
      <c r="C1916" s="247"/>
      <c r="D1916" s="247"/>
      <c r="E1916" s="247"/>
      <c r="F1916" s="247"/>
      <c r="G1916" s="245"/>
    </row>
    <row r="1917" spans="1:7" x14ac:dyDescent="0.3">
      <c r="A1917" s="246"/>
      <c r="B1917" s="247"/>
      <c r="C1917" s="247"/>
      <c r="D1917" s="247"/>
      <c r="E1917" s="247"/>
      <c r="F1917" s="247"/>
      <c r="G1917" s="245"/>
    </row>
    <row r="1918" spans="1:7" x14ac:dyDescent="0.3">
      <c r="A1918" s="246"/>
      <c r="B1918" s="247"/>
      <c r="C1918" s="247"/>
      <c r="D1918" s="247"/>
      <c r="E1918" s="247"/>
      <c r="F1918" s="247"/>
      <c r="G1918" s="245"/>
    </row>
    <row r="1919" spans="1:7" x14ac:dyDescent="0.3">
      <c r="A1919" s="246"/>
      <c r="B1919" s="247"/>
      <c r="C1919" s="247"/>
      <c r="D1919" s="247"/>
      <c r="E1919" s="247"/>
      <c r="F1919" s="247"/>
      <c r="G1919" s="245"/>
    </row>
    <row r="1920" spans="1:7" x14ac:dyDescent="0.3">
      <c r="A1920" s="246"/>
      <c r="B1920" s="247"/>
      <c r="C1920" s="247"/>
      <c r="D1920" s="247"/>
      <c r="E1920" s="247"/>
      <c r="F1920" s="247"/>
      <c r="G1920" s="245"/>
    </row>
    <row r="1921" spans="1:7" x14ac:dyDescent="0.3">
      <c r="A1921" s="246"/>
      <c r="B1921" s="247"/>
      <c r="C1921" s="247"/>
      <c r="D1921" s="247"/>
      <c r="E1921" s="247"/>
      <c r="F1921" s="247"/>
      <c r="G1921" s="245"/>
    </row>
    <row r="1922" spans="1:7" x14ac:dyDescent="0.3">
      <c r="A1922" s="246"/>
      <c r="B1922" s="247"/>
      <c r="C1922" s="247"/>
      <c r="D1922" s="247"/>
      <c r="E1922" s="247"/>
      <c r="F1922" s="247"/>
      <c r="G1922" s="245"/>
    </row>
    <row r="1923" spans="1:7" x14ac:dyDescent="0.3">
      <c r="A1923" s="246"/>
      <c r="B1923" s="247"/>
      <c r="C1923" s="247"/>
      <c r="D1923" s="247"/>
      <c r="E1923" s="247"/>
      <c r="F1923" s="247"/>
      <c r="G1923" s="245"/>
    </row>
    <row r="1924" spans="1:7" x14ac:dyDescent="0.3">
      <c r="A1924" s="246"/>
      <c r="B1924" s="247"/>
      <c r="C1924" s="247"/>
      <c r="D1924" s="247"/>
      <c r="E1924" s="247"/>
      <c r="F1924" s="247"/>
      <c r="G1924" s="245"/>
    </row>
    <row r="1925" spans="1:7" x14ac:dyDescent="0.3">
      <c r="A1925" s="246"/>
      <c r="B1925" s="247"/>
      <c r="C1925" s="247"/>
      <c r="D1925" s="247"/>
      <c r="E1925" s="247"/>
      <c r="F1925" s="247"/>
      <c r="G1925" s="245"/>
    </row>
    <row r="1926" spans="1:7" x14ac:dyDescent="0.3">
      <c r="A1926" s="246"/>
      <c r="B1926" s="247"/>
      <c r="C1926" s="247"/>
      <c r="D1926" s="247"/>
      <c r="E1926" s="247"/>
      <c r="F1926" s="247"/>
      <c r="G1926" s="245"/>
    </row>
    <row r="1927" spans="1:7" x14ac:dyDescent="0.3">
      <c r="A1927" s="246"/>
      <c r="B1927" s="247"/>
      <c r="C1927" s="247"/>
      <c r="D1927" s="247"/>
      <c r="E1927" s="247"/>
      <c r="F1927" s="247"/>
      <c r="G1927" s="245"/>
    </row>
    <row r="1928" spans="1:7" x14ac:dyDescent="0.3">
      <c r="A1928" s="246"/>
      <c r="B1928" s="247"/>
      <c r="C1928" s="247"/>
      <c r="D1928" s="247"/>
      <c r="E1928" s="247"/>
      <c r="F1928" s="247"/>
      <c r="G1928" s="245"/>
    </row>
    <row r="1929" spans="1:7" x14ac:dyDescent="0.3">
      <c r="A1929" s="246"/>
      <c r="B1929" s="247"/>
      <c r="C1929" s="247"/>
      <c r="D1929" s="247"/>
      <c r="E1929" s="247"/>
      <c r="F1929" s="247"/>
      <c r="G1929" s="245"/>
    </row>
    <row r="1930" spans="1:7" x14ac:dyDescent="0.3">
      <c r="A1930" s="246"/>
      <c r="B1930" s="247"/>
      <c r="C1930" s="247"/>
      <c r="D1930" s="247"/>
      <c r="E1930" s="247"/>
      <c r="F1930" s="247"/>
      <c r="G1930" s="245"/>
    </row>
    <row r="1931" spans="1:7" x14ac:dyDescent="0.3">
      <c r="A1931" s="246"/>
      <c r="B1931" s="247"/>
      <c r="C1931" s="247"/>
      <c r="D1931" s="247"/>
      <c r="E1931" s="247"/>
      <c r="F1931" s="247"/>
      <c r="G1931" s="245"/>
    </row>
    <row r="1932" spans="1:7" x14ac:dyDescent="0.3">
      <c r="A1932" s="246"/>
      <c r="B1932" s="247"/>
      <c r="C1932" s="247"/>
      <c r="D1932" s="247"/>
      <c r="E1932" s="247"/>
      <c r="F1932" s="247"/>
      <c r="G1932" s="245"/>
    </row>
    <row r="1933" spans="1:7" x14ac:dyDescent="0.3">
      <c r="A1933" s="246"/>
      <c r="B1933" s="247"/>
      <c r="C1933" s="247"/>
      <c r="D1933" s="247"/>
      <c r="E1933" s="247"/>
      <c r="F1933" s="247"/>
      <c r="G1933" s="245"/>
    </row>
    <row r="1934" spans="1:7" x14ac:dyDescent="0.3">
      <c r="A1934" s="246"/>
      <c r="B1934" s="247"/>
      <c r="C1934" s="247"/>
      <c r="D1934" s="247"/>
      <c r="E1934" s="247"/>
      <c r="F1934" s="247"/>
      <c r="G1934" s="245"/>
    </row>
    <row r="1935" spans="1:7" x14ac:dyDescent="0.3">
      <c r="A1935" s="246"/>
      <c r="B1935" s="247"/>
      <c r="C1935" s="247"/>
      <c r="D1935" s="247"/>
      <c r="E1935" s="247"/>
      <c r="F1935" s="247"/>
      <c r="G1935" s="245"/>
    </row>
    <row r="1936" spans="1:7" x14ac:dyDescent="0.3">
      <c r="A1936" s="246"/>
      <c r="B1936" s="247"/>
      <c r="C1936" s="247"/>
      <c r="D1936" s="247"/>
      <c r="E1936" s="247"/>
      <c r="F1936" s="247"/>
      <c r="G1936" s="245"/>
    </row>
    <row r="1937" spans="1:7" x14ac:dyDescent="0.3">
      <c r="A1937" s="246"/>
      <c r="B1937" s="247"/>
      <c r="C1937" s="247"/>
      <c r="D1937" s="247"/>
      <c r="E1937" s="247"/>
      <c r="F1937" s="247"/>
      <c r="G1937" s="245"/>
    </row>
    <row r="1938" spans="1:7" x14ac:dyDescent="0.3">
      <c r="A1938" s="246"/>
      <c r="B1938" s="247"/>
      <c r="C1938" s="247"/>
      <c r="D1938" s="247"/>
      <c r="E1938" s="247"/>
      <c r="F1938" s="247"/>
      <c r="G1938" s="245"/>
    </row>
    <row r="1939" spans="1:7" x14ac:dyDescent="0.3">
      <c r="A1939" s="246"/>
      <c r="B1939" s="247"/>
      <c r="C1939" s="247"/>
      <c r="D1939" s="247"/>
      <c r="E1939" s="247"/>
      <c r="F1939" s="247"/>
      <c r="G1939" s="245"/>
    </row>
    <row r="1940" spans="1:7" x14ac:dyDescent="0.3">
      <c r="A1940" s="246"/>
      <c r="B1940" s="247"/>
      <c r="C1940" s="247"/>
      <c r="D1940" s="247"/>
      <c r="E1940" s="247"/>
      <c r="F1940" s="247"/>
      <c r="G1940" s="245"/>
    </row>
    <row r="1941" spans="1:7" x14ac:dyDescent="0.3">
      <c r="A1941" s="246"/>
      <c r="B1941" s="247"/>
      <c r="C1941" s="247"/>
      <c r="D1941" s="247"/>
      <c r="E1941" s="247"/>
      <c r="F1941" s="247"/>
      <c r="G1941" s="245"/>
    </row>
    <row r="1942" spans="1:7" x14ac:dyDescent="0.3">
      <c r="A1942" s="246"/>
      <c r="B1942" s="247"/>
      <c r="C1942" s="247"/>
      <c r="D1942" s="247"/>
      <c r="E1942" s="247"/>
      <c r="F1942" s="247"/>
      <c r="G1942" s="245"/>
    </row>
    <row r="1943" spans="1:7" x14ac:dyDescent="0.3">
      <c r="A1943" s="246"/>
      <c r="B1943" s="247"/>
      <c r="C1943" s="247"/>
      <c r="D1943" s="247"/>
      <c r="E1943" s="247"/>
      <c r="F1943" s="247"/>
      <c r="G1943" s="245"/>
    </row>
    <row r="1944" spans="1:7" x14ac:dyDescent="0.3">
      <c r="A1944" s="246"/>
      <c r="B1944" s="247"/>
      <c r="C1944" s="247"/>
      <c r="D1944" s="247"/>
      <c r="E1944" s="247"/>
      <c r="F1944" s="247"/>
      <c r="G1944" s="245"/>
    </row>
    <row r="1945" spans="1:7" x14ac:dyDescent="0.3">
      <c r="A1945" s="246"/>
      <c r="B1945" s="247"/>
      <c r="C1945" s="247"/>
      <c r="D1945" s="247"/>
      <c r="E1945" s="247"/>
      <c r="F1945" s="247"/>
      <c r="G1945" s="245"/>
    </row>
    <row r="1946" spans="1:7" x14ac:dyDescent="0.3">
      <c r="A1946" s="246"/>
      <c r="B1946" s="247"/>
      <c r="C1946" s="247"/>
      <c r="D1946" s="247"/>
      <c r="E1946" s="247"/>
      <c r="F1946" s="247"/>
      <c r="G1946" s="245"/>
    </row>
    <row r="1947" spans="1:7" x14ac:dyDescent="0.3">
      <c r="A1947" s="246"/>
      <c r="B1947" s="247"/>
      <c r="C1947" s="247"/>
      <c r="D1947" s="247"/>
      <c r="E1947" s="247"/>
      <c r="F1947" s="247"/>
      <c r="G1947" s="245"/>
    </row>
    <row r="1948" spans="1:7" x14ac:dyDescent="0.3">
      <c r="A1948" s="246"/>
      <c r="B1948" s="247"/>
      <c r="C1948" s="247"/>
      <c r="D1948" s="247"/>
      <c r="E1948" s="247"/>
      <c r="F1948" s="247"/>
      <c r="G1948" s="245"/>
    </row>
    <row r="1949" spans="1:7" x14ac:dyDescent="0.3">
      <c r="A1949" s="246"/>
      <c r="B1949" s="247"/>
      <c r="C1949" s="247"/>
      <c r="D1949" s="247"/>
      <c r="E1949" s="247"/>
      <c r="F1949" s="247"/>
      <c r="G1949" s="245"/>
    </row>
    <row r="1950" spans="1:7" x14ac:dyDescent="0.3">
      <c r="A1950" s="246"/>
      <c r="B1950" s="247"/>
      <c r="C1950" s="247"/>
      <c r="D1950" s="247"/>
      <c r="E1950" s="247"/>
      <c r="F1950" s="247"/>
      <c r="G1950" s="245"/>
    </row>
    <row r="1951" spans="1:7" x14ac:dyDescent="0.3">
      <c r="A1951" s="246"/>
      <c r="B1951" s="247"/>
      <c r="C1951" s="247"/>
      <c r="D1951" s="247"/>
      <c r="E1951" s="247"/>
      <c r="F1951" s="247"/>
      <c r="G1951" s="245"/>
    </row>
    <row r="1952" spans="1:7" x14ac:dyDescent="0.3">
      <c r="A1952" s="246"/>
      <c r="B1952" s="247"/>
      <c r="C1952" s="247"/>
      <c r="D1952" s="247"/>
      <c r="E1952" s="247"/>
      <c r="F1952" s="247"/>
      <c r="G1952" s="245"/>
    </row>
    <row r="1953" spans="1:7" x14ac:dyDescent="0.3">
      <c r="A1953" s="246"/>
      <c r="B1953" s="247"/>
      <c r="C1953" s="247"/>
      <c r="D1953" s="247"/>
      <c r="E1953" s="247"/>
      <c r="F1953" s="247"/>
      <c r="G1953" s="245"/>
    </row>
    <row r="1954" spans="1:7" x14ac:dyDescent="0.3">
      <c r="A1954" s="246"/>
      <c r="B1954" s="247"/>
      <c r="C1954" s="247"/>
      <c r="D1954" s="247"/>
      <c r="E1954" s="247"/>
      <c r="F1954" s="247"/>
      <c r="G1954" s="245"/>
    </row>
    <row r="1955" spans="1:7" x14ac:dyDescent="0.3">
      <c r="A1955" s="246"/>
      <c r="B1955" s="247"/>
      <c r="C1955" s="247"/>
      <c r="D1955" s="247"/>
      <c r="E1955" s="247"/>
      <c r="F1955" s="247"/>
      <c r="G1955" s="245"/>
    </row>
    <row r="1956" spans="1:7" x14ac:dyDescent="0.3">
      <c r="A1956" s="246"/>
      <c r="B1956" s="247"/>
      <c r="C1956" s="247"/>
      <c r="D1956" s="247"/>
      <c r="E1956" s="247"/>
      <c r="F1956" s="247"/>
      <c r="G1956" s="245"/>
    </row>
    <row r="1957" spans="1:7" x14ac:dyDescent="0.3">
      <c r="A1957" s="246"/>
      <c r="B1957" s="247"/>
      <c r="C1957" s="247"/>
      <c r="D1957" s="247"/>
      <c r="E1957" s="247"/>
      <c r="F1957" s="247"/>
      <c r="G1957" s="245"/>
    </row>
    <row r="1958" spans="1:7" x14ac:dyDescent="0.3">
      <c r="A1958" s="246"/>
      <c r="B1958" s="247"/>
      <c r="C1958" s="247"/>
      <c r="D1958" s="247"/>
      <c r="E1958" s="247"/>
      <c r="F1958" s="247"/>
      <c r="G1958" s="245"/>
    </row>
    <row r="1959" spans="1:7" x14ac:dyDescent="0.3">
      <c r="A1959" s="246"/>
      <c r="B1959" s="247"/>
      <c r="C1959" s="247"/>
      <c r="D1959" s="247"/>
      <c r="E1959" s="247"/>
      <c r="F1959" s="247"/>
      <c r="G1959" s="245"/>
    </row>
    <row r="1960" spans="1:7" x14ac:dyDescent="0.3">
      <c r="A1960" s="246"/>
      <c r="B1960" s="247"/>
      <c r="C1960" s="247"/>
      <c r="D1960" s="247"/>
      <c r="E1960" s="247"/>
      <c r="F1960" s="247"/>
      <c r="G1960" s="245"/>
    </row>
    <row r="1961" spans="1:7" x14ac:dyDescent="0.3">
      <c r="A1961" s="246"/>
      <c r="B1961" s="247"/>
      <c r="C1961" s="247"/>
      <c r="D1961" s="247"/>
      <c r="E1961" s="247"/>
      <c r="F1961" s="247"/>
      <c r="G1961" s="245"/>
    </row>
    <row r="1962" spans="1:7" x14ac:dyDescent="0.3">
      <c r="A1962" s="246"/>
      <c r="B1962" s="247"/>
      <c r="C1962" s="247"/>
      <c r="D1962" s="247"/>
      <c r="E1962" s="247"/>
      <c r="F1962" s="247"/>
      <c r="G1962" s="245"/>
    </row>
    <row r="1963" spans="1:7" x14ac:dyDescent="0.3">
      <c r="A1963" s="246"/>
      <c r="B1963" s="247"/>
      <c r="C1963" s="247"/>
      <c r="D1963" s="247"/>
      <c r="E1963" s="247"/>
      <c r="F1963" s="247"/>
      <c r="G1963" s="245"/>
    </row>
    <row r="1964" spans="1:7" x14ac:dyDescent="0.3">
      <c r="A1964" s="246"/>
      <c r="B1964" s="247"/>
      <c r="C1964" s="247"/>
      <c r="D1964" s="247"/>
      <c r="E1964" s="247"/>
      <c r="F1964" s="247"/>
      <c r="G1964" s="245"/>
    </row>
    <row r="1965" spans="1:7" x14ac:dyDescent="0.3">
      <c r="A1965" s="246"/>
      <c r="B1965" s="247"/>
      <c r="C1965" s="247"/>
      <c r="D1965" s="247"/>
      <c r="E1965" s="247"/>
      <c r="F1965" s="247"/>
      <c r="G1965" s="245"/>
    </row>
    <row r="1966" spans="1:7" x14ac:dyDescent="0.3">
      <c r="A1966" s="246"/>
      <c r="B1966" s="247"/>
      <c r="C1966" s="247"/>
      <c r="D1966" s="247"/>
      <c r="E1966" s="247"/>
      <c r="F1966" s="247"/>
      <c r="G1966" s="245"/>
    </row>
    <row r="1967" spans="1:7" x14ac:dyDescent="0.3">
      <c r="A1967" s="246"/>
      <c r="B1967" s="247"/>
      <c r="C1967" s="247"/>
      <c r="D1967" s="247"/>
      <c r="E1967" s="247"/>
      <c r="F1967" s="247"/>
      <c r="G1967" s="245"/>
    </row>
    <row r="1968" spans="1:7" x14ac:dyDescent="0.3">
      <c r="A1968" s="246"/>
      <c r="B1968" s="247"/>
      <c r="C1968" s="247"/>
      <c r="D1968" s="247"/>
      <c r="E1968" s="247"/>
      <c r="F1968" s="247"/>
      <c r="G1968" s="245"/>
    </row>
    <row r="1969" spans="1:7" x14ac:dyDescent="0.3">
      <c r="A1969" s="246"/>
      <c r="B1969" s="247"/>
      <c r="C1969" s="247"/>
      <c r="D1969" s="247"/>
      <c r="E1969" s="247"/>
      <c r="F1969" s="247"/>
      <c r="G1969" s="245"/>
    </row>
    <row r="1970" spans="1:7" x14ac:dyDescent="0.3">
      <c r="A1970" s="246"/>
      <c r="B1970" s="247"/>
      <c r="C1970" s="247"/>
      <c r="D1970" s="247"/>
      <c r="E1970" s="247"/>
      <c r="F1970" s="247"/>
      <c r="G1970" s="245"/>
    </row>
    <row r="1971" spans="1:7" x14ac:dyDescent="0.3">
      <c r="A1971" s="246"/>
      <c r="B1971" s="247"/>
      <c r="C1971" s="247"/>
      <c r="D1971" s="247"/>
      <c r="E1971" s="247"/>
      <c r="F1971" s="247"/>
      <c r="G1971" s="245"/>
    </row>
    <row r="1972" spans="1:7" x14ac:dyDescent="0.3">
      <c r="A1972" s="246"/>
      <c r="B1972" s="247"/>
      <c r="C1972" s="247"/>
      <c r="D1972" s="247"/>
      <c r="E1972" s="247"/>
      <c r="F1972" s="247"/>
      <c r="G1972" s="245"/>
    </row>
    <row r="1973" spans="1:7" x14ac:dyDescent="0.3">
      <c r="A1973" s="246"/>
      <c r="B1973" s="247"/>
      <c r="C1973" s="247"/>
      <c r="D1973" s="247"/>
      <c r="E1973" s="247"/>
      <c r="F1973" s="247"/>
      <c r="G1973" s="245"/>
    </row>
    <row r="1974" spans="1:7" x14ac:dyDescent="0.3">
      <c r="A1974" s="246"/>
      <c r="B1974" s="247"/>
      <c r="C1974" s="247"/>
      <c r="D1974" s="247"/>
      <c r="E1974" s="247"/>
      <c r="F1974" s="247"/>
      <c r="G1974" s="245"/>
    </row>
    <row r="1975" spans="1:7" x14ac:dyDescent="0.3">
      <c r="A1975" s="246"/>
      <c r="B1975" s="247"/>
      <c r="C1975" s="247"/>
      <c r="D1975" s="247"/>
      <c r="E1975" s="247"/>
      <c r="F1975" s="247"/>
      <c r="G1975" s="245"/>
    </row>
    <row r="1976" spans="1:7" x14ac:dyDescent="0.3">
      <c r="A1976" s="246"/>
      <c r="B1976" s="247"/>
      <c r="C1976" s="247"/>
      <c r="D1976" s="247"/>
      <c r="E1976" s="247"/>
      <c r="F1976" s="247"/>
      <c r="G1976" s="245"/>
    </row>
    <row r="1977" spans="1:7" x14ac:dyDescent="0.3">
      <c r="A1977" s="246"/>
      <c r="B1977" s="247"/>
      <c r="C1977" s="247"/>
      <c r="D1977" s="247"/>
      <c r="E1977" s="247"/>
      <c r="F1977" s="247"/>
      <c r="G1977" s="245"/>
    </row>
    <row r="1978" spans="1:7" x14ac:dyDescent="0.3">
      <c r="A1978" s="246"/>
      <c r="B1978" s="247"/>
      <c r="C1978" s="247"/>
      <c r="D1978" s="247"/>
      <c r="E1978" s="247"/>
      <c r="F1978" s="247"/>
      <c r="G1978" s="245"/>
    </row>
    <row r="1979" spans="1:7" x14ac:dyDescent="0.3">
      <c r="A1979" s="246"/>
      <c r="B1979" s="247"/>
      <c r="C1979" s="247"/>
      <c r="D1979" s="247"/>
      <c r="E1979" s="247"/>
      <c r="F1979" s="247"/>
      <c r="G1979" s="245"/>
    </row>
    <row r="1980" spans="1:7" x14ac:dyDescent="0.3">
      <c r="A1980" s="246"/>
      <c r="B1980" s="247"/>
      <c r="C1980" s="247"/>
      <c r="D1980" s="247"/>
      <c r="E1980" s="247"/>
      <c r="F1980" s="247"/>
      <c r="G1980" s="245"/>
    </row>
    <row r="1981" spans="1:7" x14ac:dyDescent="0.3">
      <c r="A1981" s="246"/>
      <c r="B1981" s="247"/>
      <c r="C1981" s="247"/>
      <c r="D1981" s="247"/>
      <c r="E1981" s="247"/>
      <c r="F1981" s="247"/>
      <c r="G1981" s="245"/>
    </row>
    <row r="1982" spans="1:7" x14ac:dyDescent="0.3">
      <c r="A1982" s="246"/>
      <c r="B1982" s="247"/>
      <c r="C1982" s="247"/>
      <c r="D1982" s="247"/>
      <c r="E1982" s="247"/>
      <c r="F1982" s="247"/>
      <c r="G1982" s="245"/>
    </row>
    <row r="1983" spans="1:7" x14ac:dyDescent="0.3">
      <c r="A1983" s="246"/>
      <c r="B1983" s="247"/>
      <c r="C1983" s="247"/>
      <c r="D1983" s="247"/>
      <c r="E1983" s="247"/>
      <c r="F1983" s="247"/>
      <c r="G1983" s="245"/>
    </row>
    <row r="1984" spans="1:7" x14ac:dyDescent="0.3">
      <c r="A1984" s="246"/>
      <c r="B1984" s="247"/>
      <c r="C1984" s="247"/>
      <c r="D1984" s="247"/>
      <c r="E1984" s="247"/>
      <c r="F1984" s="247"/>
      <c r="G1984" s="245"/>
    </row>
    <row r="1985" spans="1:7" x14ac:dyDescent="0.3">
      <c r="A1985" s="246"/>
      <c r="B1985" s="247"/>
      <c r="C1985" s="247"/>
      <c r="D1985" s="247"/>
      <c r="E1985" s="247"/>
      <c r="F1985" s="247"/>
      <c r="G1985" s="245"/>
    </row>
    <row r="1986" spans="1:7" x14ac:dyDescent="0.3">
      <c r="A1986" s="246"/>
      <c r="B1986" s="247"/>
      <c r="C1986" s="247"/>
      <c r="D1986" s="247"/>
      <c r="E1986" s="247"/>
      <c r="F1986" s="247"/>
      <c r="G1986" s="245"/>
    </row>
    <row r="1987" spans="1:7" x14ac:dyDescent="0.3">
      <c r="A1987" s="246"/>
      <c r="B1987" s="247"/>
      <c r="C1987" s="247"/>
      <c r="D1987" s="247"/>
      <c r="E1987" s="247"/>
      <c r="F1987" s="247"/>
      <c r="G1987" s="245"/>
    </row>
    <row r="1988" spans="1:7" x14ac:dyDescent="0.3">
      <c r="A1988" s="246"/>
      <c r="B1988" s="247"/>
      <c r="C1988" s="247"/>
      <c r="D1988" s="247"/>
      <c r="E1988" s="247"/>
      <c r="F1988" s="247"/>
      <c r="G1988" s="245"/>
    </row>
    <row r="1989" spans="1:7" x14ac:dyDescent="0.3">
      <c r="A1989" s="246"/>
      <c r="B1989" s="247"/>
      <c r="C1989" s="247"/>
      <c r="D1989" s="247"/>
      <c r="E1989" s="247"/>
      <c r="F1989" s="247"/>
      <c r="G1989" s="245"/>
    </row>
    <row r="1990" spans="1:7" x14ac:dyDescent="0.3">
      <c r="A1990" s="246"/>
      <c r="B1990" s="247"/>
      <c r="C1990" s="247"/>
      <c r="D1990" s="247"/>
      <c r="E1990" s="247"/>
      <c r="F1990" s="247"/>
      <c r="G1990" s="245"/>
    </row>
    <row r="1991" spans="1:7" x14ac:dyDescent="0.3">
      <c r="A1991" s="246"/>
      <c r="B1991" s="247"/>
      <c r="C1991" s="247"/>
      <c r="D1991" s="247"/>
      <c r="E1991" s="247"/>
      <c r="F1991" s="247"/>
      <c r="G1991" s="245"/>
    </row>
    <row r="1992" spans="1:7" x14ac:dyDescent="0.3">
      <c r="A1992" s="246"/>
      <c r="B1992" s="247"/>
      <c r="C1992" s="247"/>
      <c r="D1992" s="247"/>
      <c r="E1992" s="247"/>
      <c r="F1992" s="247"/>
      <c r="G1992" s="245"/>
    </row>
    <row r="1993" spans="1:7" x14ac:dyDescent="0.3">
      <c r="A1993" s="246"/>
      <c r="B1993" s="247"/>
      <c r="C1993" s="247"/>
      <c r="D1993" s="247"/>
      <c r="E1993" s="247"/>
      <c r="F1993" s="247"/>
      <c r="G1993" s="245"/>
    </row>
    <row r="1994" spans="1:7" x14ac:dyDescent="0.3">
      <c r="A1994" s="246"/>
      <c r="B1994" s="247"/>
      <c r="C1994" s="247"/>
      <c r="D1994" s="247"/>
      <c r="E1994" s="247"/>
      <c r="F1994" s="247"/>
      <c r="G1994" s="245"/>
    </row>
    <row r="1995" spans="1:7" x14ac:dyDescent="0.3">
      <c r="A1995" s="246"/>
      <c r="B1995" s="247"/>
      <c r="C1995" s="247"/>
      <c r="D1995" s="247"/>
      <c r="E1995" s="247"/>
      <c r="F1995" s="247"/>
      <c r="G1995" s="245"/>
    </row>
    <row r="1996" spans="1:7" x14ac:dyDescent="0.3">
      <c r="A1996" s="246"/>
      <c r="B1996" s="247"/>
      <c r="C1996" s="247"/>
      <c r="D1996" s="247"/>
      <c r="E1996" s="247"/>
      <c r="F1996" s="247"/>
      <c r="G1996" s="245"/>
    </row>
    <row r="1997" spans="1:7" x14ac:dyDescent="0.3">
      <c r="A1997" s="246"/>
      <c r="B1997" s="247"/>
      <c r="C1997" s="247"/>
      <c r="D1997" s="247"/>
      <c r="E1997" s="247"/>
      <c r="F1997" s="247"/>
      <c r="G1997" s="245"/>
    </row>
    <row r="1998" spans="1:7" x14ac:dyDescent="0.3">
      <c r="A1998" s="246"/>
      <c r="B1998" s="247"/>
      <c r="C1998" s="247"/>
      <c r="D1998" s="247"/>
      <c r="E1998" s="247"/>
      <c r="F1998" s="247"/>
      <c r="G1998" s="245"/>
    </row>
    <row r="1999" spans="1:7" x14ac:dyDescent="0.3">
      <c r="A1999" s="246"/>
      <c r="B1999" s="247"/>
      <c r="C1999" s="247"/>
      <c r="D1999" s="247"/>
      <c r="E1999" s="247"/>
      <c r="F1999" s="247"/>
      <c r="G1999" s="245"/>
    </row>
    <row r="2000" spans="1:7" x14ac:dyDescent="0.3">
      <c r="A2000" s="246"/>
      <c r="B2000" s="247"/>
      <c r="C2000" s="247"/>
      <c r="D2000" s="247"/>
      <c r="E2000" s="247"/>
      <c r="F2000" s="247"/>
      <c r="G2000" s="245"/>
    </row>
    <row r="2001" spans="1:7" x14ac:dyDescent="0.3">
      <c r="A2001" s="246"/>
      <c r="B2001" s="247"/>
      <c r="C2001" s="247"/>
      <c r="D2001" s="247"/>
      <c r="E2001" s="247"/>
      <c r="F2001" s="247"/>
      <c r="G2001" s="245"/>
    </row>
    <row r="2002" spans="1:7" x14ac:dyDescent="0.3">
      <c r="A2002" s="246"/>
      <c r="B2002" s="247"/>
      <c r="C2002" s="247"/>
      <c r="D2002" s="247"/>
      <c r="E2002" s="247"/>
      <c r="F2002" s="247"/>
      <c r="G2002" s="245"/>
    </row>
    <row r="2003" spans="1:7" x14ac:dyDescent="0.3">
      <c r="A2003" s="246"/>
      <c r="B2003" s="247"/>
      <c r="C2003" s="247"/>
      <c r="D2003" s="247"/>
      <c r="E2003" s="247"/>
      <c r="F2003" s="247"/>
      <c r="G2003" s="245"/>
    </row>
    <row r="2004" spans="1:7" x14ac:dyDescent="0.3">
      <c r="A2004" s="246"/>
      <c r="B2004" s="247"/>
      <c r="C2004" s="247"/>
      <c r="D2004" s="247"/>
      <c r="E2004" s="247"/>
      <c r="F2004" s="247"/>
      <c r="G2004" s="245"/>
    </row>
    <row r="2005" spans="1:7" x14ac:dyDescent="0.3">
      <c r="A2005" s="246"/>
      <c r="B2005" s="247"/>
      <c r="C2005" s="247"/>
      <c r="D2005" s="247"/>
      <c r="E2005" s="247"/>
      <c r="F2005" s="247"/>
      <c r="G2005" s="245"/>
    </row>
    <row r="2006" spans="1:7" x14ac:dyDescent="0.3">
      <c r="A2006" s="246"/>
      <c r="B2006" s="247"/>
      <c r="C2006" s="247"/>
      <c r="D2006" s="247"/>
      <c r="E2006" s="247"/>
      <c r="F2006" s="247"/>
      <c r="G2006" s="245"/>
    </row>
    <row r="2007" spans="1:7" x14ac:dyDescent="0.3">
      <c r="A2007" s="246"/>
      <c r="B2007" s="247"/>
      <c r="C2007" s="247"/>
      <c r="D2007" s="247"/>
      <c r="E2007" s="247"/>
      <c r="F2007" s="247"/>
      <c r="G2007" s="245"/>
    </row>
    <row r="2008" spans="1:7" x14ac:dyDescent="0.3">
      <c r="A2008" s="246"/>
      <c r="B2008" s="247"/>
      <c r="C2008" s="247"/>
      <c r="D2008" s="247"/>
      <c r="E2008" s="247"/>
      <c r="F2008" s="247"/>
      <c r="G2008" s="245"/>
    </row>
    <row r="2009" spans="1:7" x14ac:dyDescent="0.3">
      <c r="A2009" s="246"/>
      <c r="B2009" s="247"/>
      <c r="C2009" s="247"/>
      <c r="D2009" s="247"/>
      <c r="E2009" s="247"/>
      <c r="F2009" s="247"/>
      <c r="G2009" s="245"/>
    </row>
    <row r="2010" spans="1:7" x14ac:dyDescent="0.3">
      <c r="A2010" s="246"/>
      <c r="B2010" s="247"/>
      <c r="C2010" s="247"/>
      <c r="D2010" s="247"/>
      <c r="E2010" s="247"/>
      <c r="F2010" s="247"/>
      <c r="G2010" s="245"/>
    </row>
    <row r="2011" spans="1:7" x14ac:dyDescent="0.3">
      <c r="A2011" s="246"/>
      <c r="B2011" s="247"/>
      <c r="C2011" s="247"/>
      <c r="D2011" s="247"/>
      <c r="E2011" s="247"/>
      <c r="F2011" s="247"/>
      <c r="G2011" s="245"/>
    </row>
    <row r="2012" spans="1:7" x14ac:dyDescent="0.3">
      <c r="A2012" s="246"/>
      <c r="B2012" s="247"/>
      <c r="C2012" s="247"/>
      <c r="D2012" s="247"/>
      <c r="E2012" s="247"/>
      <c r="F2012" s="247"/>
      <c r="G2012" s="245"/>
    </row>
    <row r="2013" spans="1:7" x14ac:dyDescent="0.3">
      <c r="A2013" s="246"/>
      <c r="B2013" s="247"/>
      <c r="C2013" s="247"/>
      <c r="D2013" s="247"/>
      <c r="E2013" s="247"/>
      <c r="F2013" s="247"/>
      <c r="G2013" s="245"/>
    </row>
    <row r="2014" spans="1:7" x14ac:dyDescent="0.3">
      <c r="A2014" s="246"/>
      <c r="B2014" s="247"/>
      <c r="C2014" s="247"/>
      <c r="D2014" s="247"/>
      <c r="E2014" s="247"/>
      <c r="F2014" s="247"/>
      <c r="G2014" s="245"/>
    </row>
    <row r="2015" spans="1:7" x14ac:dyDescent="0.3">
      <c r="A2015" s="246"/>
      <c r="B2015" s="247"/>
      <c r="C2015" s="247"/>
      <c r="D2015" s="247"/>
      <c r="E2015" s="247"/>
      <c r="F2015" s="247"/>
      <c r="G2015" s="245"/>
    </row>
    <row r="2016" spans="1:7" x14ac:dyDescent="0.3">
      <c r="A2016" s="246"/>
      <c r="B2016" s="247"/>
      <c r="C2016" s="247"/>
      <c r="D2016" s="247"/>
      <c r="E2016" s="247"/>
      <c r="F2016" s="247"/>
      <c r="G2016" s="245"/>
    </row>
    <row r="2017" spans="1:7" x14ac:dyDescent="0.3">
      <c r="A2017" s="246"/>
      <c r="B2017" s="247"/>
      <c r="C2017" s="247"/>
      <c r="D2017" s="247"/>
      <c r="E2017" s="247"/>
      <c r="F2017" s="247"/>
      <c r="G2017" s="245"/>
    </row>
    <row r="2018" spans="1:7" x14ac:dyDescent="0.3">
      <c r="A2018" s="246"/>
      <c r="B2018" s="247"/>
      <c r="C2018" s="247"/>
      <c r="D2018" s="247"/>
      <c r="E2018" s="247"/>
      <c r="F2018" s="247"/>
      <c r="G2018" s="245"/>
    </row>
    <row r="2019" spans="1:7" x14ac:dyDescent="0.3">
      <c r="A2019" s="246"/>
      <c r="B2019" s="247"/>
      <c r="C2019" s="247"/>
      <c r="D2019" s="247"/>
      <c r="E2019" s="247"/>
      <c r="F2019" s="247"/>
      <c r="G2019" s="245"/>
    </row>
    <row r="2020" spans="1:7" x14ac:dyDescent="0.3">
      <c r="A2020" s="246"/>
      <c r="B2020" s="247"/>
      <c r="C2020" s="247"/>
      <c r="D2020" s="247"/>
      <c r="E2020" s="247"/>
      <c r="F2020" s="247"/>
      <c r="G2020" s="245"/>
    </row>
    <row r="2021" spans="1:7" x14ac:dyDescent="0.3">
      <c r="A2021" s="246"/>
      <c r="B2021" s="247"/>
      <c r="C2021" s="247"/>
      <c r="D2021" s="247"/>
      <c r="E2021" s="247"/>
      <c r="F2021" s="247"/>
      <c r="G2021" s="245"/>
    </row>
    <row r="2022" spans="1:7" x14ac:dyDescent="0.3">
      <c r="A2022" s="246"/>
      <c r="B2022" s="247"/>
      <c r="C2022" s="247"/>
      <c r="D2022" s="247"/>
      <c r="E2022" s="247"/>
      <c r="F2022" s="247"/>
      <c r="G2022" s="245"/>
    </row>
    <row r="2023" spans="1:7" x14ac:dyDescent="0.3">
      <c r="A2023" s="246"/>
      <c r="B2023" s="247"/>
      <c r="C2023" s="247"/>
      <c r="D2023" s="247"/>
      <c r="E2023" s="247"/>
      <c r="F2023" s="247"/>
      <c r="G2023" s="245"/>
    </row>
    <row r="2024" spans="1:7" x14ac:dyDescent="0.3">
      <c r="A2024" s="246"/>
      <c r="B2024" s="247"/>
      <c r="C2024" s="247"/>
      <c r="D2024" s="247"/>
      <c r="E2024" s="247"/>
      <c r="F2024" s="247"/>
      <c r="G2024" s="245"/>
    </row>
    <row r="2025" spans="1:7" x14ac:dyDescent="0.3">
      <c r="A2025" s="246"/>
      <c r="B2025" s="247"/>
      <c r="C2025" s="247"/>
      <c r="D2025" s="247"/>
      <c r="E2025" s="247"/>
      <c r="F2025" s="247"/>
      <c r="G2025" s="245"/>
    </row>
    <row r="2026" spans="1:7" x14ac:dyDescent="0.3">
      <c r="A2026" s="246"/>
      <c r="B2026" s="247"/>
      <c r="C2026" s="247"/>
      <c r="D2026" s="247"/>
      <c r="E2026" s="247"/>
      <c r="F2026" s="247"/>
      <c r="G2026" s="245"/>
    </row>
    <row r="2027" spans="1:7" x14ac:dyDescent="0.3">
      <c r="A2027" s="246"/>
      <c r="B2027" s="247"/>
      <c r="C2027" s="247"/>
      <c r="D2027" s="247"/>
      <c r="E2027" s="247"/>
      <c r="F2027" s="247"/>
      <c r="G2027" s="245"/>
    </row>
    <row r="2028" spans="1:7" x14ac:dyDescent="0.3">
      <c r="A2028" s="246"/>
      <c r="B2028" s="247"/>
      <c r="C2028" s="247"/>
      <c r="D2028" s="247"/>
      <c r="E2028" s="247"/>
      <c r="F2028" s="247"/>
      <c r="G2028" s="245"/>
    </row>
    <row r="2029" spans="1:7" x14ac:dyDescent="0.3">
      <c r="A2029" s="246"/>
      <c r="B2029" s="247"/>
      <c r="C2029" s="247"/>
      <c r="D2029" s="247"/>
      <c r="E2029" s="247"/>
      <c r="F2029" s="247"/>
      <c r="G2029" s="245"/>
    </row>
    <row r="2030" spans="1:7" x14ac:dyDescent="0.3">
      <c r="A2030" s="246"/>
      <c r="B2030" s="247"/>
      <c r="C2030" s="247"/>
      <c r="D2030" s="247"/>
      <c r="E2030" s="247"/>
      <c r="F2030" s="247"/>
      <c r="G2030" s="245"/>
    </row>
    <row r="2031" spans="1:7" x14ac:dyDescent="0.3">
      <c r="A2031" s="246"/>
      <c r="B2031" s="247"/>
      <c r="C2031" s="247"/>
      <c r="D2031" s="247"/>
      <c r="E2031" s="247"/>
      <c r="F2031" s="247"/>
      <c r="G2031" s="245"/>
    </row>
    <row r="2032" spans="1:7" x14ac:dyDescent="0.3">
      <c r="A2032" s="246"/>
      <c r="B2032" s="247"/>
      <c r="C2032" s="247"/>
      <c r="D2032" s="247"/>
      <c r="E2032" s="247"/>
      <c r="F2032" s="247"/>
      <c r="G2032" s="245"/>
    </row>
    <row r="2033" spans="1:7" x14ac:dyDescent="0.3">
      <c r="A2033" s="246"/>
      <c r="B2033" s="247"/>
      <c r="C2033" s="247"/>
      <c r="D2033" s="247"/>
      <c r="E2033" s="247"/>
      <c r="F2033" s="247"/>
      <c r="G2033" s="245"/>
    </row>
    <row r="2034" spans="1:7" x14ac:dyDescent="0.3">
      <c r="A2034" s="246"/>
      <c r="B2034" s="247"/>
      <c r="C2034" s="247"/>
      <c r="D2034" s="247"/>
      <c r="E2034" s="247"/>
      <c r="F2034" s="247"/>
      <c r="G2034" s="245"/>
    </row>
    <row r="2035" spans="1:7" x14ac:dyDescent="0.3">
      <c r="A2035" s="246"/>
      <c r="B2035" s="247"/>
      <c r="C2035" s="247"/>
      <c r="D2035" s="247"/>
      <c r="E2035" s="247"/>
      <c r="F2035" s="247"/>
      <c r="G2035" s="245"/>
    </row>
    <row r="2036" spans="1:7" x14ac:dyDescent="0.3">
      <c r="A2036" s="246"/>
      <c r="B2036" s="247"/>
      <c r="C2036" s="247"/>
      <c r="D2036" s="247"/>
      <c r="E2036" s="247"/>
      <c r="F2036" s="247"/>
      <c r="G2036" s="245"/>
    </row>
    <row r="2037" spans="1:7" x14ac:dyDescent="0.3">
      <c r="A2037" s="246"/>
      <c r="B2037" s="247"/>
      <c r="C2037" s="247"/>
      <c r="D2037" s="247"/>
      <c r="E2037" s="247"/>
      <c r="F2037" s="247"/>
      <c r="G2037" s="245"/>
    </row>
    <row r="2038" spans="1:7" x14ac:dyDescent="0.3">
      <c r="A2038" s="246"/>
      <c r="B2038" s="247"/>
      <c r="C2038" s="247"/>
      <c r="D2038" s="247"/>
      <c r="E2038" s="247"/>
      <c r="F2038" s="247"/>
      <c r="G2038" s="245"/>
    </row>
    <row r="2039" spans="1:7" x14ac:dyDescent="0.3">
      <c r="A2039" s="246"/>
      <c r="B2039" s="247"/>
      <c r="C2039" s="247"/>
      <c r="D2039" s="247"/>
      <c r="E2039" s="247"/>
      <c r="F2039" s="247"/>
      <c r="G2039" s="245"/>
    </row>
    <row r="2040" spans="1:7" x14ac:dyDescent="0.3">
      <c r="A2040" s="246"/>
      <c r="B2040" s="247"/>
      <c r="C2040" s="247"/>
      <c r="D2040" s="247"/>
      <c r="E2040" s="247"/>
      <c r="F2040" s="247"/>
      <c r="G2040" s="245"/>
    </row>
    <row r="2041" spans="1:7" x14ac:dyDescent="0.3">
      <c r="A2041" s="246"/>
      <c r="B2041" s="247"/>
      <c r="C2041" s="247"/>
      <c r="D2041" s="247"/>
      <c r="E2041" s="247"/>
      <c r="F2041" s="247"/>
      <c r="G2041" s="245"/>
    </row>
    <row r="2042" spans="1:7" x14ac:dyDescent="0.3">
      <c r="A2042" s="246"/>
      <c r="B2042" s="247"/>
      <c r="C2042" s="247"/>
      <c r="D2042" s="247"/>
      <c r="E2042" s="247"/>
      <c r="F2042" s="247"/>
      <c r="G2042" s="245"/>
    </row>
    <row r="2043" spans="1:7" x14ac:dyDescent="0.3">
      <c r="A2043" s="246"/>
      <c r="B2043" s="247"/>
      <c r="C2043" s="247"/>
      <c r="D2043" s="247"/>
      <c r="E2043" s="247"/>
      <c r="F2043" s="247"/>
      <c r="G2043" s="245"/>
    </row>
    <row r="2044" spans="1:7" x14ac:dyDescent="0.3">
      <c r="A2044" s="246"/>
      <c r="B2044" s="247"/>
      <c r="C2044" s="247"/>
      <c r="D2044" s="247"/>
      <c r="E2044" s="247"/>
      <c r="F2044" s="247"/>
      <c r="G2044" s="245"/>
    </row>
    <row r="2045" spans="1:7" x14ac:dyDescent="0.3">
      <c r="A2045" s="246"/>
      <c r="B2045" s="247"/>
      <c r="C2045" s="247"/>
      <c r="D2045" s="247"/>
      <c r="E2045" s="247"/>
      <c r="F2045" s="247"/>
      <c r="G2045" s="245"/>
    </row>
    <row r="2046" spans="1:7" x14ac:dyDescent="0.3">
      <c r="A2046" s="246"/>
      <c r="B2046" s="247"/>
      <c r="C2046" s="247"/>
      <c r="D2046" s="247"/>
      <c r="E2046" s="247"/>
      <c r="F2046" s="247"/>
      <c r="G2046" s="245"/>
    </row>
    <row r="2047" spans="1:7" x14ac:dyDescent="0.3">
      <c r="A2047" s="246"/>
      <c r="B2047" s="247"/>
      <c r="C2047" s="247"/>
      <c r="D2047" s="247"/>
      <c r="E2047" s="247"/>
      <c r="F2047" s="247"/>
      <c r="G2047" s="245"/>
    </row>
    <row r="2048" spans="1:7" x14ac:dyDescent="0.3">
      <c r="A2048" s="246"/>
      <c r="B2048" s="247"/>
      <c r="C2048" s="247"/>
      <c r="D2048" s="247"/>
      <c r="E2048" s="247"/>
      <c r="F2048" s="247"/>
      <c r="G2048" s="245"/>
    </row>
    <row r="2049" spans="1:7" x14ac:dyDescent="0.3">
      <c r="A2049" s="246"/>
      <c r="B2049" s="247"/>
      <c r="C2049" s="247"/>
      <c r="D2049" s="247"/>
      <c r="E2049" s="247"/>
      <c r="F2049" s="247"/>
      <c r="G2049" s="245"/>
    </row>
    <row r="2050" spans="1:7" x14ac:dyDescent="0.3">
      <c r="A2050" s="246"/>
      <c r="B2050" s="247"/>
      <c r="C2050" s="247"/>
      <c r="D2050" s="247"/>
      <c r="E2050" s="247"/>
      <c r="F2050" s="247"/>
      <c r="G2050" s="245"/>
    </row>
    <row r="2051" spans="1:7" x14ac:dyDescent="0.3">
      <c r="A2051" s="246"/>
      <c r="B2051" s="247"/>
      <c r="C2051" s="247"/>
      <c r="D2051" s="247"/>
      <c r="E2051" s="247"/>
      <c r="F2051" s="247"/>
      <c r="G2051" s="245"/>
    </row>
    <row r="2052" spans="1:7" x14ac:dyDescent="0.3">
      <c r="A2052" s="246"/>
      <c r="B2052" s="247"/>
      <c r="C2052" s="247"/>
      <c r="D2052" s="247"/>
      <c r="E2052" s="247"/>
      <c r="F2052" s="247"/>
      <c r="G2052" s="245"/>
    </row>
    <row r="2053" spans="1:7" x14ac:dyDescent="0.3">
      <c r="A2053" s="246"/>
      <c r="B2053" s="247"/>
      <c r="C2053" s="247"/>
      <c r="D2053" s="247"/>
      <c r="E2053" s="247"/>
      <c r="F2053" s="247"/>
      <c r="G2053" s="245"/>
    </row>
    <row r="2054" spans="1:7" x14ac:dyDescent="0.3">
      <c r="A2054" s="246"/>
      <c r="B2054" s="247"/>
      <c r="C2054" s="247"/>
      <c r="D2054" s="247"/>
      <c r="E2054" s="247"/>
      <c r="F2054" s="247"/>
      <c r="G2054" s="245"/>
    </row>
    <row r="2055" spans="1:7" x14ac:dyDescent="0.3">
      <c r="A2055" s="246"/>
      <c r="B2055" s="247"/>
      <c r="C2055" s="247"/>
      <c r="D2055" s="247"/>
      <c r="E2055" s="247"/>
      <c r="F2055" s="247"/>
      <c r="G2055" s="245"/>
    </row>
    <row r="2056" spans="1:7" x14ac:dyDescent="0.3">
      <c r="A2056" s="246"/>
      <c r="B2056" s="247"/>
      <c r="C2056" s="247"/>
      <c r="D2056" s="247"/>
      <c r="E2056" s="247"/>
      <c r="F2056" s="247"/>
      <c r="G2056" s="245"/>
    </row>
    <row r="2057" spans="1:7" x14ac:dyDescent="0.3">
      <c r="A2057" s="246"/>
      <c r="B2057" s="247"/>
      <c r="C2057" s="247"/>
      <c r="D2057" s="247"/>
      <c r="E2057" s="247"/>
      <c r="F2057" s="247"/>
      <c r="G2057" s="245"/>
    </row>
    <row r="2058" spans="1:7" x14ac:dyDescent="0.3">
      <c r="A2058" s="246"/>
      <c r="B2058" s="247"/>
      <c r="C2058" s="247"/>
      <c r="D2058" s="247"/>
      <c r="E2058" s="247"/>
      <c r="F2058" s="247"/>
      <c r="G2058" s="245"/>
    </row>
    <row r="2059" spans="1:7" x14ac:dyDescent="0.3">
      <c r="A2059" s="246"/>
      <c r="B2059" s="247"/>
      <c r="C2059" s="247"/>
      <c r="D2059" s="247"/>
      <c r="E2059" s="247"/>
      <c r="F2059" s="247"/>
      <c r="G2059" s="245"/>
    </row>
    <row r="2060" spans="1:7" x14ac:dyDescent="0.3">
      <c r="A2060" s="246"/>
      <c r="B2060" s="247"/>
      <c r="C2060" s="247"/>
      <c r="D2060" s="247"/>
      <c r="E2060" s="247"/>
      <c r="F2060" s="247"/>
      <c r="G2060" s="245"/>
    </row>
    <row r="2061" spans="1:7" x14ac:dyDescent="0.3">
      <c r="A2061" s="246"/>
      <c r="B2061" s="247"/>
      <c r="C2061" s="247"/>
      <c r="D2061" s="247"/>
      <c r="E2061" s="247"/>
      <c r="F2061" s="247"/>
      <c r="G2061" s="245"/>
    </row>
    <row r="2062" spans="1:7" x14ac:dyDescent="0.3">
      <c r="A2062" s="246"/>
      <c r="B2062" s="247"/>
      <c r="C2062" s="247"/>
      <c r="D2062" s="247"/>
      <c r="E2062" s="247"/>
      <c r="F2062" s="247"/>
      <c r="G2062" s="245"/>
    </row>
    <row r="2063" spans="1:7" x14ac:dyDescent="0.3">
      <c r="A2063" s="246"/>
      <c r="B2063" s="247"/>
      <c r="C2063" s="247"/>
      <c r="D2063" s="247"/>
      <c r="E2063" s="247"/>
      <c r="F2063" s="247"/>
      <c r="G2063" s="245"/>
    </row>
    <row r="2064" spans="1:7" x14ac:dyDescent="0.3">
      <c r="A2064" s="246"/>
      <c r="B2064" s="247"/>
      <c r="C2064" s="247"/>
      <c r="D2064" s="247"/>
      <c r="E2064" s="247"/>
      <c r="F2064" s="247"/>
      <c r="G2064" s="245"/>
    </row>
    <row r="2065" spans="1:7" x14ac:dyDescent="0.3">
      <c r="A2065" s="246"/>
      <c r="B2065" s="247"/>
      <c r="C2065" s="247"/>
      <c r="D2065" s="247"/>
      <c r="E2065" s="247"/>
      <c r="F2065" s="247"/>
      <c r="G2065" s="245"/>
    </row>
    <row r="2066" spans="1:7" x14ac:dyDescent="0.3">
      <c r="A2066" s="246"/>
      <c r="B2066" s="247"/>
      <c r="C2066" s="247"/>
      <c r="D2066" s="247"/>
      <c r="E2066" s="247"/>
      <c r="F2066" s="247"/>
      <c r="G2066" s="245"/>
    </row>
    <row r="2067" spans="1:7" x14ac:dyDescent="0.3">
      <c r="A2067" s="246"/>
      <c r="B2067" s="247"/>
      <c r="C2067" s="247"/>
      <c r="D2067" s="247"/>
      <c r="E2067" s="247"/>
      <c r="F2067" s="247"/>
      <c r="G2067" s="245"/>
    </row>
    <row r="2068" spans="1:7" x14ac:dyDescent="0.3">
      <c r="A2068" s="246"/>
      <c r="B2068" s="247"/>
      <c r="C2068" s="247"/>
      <c r="D2068" s="247"/>
      <c r="E2068" s="247"/>
      <c r="F2068" s="247"/>
      <c r="G2068" s="245"/>
    </row>
    <row r="2069" spans="1:7" x14ac:dyDescent="0.3">
      <c r="A2069" s="246"/>
      <c r="B2069" s="247"/>
      <c r="C2069" s="247"/>
      <c r="D2069" s="247"/>
      <c r="E2069" s="247"/>
      <c r="F2069" s="247"/>
      <c r="G2069" s="245"/>
    </row>
    <row r="2070" spans="1:7" x14ac:dyDescent="0.3">
      <c r="A2070" s="246"/>
      <c r="B2070" s="247"/>
      <c r="C2070" s="247"/>
      <c r="D2070" s="247"/>
      <c r="E2070" s="247"/>
      <c r="F2070" s="247"/>
      <c r="G2070" s="245"/>
    </row>
    <row r="2071" spans="1:7" x14ac:dyDescent="0.3">
      <c r="A2071" s="246"/>
      <c r="B2071" s="247"/>
      <c r="C2071" s="247"/>
      <c r="D2071" s="247"/>
      <c r="E2071" s="247"/>
      <c r="F2071" s="247"/>
      <c r="G2071" s="245"/>
    </row>
    <row r="2072" spans="1:7" x14ac:dyDescent="0.3">
      <c r="A2072" s="246"/>
      <c r="B2072" s="247"/>
      <c r="C2072" s="247"/>
      <c r="D2072" s="247"/>
      <c r="E2072" s="247"/>
      <c r="F2072" s="247"/>
      <c r="G2072" s="245"/>
    </row>
    <row r="2073" spans="1:7" x14ac:dyDescent="0.3">
      <c r="A2073" s="246"/>
      <c r="B2073" s="247"/>
      <c r="C2073" s="247"/>
      <c r="D2073" s="247"/>
      <c r="E2073" s="247"/>
      <c r="F2073" s="247"/>
      <c r="G2073" s="245"/>
    </row>
    <row r="2074" spans="1:7" x14ac:dyDescent="0.3">
      <c r="A2074" s="246"/>
      <c r="B2074" s="247"/>
      <c r="C2074" s="247"/>
      <c r="D2074" s="247"/>
      <c r="E2074" s="247"/>
      <c r="F2074" s="247"/>
      <c r="G2074" s="245"/>
    </row>
    <row r="2075" spans="1:7" x14ac:dyDescent="0.3">
      <c r="A2075" s="246"/>
      <c r="B2075" s="247"/>
      <c r="C2075" s="247"/>
      <c r="D2075" s="247"/>
      <c r="E2075" s="247"/>
      <c r="F2075" s="247"/>
      <c r="G2075" s="245"/>
    </row>
    <row r="2076" spans="1:7" x14ac:dyDescent="0.3">
      <c r="A2076" s="246"/>
      <c r="B2076" s="247"/>
      <c r="C2076" s="247"/>
      <c r="D2076" s="247"/>
      <c r="E2076" s="247"/>
      <c r="F2076" s="247"/>
      <c r="G2076" s="245"/>
    </row>
    <row r="2077" spans="1:7" x14ac:dyDescent="0.3">
      <c r="A2077" s="246"/>
      <c r="B2077" s="247"/>
      <c r="C2077" s="247"/>
      <c r="D2077" s="247"/>
      <c r="E2077" s="247"/>
      <c r="F2077" s="247"/>
      <c r="G2077" s="245"/>
    </row>
    <row r="2078" spans="1:7" x14ac:dyDescent="0.3">
      <c r="A2078" s="246"/>
      <c r="B2078" s="247"/>
      <c r="C2078" s="247"/>
      <c r="D2078" s="247"/>
      <c r="E2078" s="247"/>
      <c r="F2078" s="247"/>
      <c r="G2078" s="245"/>
    </row>
    <row r="2079" spans="1:7" x14ac:dyDescent="0.3">
      <c r="A2079" s="246"/>
      <c r="B2079" s="247"/>
      <c r="C2079" s="247"/>
      <c r="D2079" s="247"/>
      <c r="E2079" s="247"/>
      <c r="F2079" s="247"/>
      <c r="G2079" s="245"/>
    </row>
    <row r="2080" spans="1:7" x14ac:dyDescent="0.3">
      <c r="A2080" s="246"/>
      <c r="B2080" s="247"/>
      <c r="C2080" s="247"/>
      <c r="D2080" s="247"/>
      <c r="E2080" s="247"/>
      <c r="F2080" s="247"/>
      <c r="G2080" s="245"/>
    </row>
    <row r="2081" spans="1:7" x14ac:dyDescent="0.3">
      <c r="A2081" s="246"/>
      <c r="B2081" s="247"/>
      <c r="C2081" s="247"/>
      <c r="D2081" s="247"/>
      <c r="E2081" s="247"/>
      <c r="F2081" s="247"/>
      <c r="G2081" s="245"/>
    </row>
    <row r="2082" spans="1:7" x14ac:dyDescent="0.3">
      <c r="A2082" s="246"/>
      <c r="B2082" s="247"/>
      <c r="C2082" s="247"/>
      <c r="D2082" s="247"/>
      <c r="E2082" s="247"/>
      <c r="F2082" s="247"/>
      <c r="G2082" s="245"/>
    </row>
    <row r="2083" spans="1:7" x14ac:dyDescent="0.3">
      <c r="A2083" s="246"/>
      <c r="B2083" s="247"/>
      <c r="C2083" s="247"/>
      <c r="D2083" s="247"/>
      <c r="E2083" s="247"/>
      <c r="F2083" s="247"/>
      <c r="G2083" s="245"/>
    </row>
    <row r="2084" spans="1:7" x14ac:dyDescent="0.3">
      <c r="A2084" s="246"/>
      <c r="B2084" s="247"/>
      <c r="C2084" s="247"/>
      <c r="D2084" s="247"/>
      <c r="E2084" s="247"/>
      <c r="F2084" s="247"/>
      <c r="G2084" s="245"/>
    </row>
    <row r="2085" spans="1:7" x14ac:dyDescent="0.3">
      <c r="A2085" s="246"/>
      <c r="B2085" s="247"/>
      <c r="C2085" s="247"/>
      <c r="D2085" s="247"/>
      <c r="E2085" s="247"/>
      <c r="F2085" s="247"/>
      <c r="G2085" s="245"/>
    </row>
    <row r="2086" spans="1:7" x14ac:dyDescent="0.3">
      <c r="A2086" s="246"/>
      <c r="B2086" s="247"/>
      <c r="C2086" s="247"/>
      <c r="D2086" s="247"/>
      <c r="E2086" s="247"/>
      <c r="F2086" s="247"/>
      <c r="G2086" s="245"/>
    </row>
    <row r="2087" spans="1:7" x14ac:dyDescent="0.3">
      <c r="A2087" s="246"/>
      <c r="B2087" s="247"/>
      <c r="C2087" s="247"/>
      <c r="D2087" s="247"/>
      <c r="E2087" s="247"/>
    </row>
    <row r="2088" spans="1:7" x14ac:dyDescent="0.3">
      <c r="A2088" s="246"/>
      <c r="B2088" s="247"/>
      <c r="C2088" s="247"/>
      <c r="D2088" s="247"/>
      <c r="E2088" s="247"/>
    </row>
    <row r="2089" spans="1:7" x14ac:dyDescent="0.3">
      <c r="A2089" s="246"/>
      <c r="B2089" s="247"/>
      <c r="C2089" s="247"/>
      <c r="D2089" s="247"/>
      <c r="E2089" s="247"/>
    </row>
  </sheetData>
  <mergeCells count="8">
    <mergeCell ref="A9:G9"/>
    <mergeCell ref="E1:G1"/>
    <mergeCell ref="A2:G2"/>
    <mergeCell ref="A3:G3"/>
    <mergeCell ref="A4:G4"/>
    <mergeCell ref="A5:G5"/>
    <mergeCell ref="A6:G6"/>
    <mergeCell ref="E7:G7"/>
  </mergeCells>
  <pageMargins left="0.59055118110236227" right="0.39370078740157483" top="0.39370078740157483" bottom="0.39370078740157483" header="0.31496062992125984" footer="0.31496062992125984"/>
  <pageSetup paperSize="9" scale="98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R2090"/>
  <sheetViews>
    <sheetView view="pageBreakPreview" zoomScale="75" zoomScaleNormal="115" zoomScaleSheetLayoutView="75" workbookViewId="0">
      <selection activeCell="G14" sqref="G14:J14"/>
    </sheetView>
  </sheetViews>
  <sheetFormatPr defaultColWidth="9.109375" defaultRowHeight="13.2" x14ac:dyDescent="0.3"/>
  <cols>
    <col min="1" max="1" width="43" style="19" customWidth="1"/>
    <col min="2" max="2" width="5.5546875" style="22" customWidth="1"/>
    <col min="3" max="3" width="4.88671875" style="22" customWidth="1"/>
    <col min="4" max="4" width="5.109375" style="22" customWidth="1"/>
    <col min="5" max="5" width="13.33203125" style="22" customWidth="1"/>
    <col min="6" max="6" width="6.6640625" style="22" customWidth="1"/>
    <col min="7" max="7" width="12.5546875" style="124" customWidth="1"/>
    <col min="8" max="9" width="0" style="19" hidden="1" customWidth="1"/>
    <col min="10" max="10" width="11.44140625" style="124" customWidth="1"/>
    <col min="11" max="11" width="15.6640625" style="19" hidden="1" customWidth="1"/>
    <col min="12" max="12" width="1.88671875" style="19" hidden="1" customWidth="1"/>
    <col min="13" max="13" width="1.5546875" style="19" hidden="1" customWidth="1"/>
    <col min="14" max="14" width="11" style="19" customWidth="1"/>
    <col min="15" max="15" width="10.44140625" style="19" customWidth="1"/>
    <col min="16" max="16" width="11.44140625" style="253" bestFit="1" customWidth="1"/>
    <col min="17" max="17" width="9.109375" style="253"/>
    <col min="18" max="258" width="9.109375" style="19"/>
    <col min="259" max="259" width="43" style="19" customWidth="1"/>
    <col min="260" max="260" width="5.5546875" style="19" customWidth="1"/>
    <col min="261" max="261" width="4.88671875" style="19" customWidth="1"/>
    <col min="262" max="262" width="5.109375" style="19" customWidth="1"/>
    <col min="263" max="263" width="13.33203125" style="19" customWidth="1"/>
    <col min="264" max="264" width="6.6640625" style="19" customWidth="1"/>
    <col min="265" max="265" width="10.5546875" style="19" customWidth="1"/>
    <col min="266" max="267" width="0" style="19" hidden="1" customWidth="1"/>
    <col min="268" max="268" width="9.44140625" style="19" bestFit="1" customWidth="1"/>
    <col min="269" max="271" width="0" style="19" hidden="1" customWidth="1"/>
    <col min="272" max="514" width="9.109375" style="19"/>
    <col min="515" max="515" width="43" style="19" customWidth="1"/>
    <col min="516" max="516" width="5.5546875" style="19" customWidth="1"/>
    <col min="517" max="517" width="4.88671875" style="19" customWidth="1"/>
    <col min="518" max="518" width="5.109375" style="19" customWidth="1"/>
    <col min="519" max="519" width="13.33203125" style="19" customWidth="1"/>
    <col min="520" max="520" width="6.6640625" style="19" customWidth="1"/>
    <col min="521" max="521" width="10.5546875" style="19" customWidth="1"/>
    <col min="522" max="523" width="0" style="19" hidden="1" customWidth="1"/>
    <col min="524" max="524" width="9.44140625" style="19" bestFit="1" customWidth="1"/>
    <col min="525" max="527" width="0" style="19" hidden="1" customWidth="1"/>
    <col min="528" max="770" width="9.109375" style="19"/>
    <col min="771" max="771" width="43" style="19" customWidth="1"/>
    <col min="772" max="772" width="5.5546875" style="19" customWidth="1"/>
    <col min="773" max="773" width="4.88671875" style="19" customWidth="1"/>
    <col min="774" max="774" width="5.109375" style="19" customWidth="1"/>
    <col min="775" max="775" width="13.33203125" style="19" customWidth="1"/>
    <col min="776" max="776" width="6.6640625" style="19" customWidth="1"/>
    <col min="777" max="777" width="10.5546875" style="19" customWidth="1"/>
    <col min="778" max="779" width="0" style="19" hidden="1" customWidth="1"/>
    <col min="780" max="780" width="9.44140625" style="19" bestFit="1" customWidth="1"/>
    <col min="781" max="783" width="0" style="19" hidden="1" customWidth="1"/>
    <col min="784" max="1026" width="9.109375" style="19"/>
    <col min="1027" max="1027" width="43" style="19" customWidth="1"/>
    <col min="1028" max="1028" width="5.5546875" style="19" customWidth="1"/>
    <col min="1029" max="1029" width="4.88671875" style="19" customWidth="1"/>
    <col min="1030" max="1030" width="5.109375" style="19" customWidth="1"/>
    <col min="1031" max="1031" width="13.33203125" style="19" customWidth="1"/>
    <col min="1032" max="1032" width="6.6640625" style="19" customWidth="1"/>
    <col min="1033" max="1033" width="10.5546875" style="19" customWidth="1"/>
    <col min="1034" max="1035" width="0" style="19" hidden="1" customWidth="1"/>
    <col min="1036" max="1036" width="9.44140625" style="19" bestFit="1" customWidth="1"/>
    <col min="1037" max="1039" width="0" style="19" hidden="1" customWidth="1"/>
    <col min="1040" max="1282" width="9.109375" style="19"/>
    <col min="1283" max="1283" width="43" style="19" customWidth="1"/>
    <col min="1284" max="1284" width="5.5546875" style="19" customWidth="1"/>
    <col min="1285" max="1285" width="4.88671875" style="19" customWidth="1"/>
    <col min="1286" max="1286" width="5.109375" style="19" customWidth="1"/>
    <col min="1287" max="1287" width="13.33203125" style="19" customWidth="1"/>
    <col min="1288" max="1288" width="6.6640625" style="19" customWidth="1"/>
    <col min="1289" max="1289" width="10.5546875" style="19" customWidth="1"/>
    <col min="1290" max="1291" width="0" style="19" hidden="1" customWidth="1"/>
    <col min="1292" max="1292" width="9.44140625" style="19" bestFit="1" customWidth="1"/>
    <col min="1293" max="1295" width="0" style="19" hidden="1" customWidth="1"/>
    <col min="1296" max="1538" width="9.109375" style="19"/>
    <col min="1539" max="1539" width="43" style="19" customWidth="1"/>
    <col min="1540" max="1540" width="5.5546875" style="19" customWidth="1"/>
    <col min="1541" max="1541" width="4.88671875" style="19" customWidth="1"/>
    <col min="1542" max="1542" width="5.109375" style="19" customWidth="1"/>
    <col min="1543" max="1543" width="13.33203125" style="19" customWidth="1"/>
    <col min="1544" max="1544" width="6.6640625" style="19" customWidth="1"/>
    <col min="1545" max="1545" width="10.5546875" style="19" customWidth="1"/>
    <col min="1546" max="1547" width="0" style="19" hidden="1" customWidth="1"/>
    <col min="1548" max="1548" width="9.44140625" style="19" bestFit="1" customWidth="1"/>
    <col min="1549" max="1551" width="0" style="19" hidden="1" customWidth="1"/>
    <col min="1552" max="1794" width="9.109375" style="19"/>
    <col min="1795" max="1795" width="43" style="19" customWidth="1"/>
    <col min="1796" max="1796" width="5.5546875" style="19" customWidth="1"/>
    <col min="1797" max="1797" width="4.88671875" style="19" customWidth="1"/>
    <col min="1798" max="1798" width="5.109375" style="19" customWidth="1"/>
    <col min="1799" max="1799" width="13.33203125" style="19" customWidth="1"/>
    <col min="1800" max="1800" width="6.6640625" style="19" customWidth="1"/>
    <col min="1801" max="1801" width="10.5546875" style="19" customWidth="1"/>
    <col min="1802" max="1803" width="0" style="19" hidden="1" customWidth="1"/>
    <col min="1804" max="1804" width="9.44140625" style="19" bestFit="1" customWidth="1"/>
    <col min="1805" max="1807" width="0" style="19" hidden="1" customWidth="1"/>
    <col min="1808" max="2050" width="9.109375" style="19"/>
    <col min="2051" max="2051" width="43" style="19" customWidth="1"/>
    <col min="2052" max="2052" width="5.5546875" style="19" customWidth="1"/>
    <col min="2053" max="2053" width="4.88671875" style="19" customWidth="1"/>
    <col min="2054" max="2054" width="5.109375" style="19" customWidth="1"/>
    <col min="2055" max="2055" width="13.33203125" style="19" customWidth="1"/>
    <col min="2056" max="2056" width="6.6640625" style="19" customWidth="1"/>
    <col min="2057" max="2057" width="10.5546875" style="19" customWidth="1"/>
    <col min="2058" max="2059" width="0" style="19" hidden="1" customWidth="1"/>
    <col min="2060" max="2060" width="9.44140625" style="19" bestFit="1" customWidth="1"/>
    <col min="2061" max="2063" width="0" style="19" hidden="1" customWidth="1"/>
    <col min="2064" max="2306" width="9.109375" style="19"/>
    <col min="2307" max="2307" width="43" style="19" customWidth="1"/>
    <col min="2308" max="2308" width="5.5546875" style="19" customWidth="1"/>
    <col min="2309" max="2309" width="4.88671875" style="19" customWidth="1"/>
    <col min="2310" max="2310" width="5.109375" style="19" customWidth="1"/>
    <col min="2311" max="2311" width="13.33203125" style="19" customWidth="1"/>
    <col min="2312" max="2312" width="6.6640625" style="19" customWidth="1"/>
    <col min="2313" max="2313" width="10.5546875" style="19" customWidth="1"/>
    <col min="2314" max="2315" width="0" style="19" hidden="1" customWidth="1"/>
    <col min="2316" max="2316" width="9.44140625" style="19" bestFit="1" customWidth="1"/>
    <col min="2317" max="2319" width="0" style="19" hidden="1" customWidth="1"/>
    <col min="2320" max="2562" width="9.109375" style="19"/>
    <col min="2563" max="2563" width="43" style="19" customWidth="1"/>
    <col min="2564" max="2564" width="5.5546875" style="19" customWidth="1"/>
    <col min="2565" max="2565" width="4.88671875" style="19" customWidth="1"/>
    <col min="2566" max="2566" width="5.109375" style="19" customWidth="1"/>
    <col min="2567" max="2567" width="13.33203125" style="19" customWidth="1"/>
    <col min="2568" max="2568" width="6.6640625" style="19" customWidth="1"/>
    <col min="2569" max="2569" width="10.5546875" style="19" customWidth="1"/>
    <col min="2570" max="2571" width="0" style="19" hidden="1" customWidth="1"/>
    <col min="2572" max="2572" width="9.44140625" style="19" bestFit="1" customWidth="1"/>
    <col min="2573" max="2575" width="0" style="19" hidden="1" customWidth="1"/>
    <col min="2576" max="2818" width="9.109375" style="19"/>
    <col min="2819" max="2819" width="43" style="19" customWidth="1"/>
    <col min="2820" max="2820" width="5.5546875" style="19" customWidth="1"/>
    <col min="2821" max="2821" width="4.88671875" style="19" customWidth="1"/>
    <col min="2822" max="2822" width="5.109375" style="19" customWidth="1"/>
    <col min="2823" max="2823" width="13.33203125" style="19" customWidth="1"/>
    <col min="2824" max="2824" width="6.6640625" style="19" customWidth="1"/>
    <col min="2825" max="2825" width="10.5546875" style="19" customWidth="1"/>
    <col min="2826" max="2827" width="0" style="19" hidden="1" customWidth="1"/>
    <col min="2828" max="2828" width="9.44140625" style="19" bestFit="1" customWidth="1"/>
    <col min="2829" max="2831" width="0" style="19" hidden="1" customWidth="1"/>
    <col min="2832" max="3074" width="9.109375" style="19"/>
    <col min="3075" max="3075" width="43" style="19" customWidth="1"/>
    <col min="3076" max="3076" width="5.5546875" style="19" customWidth="1"/>
    <col min="3077" max="3077" width="4.88671875" style="19" customWidth="1"/>
    <col min="3078" max="3078" width="5.109375" style="19" customWidth="1"/>
    <col min="3079" max="3079" width="13.33203125" style="19" customWidth="1"/>
    <col min="3080" max="3080" width="6.6640625" style="19" customWidth="1"/>
    <col min="3081" max="3081" width="10.5546875" style="19" customWidth="1"/>
    <col min="3082" max="3083" width="0" style="19" hidden="1" customWidth="1"/>
    <col min="3084" max="3084" width="9.44140625" style="19" bestFit="1" customWidth="1"/>
    <col min="3085" max="3087" width="0" style="19" hidden="1" customWidth="1"/>
    <col min="3088" max="3330" width="9.109375" style="19"/>
    <col min="3331" max="3331" width="43" style="19" customWidth="1"/>
    <col min="3332" max="3332" width="5.5546875" style="19" customWidth="1"/>
    <col min="3333" max="3333" width="4.88671875" style="19" customWidth="1"/>
    <col min="3334" max="3334" width="5.109375" style="19" customWidth="1"/>
    <col min="3335" max="3335" width="13.33203125" style="19" customWidth="1"/>
    <col min="3336" max="3336" width="6.6640625" style="19" customWidth="1"/>
    <col min="3337" max="3337" width="10.5546875" style="19" customWidth="1"/>
    <col min="3338" max="3339" width="0" style="19" hidden="1" customWidth="1"/>
    <col min="3340" max="3340" width="9.44140625" style="19" bestFit="1" customWidth="1"/>
    <col min="3341" max="3343" width="0" style="19" hidden="1" customWidth="1"/>
    <col min="3344" max="3586" width="9.109375" style="19"/>
    <col min="3587" max="3587" width="43" style="19" customWidth="1"/>
    <col min="3588" max="3588" width="5.5546875" style="19" customWidth="1"/>
    <col min="3589" max="3589" width="4.88671875" style="19" customWidth="1"/>
    <col min="3590" max="3590" width="5.109375" style="19" customWidth="1"/>
    <col min="3591" max="3591" width="13.33203125" style="19" customWidth="1"/>
    <col min="3592" max="3592" width="6.6640625" style="19" customWidth="1"/>
    <col min="3593" max="3593" width="10.5546875" style="19" customWidth="1"/>
    <col min="3594" max="3595" width="0" style="19" hidden="1" customWidth="1"/>
    <col min="3596" max="3596" width="9.44140625" style="19" bestFit="1" customWidth="1"/>
    <col min="3597" max="3599" width="0" style="19" hidden="1" customWidth="1"/>
    <col min="3600" max="3842" width="9.109375" style="19"/>
    <col min="3843" max="3843" width="43" style="19" customWidth="1"/>
    <col min="3844" max="3844" width="5.5546875" style="19" customWidth="1"/>
    <col min="3845" max="3845" width="4.88671875" style="19" customWidth="1"/>
    <col min="3846" max="3846" width="5.109375" style="19" customWidth="1"/>
    <col min="3847" max="3847" width="13.33203125" style="19" customWidth="1"/>
    <col min="3848" max="3848" width="6.6640625" style="19" customWidth="1"/>
    <col min="3849" max="3849" width="10.5546875" style="19" customWidth="1"/>
    <col min="3850" max="3851" width="0" style="19" hidden="1" customWidth="1"/>
    <col min="3852" max="3852" width="9.44140625" style="19" bestFit="1" customWidth="1"/>
    <col min="3853" max="3855" width="0" style="19" hidden="1" customWidth="1"/>
    <col min="3856" max="4098" width="9.109375" style="19"/>
    <col min="4099" max="4099" width="43" style="19" customWidth="1"/>
    <col min="4100" max="4100" width="5.5546875" style="19" customWidth="1"/>
    <col min="4101" max="4101" width="4.88671875" style="19" customWidth="1"/>
    <col min="4102" max="4102" width="5.109375" style="19" customWidth="1"/>
    <col min="4103" max="4103" width="13.33203125" style="19" customWidth="1"/>
    <col min="4104" max="4104" width="6.6640625" style="19" customWidth="1"/>
    <col min="4105" max="4105" width="10.5546875" style="19" customWidth="1"/>
    <col min="4106" max="4107" width="0" style="19" hidden="1" customWidth="1"/>
    <col min="4108" max="4108" width="9.44140625" style="19" bestFit="1" customWidth="1"/>
    <col min="4109" max="4111" width="0" style="19" hidden="1" customWidth="1"/>
    <col min="4112" max="4354" width="9.109375" style="19"/>
    <col min="4355" max="4355" width="43" style="19" customWidth="1"/>
    <col min="4356" max="4356" width="5.5546875" style="19" customWidth="1"/>
    <col min="4357" max="4357" width="4.88671875" style="19" customWidth="1"/>
    <col min="4358" max="4358" width="5.109375" style="19" customWidth="1"/>
    <col min="4359" max="4359" width="13.33203125" style="19" customWidth="1"/>
    <col min="4360" max="4360" width="6.6640625" style="19" customWidth="1"/>
    <col min="4361" max="4361" width="10.5546875" style="19" customWidth="1"/>
    <col min="4362" max="4363" width="0" style="19" hidden="1" customWidth="1"/>
    <col min="4364" max="4364" width="9.44140625" style="19" bestFit="1" customWidth="1"/>
    <col min="4365" max="4367" width="0" style="19" hidden="1" customWidth="1"/>
    <col min="4368" max="4610" width="9.109375" style="19"/>
    <col min="4611" max="4611" width="43" style="19" customWidth="1"/>
    <col min="4612" max="4612" width="5.5546875" style="19" customWidth="1"/>
    <col min="4613" max="4613" width="4.88671875" style="19" customWidth="1"/>
    <col min="4614" max="4614" width="5.109375" style="19" customWidth="1"/>
    <col min="4615" max="4615" width="13.33203125" style="19" customWidth="1"/>
    <col min="4616" max="4616" width="6.6640625" style="19" customWidth="1"/>
    <col min="4617" max="4617" width="10.5546875" style="19" customWidth="1"/>
    <col min="4618" max="4619" width="0" style="19" hidden="1" customWidth="1"/>
    <col min="4620" max="4620" width="9.44140625" style="19" bestFit="1" customWidth="1"/>
    <col min="4621" max="4623" width="0" style="19" hidden="1" customWidth="1"/>
    <col min="4624" max="4866" width="9.109375" style="19"/>
    <col min="4867" max="4867" width="43" style="19" customWidth="1"/>
    <col min="4868" max="4868" width="5.5546875" style="19" customWidth="1"/>
    <col min="4869" max="4869" width="4.88671875" style="19" customWidth="1"/>
    <col min="4870" max="4870" width="5.109375" style="19" customWidth="1"/>
    <col min="4871" max="4871" width="13.33203125" style="19" customWidth="1"/>
    <col min="4872" max="4872" width="6.6640625" style="19" customWidth="1"/>
    <col min="4873" max="4873" width="10.5546875" style="19" customWidth="1"/>
    <col min="4874" max="4875" width="0" style="19" hidden="1" customWidth="1"/>
    <col min="4876" max="4876" width="9.44140625" style="19" bestFit="1" customWidth="1"/>
    <col min="4877" max="4879" width="0" style="19" hidden="1" customWidth="1"/>
    <col min="4880" max="5122" width="9.109375" style="19"/>
    <col min="5123" max="5123" width="43" style="19" customWidth="1"/>
    <col min="5124" max="5124" width="5.5546875" style="19" customWidth="1"/>
    <col min="5125" max="5125" width="4.88671875" style="19" customWidth="1"/>
    <col min="5126" max="5126" width="5.109375" style="19" customWidth="1"/>
    <col min="5127" max="5127" width="13.33203125" style="19" customWidth="1"/>
    <col min="5128" max="5128" width="6.6640625" style="19" customWidth="1"/>
    <col min="5129" max="5129" width="10.5546875" style="19" customWidth="1"/>
    <col min="5130" max="5131" width="0" style="19" hidden="1" customWidth="1"/>
    <col min="5132" max="5132" width="9.44140625" style="19" bestFit="1" customWidth="1"/>
    <col min="5133" max="5135" width="0" style="19" hidden="1" customWidth="1"/>
    <col min="5136" max="5378" width="9.109375" style="19"/>
    <col min="5379" max="5379" width="43" style="19" customWidth="1"/>
    <col min="5380" max="5380" width="5.5546875" style="19" customWidth="1"/>
    <col min="5381" max="5381" width="4.88671875" style="19" customWidth="1"/>
    <col min="5382" max="5382" width="5.109375" style="19" customWidth="1"/>
    <col min="5383" max="5383" width="13.33203125" style="19" customWidth="1"/>
    <col min="5384" max="5384" width="6.6640625" style="19" customWidth="1"/>
    <col min="5385" max="5385" width="10.5546875" style="19" customWidth="1"/>
    <col min="5386" max="5387" width="0" style="19" hidden="1" customWidth="1"/>
    <col min="5388" max="5388" width="9.44140625" style="19" bestFit="1" customWidth="1"/>
    <col min="5389" max="5391" width="0" style="19" hidden="1" customWidth="1"/>
    <col min="5392" max="5634" width="9.109375" style="19"/>
    <col min="5635" max="5635" width="43" style="19" customWidth="1"/>
    <col min="5636" max="5636" width="5.5546875" style="19" customWidth="1"/>
    <col min="5637" max="5637" width="4.88671875" style="19" customWidth="1"/>
    <col min="5638" max="5638" width="5.109375" style="19" customWidth="1"/>
    <col min="5639" max="5639" width="13.33203125" style="19" customWidth="1"/>
    <col min="5640" max="5640" width="6.6640625" style="19" customWidth="1"/>
    <col min="5641" max="5641" width="10.5546875" style="19" customWidth="1"/>
    <col min="5642" max="5643" width="0" style="19" hidden="1" customWidth="1"/>
    <col min="5644" max="5644" width="9.44140625" style="19" bestFit="1" customWidth="1"/>
    <col min="5645" max="5647" width="0" style="19" hidden="1" customWidth="1"/>
    <col min="5648" max="5890" width="9.109375" style="19"/>
    <col min="5891" max="5891" width="43" style="19" customWidth="1"/>
    <col min="5892" max="5892" width="5.5546875" style="19" customWidth="1"/>
    <col min="5893" max="5893" width="4.88671875" style="19" customWidth="1"/>
    <col min="5894" max="5894" width="5.109375" style="19" customWidth="1"/>
    <col min="5895" max="5895" width="13.33203125" style="19" customWidth="1"/>
    <col min="5896" max="5896" width="6.6640625" style="19" customWidth="1"/>
    <col min="5897" max="5897" width="10.5546875" style="19" customWidth="1"/>
    <col min="5898" max="5899" width="0" style="19" hidden="1" customWidth="1"/>
    <col min="5900" max="5900" width="9.44140625" style="19" bestFit="1" customWidth="1"/>
    <col min="5901" max="5903" width="0" style="19" hidden="1" customWidth="1"/>
    <col min="5904" max="6146" width="9.109375" style="19"/>
    <col min="6147" max="6147" width="43" style="19" customWidth="1"/>
    <col min="6148" max="6148" width="5.5546875" style="19" customWidth="1"/>
    <col min="6149" max="6149" width="4.88671875" style="19" customWidth="1"/>
    <col min="6150" max="6150" width="5.109375" style="19" customWidth="1"/>
    <col min="6151" max="6151" width="13.33203125" style="19" customWidth="1"/>
    <col min="6152" max="6152" width="6.6640625" style="19" customWidth="1"/>
    <col min="6153" max="6153" width="10.5546875" style="19" customWidth="1"/>
    <col min="6154" max="6155" width="0" style="19" hidden="1" customWidth="1"/>
    <col min="6156" max="6156" width="9.44140625" style="19" bestFit="1" customWidth="1"/>
    <col min="6157" max="6159" width="0" style="19" hidden="1" customWidth="1"/>
    <col min="6160" max="6402" width="9.109375" style="19"/>
    <col min="6403" max="6403" width="43" style="19" customWidth="1"/>
    <col min="6404" max="6404" width="5.5546875" style="19" customWidth="1"/>
    <col min="6405" max="6405" width="4.88671875" style="19" customWidth="1"/>
    <col min="6406" max="6406" width="5.109375" style="19" customWidth="1"/>
    <col min="6407" max="6407" width="13.33203125" style="19" customWidth="1"/>
    <col min="6408" max="6408" width="6.6640625" style="19" customWidth="1"/>
    <col min="6409" max="6409" width="10.5546875" style="19" customWidth="1"/>
    <col min="6410" max="6411" width="0" style="19" hidden="1" customWidth="1"/>
    <col min="6412" max="6412" width="9.44140625" style="19" bestFit="1" customWidth="1"/>
    <col min="6413" max="6415" width="0" style="19" hidden="1" customWidth="1"/>
    <col min="6416" max="6658" width="9.109375" style="19"/>
    <col min="6659" max="6659" width="43" style="19" customWidth="1"/>
    <col min="6660" max="6660" width="5.5546875" style="19" customWidth="1"/>
    <col min="6661" max="6661" width="4.88671875" style="19" customWidth="1"/>
    <col min="6662" max="6662" width="5.109375" style="19" customWidth="1"/>
    <col min="6663" max="6663" width="13.33203125" style="19" customWidth="1"/>
    <col min="6664" max="6664" width="6.6640625" style="19" customWidth="1"/>
    <col min="6665" max="6665" width="10.5546875" style="19" customWidth="1"/>
    <col min="6666" max="6667" width="0" style="19" hidden="1" customWidth="1"/>
    <col min="6668" max="6668" width="9.44140625" style="19" bestFit="1" customWidth="1"/>
    <col min="6669" max="6671" width="0" style="19" hidden="1" customWidth="1"/>
    <col min="6672" max="6914" width="9.109375" style="19"/>
    <col min="6915" max="6915" width="43" style="19" customWidth="1"/>
    <col min="6916" max="6916" width="5.5546875" style="19" customWidth="1"/>
    <col min="6917" max="6917" width="4.88671875" style="19" customWidth="1"/>
    <col min="6918" max="6918" width="5.109375" style="19" customWidth="1"/>
    <col min="6919" max="6919" width="13.33203125" style="19" customWidth="1"/>
    <col min="6920" max="6920" width="6.6640625" style="19" customWidth="1"/>
    <col min="6921" max="6921" width="10.5546875" style="19" customWidth="1"/>
    <col min="6922" max="6923" width="0" style="19" hidden="1" customWidth="1"/>
    <col min="6924" max="6924" width="9.44140625" style="19" bestFit="1" customWidth="1"/>
    <col min="6925" max="6927" width="0" style="19" hidden="1" customWidth="1"/>
    <col min="6928" max="7170" width="9.109375" style="19"/>
    <col min="7171" max="7171" width="43" style="19" customWidth="1"/>
    <col min="7172" max="7172" width="5.5546875" style="19" customWidth="1"/>
    <col min="7173" max="7173" width="4.88671875" style="19" customWidth="1"/>
    <col min="7174" max="7174" width="5.109375" style="19" customWidth="1"/>
    <col min="7175" max="7175" width="13.33203125" style="19" customWidth="1"/>
    <col min="7176" max="7176" width="6.6640625" style="19" customWidth="1"/>
    <col min="7177" max="7177" width="10.5546875" style="19" customWidth="1"/>
    <col min="7178" max="7179" width="0" style="19" hidden="1" customWidth="1"/>
    <col min="7180" max="7180" width="9.44140625" style="19" bestFit="1" customWidth="1"/>
    <col min="7181" max="7183" width="0" style="19" hidden="1" customWidth="1"/>
    <col min="7184" max="7426" width="9.109375" style="19"/>
    <col min="7427" max="7427" width="43" style="19" customWidth="1"/>
    <col min="7428" max="7428" width="5.5546875" style="19" customWidth="1"/>
    <col min="7429" max="7429" width="4.88671875" style="19" customWidth="1"/>
    <col min="7430" max="7430" width="5.109375" style="19" customWidth="1"/>
    <col min="7431" max="7431" width="13.33203125" style="19" customWidth="1"/>
    <col min="7432" max="7432" width="6.6640625" style="19" customWidth="1"/>
    <col min="7433" max="7433" width="10.5546875" style="19" customWidth="1"/>
    <col min="7434" max="7435" width="0" style="19" hidden="1" customWidth="1"/>
    <col min="7436" max="7436" width="9.44140625" style="19" bestFit="1" customWidth="1"/>
    <col min="7437" max="7439" width="0" style="19" hidden="1" customWidth="1"/>
    <col min="7440" max="7682" width="9.109375" style="19"/>
    <col min="7683" max="7683" width="43" style="19" customWidth="1"/>
    <col min="7684" max="7684" width="5.5546875" style="19" customWidth="1"/>
    <col min="7685" max="7685" width="4.88671875" style="19" customWidth="1"/>
    <col min="7686" max="7686" width="5.109375" style="19" customWidth="1"/>
    <col min="7687" max="7687" width="13.33203125" style="19" customWidth="1"/>
    <col min="7688" max="7688" width="6.6640625" style="19" customWidth="1"/>
    <col min="7689" max="7689" width="10.5546875" style="19" customWidth="1"/>
    <col min="7690" max="7691" width="0" style="19" hidden="1" customWidth="1"/>
    <col min="7692" max="7692" width="9.44140625" style="19" bestFit="1" customWidth="1"/>
    <col min="7693" max="7695" width="0" style="19" hidden="1" customWidth="1"/>
    <col min="7696" max="7938" width="9.109375" style="19"/>
    <col min="7939" max="7939" width="43" style="19" customWidth="1"/>
    <col min="7940" max="7940" width="5.5546875" style="19" customWidth="1"/>
    <col min="7941" max="7941" width="4.88671875" style="19" customWidth="1"/>
    <col min="7942" max="7942" width="5.109375" style="19" customWidth="1"/>
    <col min="7943" max="7943" width="13.33203125" style="19" customWidth="1"/>
    <col min="7944" max="7944" width="6.6640625" style="19" customWidth="1"/>
    <col min="7945" max="7945" width="10.5546875" style="19" customWidth="1"/>
    <col min="7946" max="7947" width="0" style="19" hidden="1" customWidth="1"/>
    <col min="7948" max="7948" width="9.44140625" style="19" bestFit="1" customWidth="1"/>
    <col min="7949" max="7951" width="0" style="19" hidden="1" customWidth="1"/>
    <col min="7952" max="8194" width="9.109375" style="19"/>
    <col min="8195" max="8195" width="43" style="19" customWidth="1"/>
    <col min="8196" max="8196" width="5.5546875" style="19" customWidth="1"/>
    <col min="8197" max="8197" width="4.88671875" style="19" customWidth="1"/>
    <col min="8198" max="8198" width="5.109375" style="19" customWidth="1"/>
    <col min="8199" max="8199" width="13.33203125" style="19" customWidth="1"/>
    <col min="8200" max="8200" width="6.6640625" style="19" customWidth="1"/>
    <col min="8201" max="8201" width="10.5546875" style="19" customWidth="1"/>
    <col min="8202" max="8203" width="0" style="19" hidden="1" customWidth="1"/>
    <col min="8204" max="8204" width="9.44140625" style="19" bestFit="1" customWidth="1"/>
    <col min="8205" max="8207" width="0" style="19" hidden="1" customWidth="1"/>
    <col min="8208" max="8450" width="9.109375" style="19"/>
    <col min="8451" max="8451" width="43" style="19" customWidth="1"/>
    <col min="8452" max="8452" width="5.5546875" style="19" customWidth="1"/>
    <col min="8453" max="8453" width="4.88671875" style="19" customWidth="1"/>
    <col min="8454" max="8454" width="5.109375" style="19" customWidth="1"/>
    <col min="8455" max="8455" width="13.33203125" style="19" customWidth="1"/>
    <col min="8456" max="8456" width="6.6640625" style="19" customWidth="1"/>
    <col min="8457" max="8457" width="10.5546875" style="19" customWidth="1"/>
    <col min="8458" max="8459" width="0" style="19" hidden="1" customWidth="1"/>
    <col min="8460" max="8460" width="9.44140625" style="19" bestFit="1" customWidth="1"/>
    <col min="8461" max="8463" width="0" style="19" hidden="1" customWidth="1"/>
    <col min="8464" max="8706" width="9.109375" style="19"/>
    <col min="8707" max="8707" width="43" style="19" customWidth="1"/>
    <col min="8708" max="8708" width="5.5546875" style="19" customWidth="1"/>
    <col min="8709" max="8709" width="4.88671875" style="19" customWidth="1"/>
    <col min="8710" max="8710" width="5.109375" style="19" customWidth="1"/>
    <col min="8711" max="8711" width="13.33203125" style="19" customWidth="1"/>
    <col min="8712" max="8712" width="6.6640625" style="19" customWidth="1"/>
    <col min="8713" max="8713" width="10.5546875" style="19" customWidth="1"/>
    <col min="8714" max="8715" width="0" style="19" hidden="1" customWidth="1"/>
    <col min="8716" max="8716" width="9.44140625" style="19" bestFit="1" customWidth="1"/>
    <col min="8717" max="8719" width="0" style="19" hidden="1" customWidth="1"/>
    <col min="8720" max="8962" width="9.109375" style="19"/>
    <col min="8963" max="8963" width="43" style="19" customWidth="1"/>
    <col min="8964" max="8964" width="5.5546875" style="19" customWidth="1"/>
    <col min="8965" max="8965" width="4.88671875" style="19" customWidth="1"/>
    <col min="8966" max="8966" width="5.109375" style="19" customWidth="1"/>
    <col min="8967" max="8967" width="13.33203125" style="19" customWidth="1"/>
    <col min="8968" max="8968" width="6.6640625" style="19" customWidth="1"/>
    <col min="8969" max="8969" width="10.5546875" style="19" customWidth="1"/>
    <col min="8970" max="8971" width="0" style="19" hidden="1" customWidth="1"/>
    <col min="8972" max="8972" width="9.44140625" style="19" bestFit="1" customWidth="1"/>
    <col min="8973" max="8975" width="0" style="19" hidden="1" customWidth="1"/>
    <col min="8976" max="9218" width="9.109375" style="19"/>
    <col min="9219" max="9219" width="43" style="19" customWidth="1"/>
    <col min="9220" max="9220" width="5.5546875" style="19" customWidth="1"/>
    <col min="9221" max="9221" width="4.88671875" style="19" customWidth="1"/>
    <col min="9222" max="9222" width="5.109375" style="19" customWidth="1"/>
    <col min="9223" max="9223" width="13.33203125" style="19" customWidth="1"/>
    <col min="9224" max="9224" width="6.6640625" style="19" customWidth="1"/>
    <col min="9225" max="9225" width="10.5546875" style="19" customWidth="1"/>
    <col min="9226" max="9227" width="0" style="19" hidden="1" customWidth="1"/>
    <col min="9228" max="9228" width="9.44140625" style="19" bestFit="1" customWidth="1"/>
    <col min="9229" max="9231" width="0" style="19" hidden="1" customWidth="1"/>
    <col min="9232" max="9474" width="9.109375" style="19"/>
    <col min="9475" max="9475" width="43" style="19" customWidth="1"/>
    <col min="9476" max="9476" width="5.5546875" style="19" customWidth="1"/>
    <col min="9477" max="9477" width="4.88671875" style="19" customWidth="1"/>
    <col min="9478" max="9478" width="5.109375" style="19" customWidth="1"/>
    <col min="9479" max="9479" width="13.33203125" style="19" customWidth="1"/>
    <col min="9480" max="9480" width="6.6640625" style="19" customWidth="1"/>
    <col min="9481" max="9481" width="10.5546875" style="19" customWidth="1"/>
    <col min="9482" max="9483" width="0" style="19" hidden="1" customWidth="1"/>
    <col min="9484" max="9484" width="9.44140625" style="19" bestFit="1" customWidth="1"/>
    <col min="9485" max="9487" width="0" style="19" hidden="1" customWidth="1"/>
    <col min="9488" max="9730" width="9.109375" style="19"/>
    <col min="9731" max="9731" width="43" style="19" customWidth="1"/>
    <col min="9732" max="9732" width="5.5546875" style="19" customWidth="1"/>
    <col min="9733" max="9733" width="4.88671875" style="19" customWidth="1"/>
    <col min="9734" max="9734" width="5.109375" style="19" customWidth="1"/>
    <col min="9735" max="9735" width="13.33203125" style="19" customWidth="1"/>
    <col min="9736" max="9736" width="6.6640625" style="19" customWidth="1"/>
    <col min="9737" max="9737" width="10.5546875" style="19" customWidth="1"/>
    <col min="9738" max="9739" width="0" style="19" hidden="1" customWidth="1"/>
    <col min="9740" max="9740" width="9.44140625" style="19" bestFit="1" customWidth="1"/>
    <col min="9741" max="9743" width="0" style="19" hidden="1" customWidth="1"/>
    <col min="9744" max="9986" width="9.109375" style="19"/>
    <col min="9987" max="9987" width="43" style="19" customWidth="1"/>
    <col min="9988" max="9988" width="5.5546875" style="19" customWidth="1"/>
    <col min="9989" max="9989" width="4.88671875" style="19" customWidth="1"/>
    <col min="9990" max="9990" width="5.109375" style="19" customWidth="1"/>
    <col min="9991" max="9991" width="13.33203125" style="19" customWidth="1"/>
    <col min="9992" max="9992" width="6.6640625" style="19" customWidth="1"/>
    <col min="9993" max="9993" width="10.5546875" style="19" customWidth="1"/>
    <col min="9994" max="9995" width="0" style="19" hidden="1" customWidth="1"/>
    <col min="9996" max="9996" width="9.44140625" style="19" bestFit="1" customWidth="1"/>
    <col min="9997" max="9999" width="0" style="19" hidden="1" customWidth="1"/>
    <col min="10000" max="10242" width="9.109375" style="19"/>
    <col min="10243" max="10243" width="43" style="19" customWidth="1"/>
    <col min="10244" max="10244" width="5.5546875" style="19" customWidth="1"/>
    <col min="10245" max="10245" width="4.88671875" style="19" customWidth="1"/>
    <col min="10246" max="10246" width="5.109375" style="19" customWidth="1"/>
    <col min="10247" max="10247" width="13.33203125" style="19" customWidth="1"/>
    <col min="10248" max="10248" width="6.6640625" style="19" customWidth="1"/>
    <col min="10249" max="10249" width="10.5546875" style="19" customWidth="1"/>
    <col min="10250" max="10251" width="0" style="19" hidden="1" customWidth="1"/>
    <col min="10252" max="10252" width="9.44140625" style="19" bestFit="1" customWidth="1"/>
    <col min="10253" max="10255" width="0" style="19" hidden="1" customWidth="1"/>
    <col min="10256" max="10498" width="9.109375" style="19"/>
    <col min="10499" max="10499" width="43" style="19" customWidth="1"/>
    <col min="10500" max="10500" width="5.5546875" style="19" customWidth="1"/>
    <col min="10501" max="10501" width="4.88671875" style="19" customWidth="1"/>
    <col min="10502" max="10502" width="5.109375" style="19" customWidth="1"/>
    <col min="10503" max="10503" width="13.33203125" style="19" customWidth="1"/>
    <col min="10504" max="10504" width="6.6640625" style="19" customWidth="1"/>
    <col min="10505" max="10505" width="10.5546875" style="19" customWidth="1"/>
    <col min="10506" max="10507" width="0" style="19" hidden="1" customWidth="1"/>
    <col min="10508" max="10508" width="9.44140625" style="19" bestFit="1" customWidth="1"/>
    <col min="10509" max="10511" width="0" style="19" hidden="1" customWidth="1"/>
    <col min="10512" max="10754" width="9.109375" style="19"/>
    <col min="10755" max="10755" width="43" style="19" customWidth="1"/>
    <col min="10756" max="10756" width="5.5546875" style="19" customWidth="1"/>
    <col min="10757" max="10757" width="4.88671875" style="19" customWidth="1"/>
    <col min="10758" max="10758" width="5.109375" style="19" customWidth="1"/>
    <col min="10759" max="10759" width="13.33203125" style="19" customWidth="1"/>
    <col min="10760" max="10760" width="6.6640625" style="19" customWidth="1"/>
    <col min="10761" max="10761" width="10.5546875" style="19" customWidth="1"/>
    <col min="10762" max="10763" width="0" style="19" hidden="1" customWidth="1"/>
    <col min="10764" max="10764" width="9.44140625" style="19" bestFit="1" customWidth="1"/>
    <col min="10765" max="10767" width="0" style="19" hidden="1" customWidth="1"/>
    <col min="10768" max="11010" width="9.109375" style="19"/>
    <col min="11011" max="11011" width="43" style="19" customWidth="1"/>
    <col min="11012" max="11012" width="5.5546875" style="19" customWidth="1"/>
    <col min="11013" max="11013" width="4.88671875" style="19" customWidth="1"/>
    <col min="11014" max="11014" width="5.109375" style="19" customWidth="1"/>
    <col min="11015" max="11015" width="13.33203125" style="19" customWidth="1"/>
    <col min="11016" max="11016" width="6.6640625" style="19" customWidth="1"/>
    <col min="11017" max="11017" width="10.5546875" style="19" customWidth="1"/>
    <col min="11018" max="11019" width="0" style="19" hidden="1" customWidth="1"/>
    <col min="11020" max="11020" width="9.44140625" style="19" bestFit="1" customWidth="1"/>
    <col min="11021" max="11023" width="0" style="19" hidden="1" customWidth="1"/>
    <col min="11024" max="11266" width="9.109375" style="19"/>
    <col min="11267" max="11267" width="43" style="19" customWidth="1"/>
    <col min="11268" max="11268" width="5.5546875" style="19" customWidth="1"/>
    <col min="11269" max="11269" width="4.88671875" style="19" customWidth="1"/>
    <col min="11270" max="11270" width="5.109375" style="19" customWidth="1"/>
    <col min="11271" max="11271" width="13.33203125" style="19" customWidth="1"/>
    <col min="11272" max="11272" width="6.6640625" style="19" customWidth="1"/>
    <col min="11273" max="11273" width="10.5546875" style="19" customWidth="1"/>
    <col min="11274" max="11275" width="0" style="19" hidden="1" customWidth="1"/>
    <col min="11276" max="11276" width="9.44140625" style="19" bestFit="1" customWidth="1"/>
    <col min="11277" max="11279" width="0" style="19" hidden="1" customWidth="1"/>
    <col min="11280" max="11522" width="9.109375" style="19"/>
    <col min="11523" max="11523" width="43" style="19" customWidth="1"/>
    <col min="11524" max="11524" width="5.5546875" style="19" customWidth="1"/>
    <col min="11525" max="11525" width="4.88671875" style="19" customWidth="1"/>
    <col min="11526" max="11526" width="5.109375" style="19" customWidth="1"/>
    <col min="11527" max="11527" width="13.33203125" style="19" customWidth="1"/>
    <col min="11528" max="11528" width="6.6640625" style="19" customWidth="1"/>
    <col min="11529" max="11529" width="10.5546875" style="19" customWidth="1"/>
    <col min="11530" max="11531" width="0" style="19" hidden="1" customWidth="1"/>
    <col min="11532" max="11532" width="9.44140625" style="19" bestFit="1" customWidth="1"/>
    <col min="11533" max="11535" width="0" style="19" hidden="1" customWidth="1"/>
    <col min="11536" max="11778" width="9.109375" style="19"/>
    <col min="11779" max="11779" width="43" style="19" customWidth="1"/>
    <col min="11780" max="11780" width="5.5546875" style="19" customWidth="1"/>
    <col min="11781" max="11781" width="4.88671875" style="19" customWidth="1"/>
    <col min="11782" max="11782" width="5.109375" style="19" customWidth="1"/>
    <col min="11783" max="11783" width="13.33203125" style="19" customWidth="1"/>
    <col min="11784" max="11784" width="6.6640625" style="19" customWidth="1"/>
    <col min="11785" max="11785" width="10.5546875" style="19" customWidth="1"/>
    <col min="11786" max="11787" width="0" style="19" hidden="1" customWidth="1"/>
    <col min="11788" max="11788" width="9.44140625" style="19" bestFit="1" customWidth="1"/>
    <col min="11789" max="11791" width="0" style="19" hidden="1" customWidth="1"/>
    <col min="11792" max="12034" width="9.109375" style="19"/>
    <col min="12035" max="12035" width="43" style="19" customWidth="1"/>
    <col min="12036" max="12036" width="5.5546875" style="19" customWidth="1"/>
    <col min="12037" max="12037" width="4.88671875" style="19" customWidth="1"/>
    <col min="12038" max="12038" width="5.109375" style="19" customWidth="1"/>
    <col min="12039" max="12039" width="13.33203125" style="19" customWidth="1"/>
    <col min="12040" max="12040" width="6.6640625" style="19" customWidth="1"/>
    <col min="12041" max="12041" width="10.5546875" style="19" customWidth="1"/>
    <col min="12042" max="12043" width="0" style="19" hidden="1" customWidth="1"/>
    <col min="12044" max="12044" width="9.44140625" style="19" bestFit="1" customWidth="1"/>
    <col min="12045" max="12047" width="0" style="19" hidden="1" customWidth="1"/>
    <col min="12048" max="12290" width="9.109375" style="19"/>
    <col min="12291" max="12291" width="43" style="19" customWidth="1"/>
    <col min="12292" max="12292" width="5.5546875" style="19" customWidth="1"/>
    <col min="12293" max="12293" width="4.88671875" style="19" customWidth="1"/>
    <col min="12294" max="12294" width="5.109375" style="19" customWidth="1"/>
    <col min="12295" max="12295" width="13.33203125" style="19" customWidth="1"/>
    <col min="12296" max="12296" width="6.6640625" style="19" customWidth="1"/>
    <col min="12297" max="12297" width="10.5546875" style="19" customWidth="1"/>
    <col min="12298" max="12299" width="0" style="19" hidden="1" customWidth="1"/>
    <col min="12300" max="12300" width="9.44140625" style="19" bestFit="1" customWidth="1"/>
    <col min="12301" max="12303" width="0" style="19" hidden="1" customWidth="1"/>
    <col min="12304" max="12546" width="9.109375" style="19"/>
    <col min="12547" max="12547" width="43" style="19" customWidth="1"/>
    <col min="12548" max="12548" width="5.5546875" style="19" customWidth="1"/>
    <col min="12549" max="12549" width="4.88671875" style="19" customWidth="1"/>
    <col min="12550" max="12550" width="5.109375" style="19" customWidth="1"/>
    <col min="12551" max="12551" width="13.33203125" style="19" customWidth="1"/>
    <col min="12552" max="12552" width="6.6640625" style="19" customWidth="1"/>
    <col min="12553" max="12553" width="10.5546875" style="19" customWidth="1"/>
    <col min="12554" max="12555" width="0" style="19" hidden="1" customWidth="1"/>
    <col min="12556" max="12556" width="9.44140625" style="19" bestFit="1" customWidth="1"/>
    <col min="12557" max="12559" width="0" style="19" hidden="1" customWidth="1"/>
    <col min="12560" max="12802" width="9.109375" style="19"/>
    <col min="12803" max="12803" width="43" style="19" customWidth="1"/>
    <col min="12804" max="12804" width="5.5546875" style="19" customWidth="1"/>
    <col min="12805" max="12805" width="4.88671875" style="19" customWidth="1"/>
    <col min="12806" max="12806" width="5.109375" style="19" customWidth="1"/>
    <col min="12807" max="12807" width="13.33203125" style="19" customWidth="1"/>
    <col min="12808" max="12808" width="6.6640625" style="19" customWidth="1"/>
    <col min="12809" max="12809" width="10.5546875" style="19" customWidth="1"/>
    <col min="12810" max="12811" width="0" style="19" hidden="1" customWidth="1"/>
    <col min="12812" max="12812" width="9.44140625" style="19" bestFit="1" customWidth="1"/>
    <col min="12813" max="12815" width="0" style="19" hidden="1" customWidth="1"/>
    <col min="12816" max="13058" width="9.109375" style="19"/>
    <col min="13059" max="13059" width="43" style="19" customWidth="1"/>
    <col min="13060" max="13060" width="5.5546875" style="19" customWidth="1"/>
    <col min="13061" max="13061" width="4.88671875" style="19" customWidth="1"/>
    <col min="13062" max="13062" width="5.109375" style="19" customWidth="1"/>
    <col min="13063" max="13063" width="13.33203125" style="19" customWidth="1"/>
    <col min="13064" max="13064" width="6.6640625" style="19" customWidth="1"/>
    <col min="13065" max="13065" width="10.5546875" style="19" customWidth="1"/>
    <col min="13066" max="13067" width="0" style="19" hidden="1" customWidth="1"/>
    <col min="13068" max="13068" width="9.44140625" style="19" bestFit="1" customWidth="1"/>
    <col min="13069" max="13071" width="0" style="19" hidden="1" customWidth="1"/>
    <col min="13072" max="13314" width="9.109375" style="19"/>
    <col min="13315" max="13315" width="43" style="19" customWidth="1"/>
    <col min="13316" max="13316" width="5.5546875" style="19" customWidth="1"/>
    <col min="13317" max="13317" width="4.88671875" style="19" customWidth="1"/>
    <col min="13318" max="13318" width="5.109375" style="19" customWidth="1"/>
    <col min="13319" max="13319" width="13.33203125" style="19" customWidth="1"/>
    <col min="13320" max="13320" width="6.6640625" style="19" customWidth="1"/>
    <col min="13321" max="13321" width="10.5546875" style="19" customWidth="1"/>
    <col min="13322" max="13323" width="0" style="19" hidden="1" customWidth="1"/>
    <col min="13324" max="13324" width="9.44140625" style="19" bestFit="1" customWidth="1"/>
    <col min="13325" max="13327" width="0" style="19" hidden="1" customWidth="1"/>
    <col min="13328" max="13570" width="9.109375" style="19"/>
    <col min="13571" max="13571" width="43" style="19" customWidth="1"/>
    <col min="13572" max="13572" width="5.5546875" style="19" customWidth="1"/>
    <col min="13573" max="13573" width="4.88671875" style="19" customWidth="1"/>
    <col min="13574" max="13574" width="5.109375" style="19" customWidth="1"/>
    <col min="13575" max="13575" width="13.33203125" style="19" customWidth="1"/>
    <col min="13576" max="13576" width="6.6640625" style="19" customWidth="1"/>
    <col min="13577" max="13577" width="10.5546875" style="19" customWidth="1"/>
    <col min="13578" max="13579" width="0" style="19" hidden="1" customWidth="1"/>
    <col min="13580" max="13580" width="9.44140625" style="19" bestFit="1" customWidth="1"/>
    <col min="13581" max="13583" width="0" style="19" hidden="1" customWidth="1"/>
    <col min="13584" max="13826" width="9.109375" style="19"/>
    <col min="13827" max="13827" width="43" style="19" customWidth="1"/>
    <col min="13828" max="13828" width="5.5546875" style="19" customWidth="1"/>
    <col min="13829" max="13829" width="4.88671875" style="19" customWidth="1"/>
    <col min="13830" max="13830" width="5.109375" style="19" customWidth="1"/>
    <col min="13831" max="13831" width="13.33203125" style="19" customWidth="1"/>
    <col min="13832" max="13832" width="6.6640625" style="19" customWidth="1"/>
    <col min="13833" max="13833" width="10.5546875" style="19" customWidth="1"/>
    <col min="13834" max="13835" width="0" style="19" hidden="1" customWidth="1"/>
    <col min="13836" max="13836" width="9.44140625" style="19" bestFit="1" customWidth="1"/>
    <col min="13837" max="13839" width="0" style="19" hidden="1" customWidth="1"/>
    <col min="13840" max="14082" width="9.109375" style="19"/>
    <col min="14083" max="14083" width="43" style="19" customWidth="1"/>
    <col min="14084" max="14084" width="5.5546875" style="19" customWidth="1"/>
    <col min="14085" max="14085" width="4.88671875" style="19" customWidth="1"/>
    <col min="14086" max="14086" width="5.109375" style="19" customWidth="1"/>
    <col min="14087" max="14087" width="13.33203125" style="19" customWidth="1"/>
    <col min="14088" max="14088" width="6.6640625" style="19" customWidth="1"/>
    <col min="14089" max="14089" width="10.5546875" style="19" customWidth="1"/>
    <col min="14090" max="14091" width="0" style="19" hidden="1" customWidth="1"/>
    <col min="14092" max="14092" width="9.44140625" style="19" bestFit="1" customWidth="1"/>
    <col min="14093" max="14095" width="0" style="19" hidden="1" customWidth="1"/>
    <col min="14096" max="14338" width="9.109375" style="19"/>
    <col min="14339" max="14339" width="43" style="19" customWidth="1"/>
    <col min="14340" max="14340" width="5.5546875" style="19" customWidth="1"/>
    <col min="14341" max="14341" width="4.88671875" style="19" customWidth="1"/>
    <col min="14342" max="14342" width="5.109375" style="19" customWidth="1"/>
    <col min="14343" max="14343" width="13.33203125" style="19" customWidth="1"/>
    <col min="14344" max="14344" width="6.6640625" style="19" customWidth="1"/>
    <col min="14345" max="14345" width="10.5546875" style="19" customWidth="1"/>
    <col min="14346" max="14347" width="0" style="19" hidden="1" customWidth="1"/>
    <col min="14348" max="14348" width="9.44140625" style="19" bestFit="1" customWidth="1"/>
    <col min="14349" max="14351" width="0" style="19" hidden="1" customWidth="1"/>
    <col min="14352" max="14594" width="9.109375" style="19"/>
    <col min="14595" max="14595" width="43" style="19" customWidth="1"/>
    <col min="14596" max="14596" width="5.5546875" style="19" customWidth="1"/>
    <col min="14597" max="14597" width="4.88671875" style="19" customWidth="1"/>
    <col min="14598" max="14598" width="5.109375" style="19" customWidth="1"/>
    <col min="14599" max="14599" width="13.33203125" style="19" customWidth="1"/>
    <col min="14600" max="14600" width="6.6640625" style="19" customWidth="1"/>
    <col min="14601" max="14601" width="10.5546875" style="19" customWidth="1"/>
    <col min="14602" max="14603" width="0" style="19" hidden="1" customWidth="1"/>
    <col min="14604" max="14604" width="9.44140625" style="19" bestFit="1" customWidth="1"/>
    <col min="14605" max="14607" width="0" style="19" hidden="1" customWidth="1"/>
    <col min="14608" max="14850" width="9.109375" style="19"/>
    <col min="14851" max="14851" width="43" style="19" customWidth="1"/>
    <col min="14852" max="14852" width="5.5546875" style="19" customWidth="1"/>
    <col min="14853" max="14853" width="4.88671875" style="19" customWidth="1"/>
    <col min="14854" max="14854" width="5.109375" style="19" customWidth="1"/>
    <col min="14855" max="14855" width="13.33203125" style="19" customWidth="1"/>
    <col min="14856" max="14856" width="6.6640625" style="19" customWidth="1"/>
    <col min="14857" max="14857" width="10.5546875" style="19" customWidth="1"/>
    <col min="14858" max="14859" width="0" style="19" hidden="1" customWidth="1"/>
    <col min="14860" max="14860" width="9.44140625" style="19" bestFit="1" customWidth="1"/>
    <col min="14861" max="14863" width="0" style="19" hidden="1" customWidth="1"/>
    <col min="14864" max="15106" width="9.109375" style="19"/>
    <col min="15107" max="15107" width="43" style="19" customWidth="1"/>
    <col min="15108" max="15108" width="5.5546875" style="19" customWidth="1"/>
    <col min="15109" max="15109" width="4.88671875" style="19" customWidth="1"/>
    <col min="15110" max="15110" width="5.109375" style="19" customWidth="1"/>
    <col min="15111" max="15111" width="13.33203125" style="19" customWidth="1"/>
    <col min="15112" max="15112" width="6.6640625" style="19" customWidth="1"/>
    <col min="15113" max="15113" width="10.5546875" style="19" customWidth="1"/>
    <col min="15114" max="15115" width="0" style="19" hidden="1" customWidth="1"/>
    <col min="15116" max="15116" width="9.44140625" style="19" bestFit="1" customWidth="1"/>
    <col min="15117" max="15119" width="0" style="19" hidden="1" customWidth="1"/>
    <col min="15120" max="15362" width="9.109375" style="19"/>
    <col min="15363" max="15363" width="43" style="19" customWidth="1"/>
    <col min="15364" max="15364" width="5.5546875" style="19" customWidth="1"/>
    <col min="15365" max="15365" width="4.88671875" style="19" customWidth="1"/>
    <col min="15366" max="15366" width="5.109375" style="19" customWidth="1"/>
    <col min="15367" max="15367" width="13.33203125" style="19" customWidth="1"/>
    <col min="15368" max="15368" width="6.6640625" style="19" customWidth="1"/>
    <col min="15369" max="15369" width="10.5546875" style="19" customWidth="1"/>
    <col min="15370" max="15371" width="0" style="19" hidden="1" customWidth="1"/>
    <col min="15372" max="15372" width="9.44140625" style="19" bestFit="1" customWidth="1"/>
    <col min="15373" max="15375" width="0" style="19" hidden="1" customWidth="1"/>
    <col min="15376" max="15618" width="9.109375" style="19"/>
    <col min="15619" max="15619" width="43" style="19" customWidth="1"/>
    <col min="15620" max="15620" width="5.5546875" style="19" customWidth="1"/>
    <col min="15621" max="15621" width="4.88671875" style="19" customWidth="1"/>
    <col min="15622" max="15622" width="5.109375" style="19" customWidth="1"/>
    <col min="15623" max="15623" width="13.33203125" style="19" customWidth="1"/>
    <col min="15624" max="15624" width="6.6640625" style="19" customWidth="1"/>
    <col min="15625" max="15625" width="10.5546875" style="19" customWidth="1"/>
    <col min="15626" max="15627" width="0" style="19" hidden="1" customWidth="1"/>
    <col min="15628" max="15628" width="9.44140625" style="19" bestFit="1" customWidth="1"/>
    <col min="15629" max="15631" width="0" style="19" hidden="1" customWidth="1"/>
    <col min="15632" max="15874" width="9.109375" style="19"/>
    <col min="15875" max="15875" width="43" style="19" customWidth="1"/>
    <col min="15876" max="15876" width="5.5546875" style="19" customWidth="1"/>
    <col min="15877" max="15877" width="4.88671875" style="19" customWidth="1"/>
    <col min="15878" max="15878" width="5.109375" style="19" customWidth="1"/>
    <col min="15879" max="15879" width="13.33203125" style="19" customWidth="1"/>
    <col min="15880" max="15880" width="6.6640625" style="19" customWidth="1"/>
    <col min="15881" max="15881" width="10.5546875" style="19" customWidth="1"/>
    <col min="15882" max="15883" width="0" style="19" hidden="1" customWidth="1"/>
    <col min="15884" max="15884" width="9.44140625" style="19" bestFit="1" customWidth="1"/>
    <col min="15885" max="15887" width="0" style="19" hidden="1" customWidth="1"/>
    <col min="15888" max="16130" width="9.109375" style="19"/>
    <col min="16131" max="16131" width="43" style="19" customWidth="1"/>
    <col min="16132" max="16132" width="5.5546875" style="19" customWidth="1"/>
    <col min="16133" max="16133" width="4.88671875" style="19" customWidth="1"/>
    <col min="16134" max="16134" width="5.109375" style="19" customWidth="1"/>
    <col min="16135" max="16135" width="13.33203125" style="19" customWidth="1"/>
    <col min="16136" max="16136" width="6.6640625" style="19" customWidth="1"/>
    <col min="16137" max="16137" width="10.5546875" style="19" customWidth="1"/>
    <col min="16138" max="16139" width="0" style="19" hidden="1" customWidth="1"/>
    <col min="16140" max="16140" width="9.44140625" style="19" bestFit="1" customWidth="1"/>
    <col min="16141" max="16143" width="0" style="19" hidden="1" customWidth="1"/>
    <col min="16144" max="16384" width="9.109375" style="19"/>
  </cols>
  <sheetData>
    <row r="1" spans="1:18" x14ac:dyDescent="0.3">
      <c r="A1" s="308"/>
      <c r="B1" s="131"/>
      <c r="C1" s="131"/>
      <c r="D1" s="131"/>
      <c r="E1" s="497" t="s">
        <v>459</v>
      </c>
      <c r="F1" s="497"/>
      <c r="G1" s="497"/>
      <c r="H1" s="497"/>
      <c r="I1" s="497"/>
      <c r="J1" s="497"/>
    </row>
    <row r="2" spans="1:18" x14ac:dyDescent="0.3">
      <c r="A2" s="497" t="s">
        <v>16</v>
      </c>
      <c r="B2" s="497"/>
      <c r="C2" s="497"/>
      <c r="D2" s="497"/>
      <c r="E2" s="497"/>
      <c r="F2" s="497"/>
      <c r="G2" s="497"/>
      <c r="H2" s="497"/>
      <c r="I2" s="497"/>
      <c r="J2" s="497"/>
    </row>
    <row r="3" spans="1:18" x14ac:dyDescent="0.3">
      <c r="A3" s="497" t="s">
        <v>40</v>
      </c>
      <c r="B3" s="497"/>
      <c r="C3" s="497"/>
      <c r="D3" s="497"/>
      <c r="E3" s="497"/>
      <c r="F3" s="497"/>
      <c r="G3" s="497"/>
      <c r="H3" s="497"/>
      <c r="I3" s="497"/>
      <c r="J3" s="497"/>
    </row>
    <row r="4" spans="1:18" x14ac:dyDescent="0.3">
      <c r="A4" s="497" t="s">
        <v>17</v>
      </c>
      <c r="B4" s="497"/>
      <c r="C4" s="497"/>
      <c r="D4" s="497"/>
      <c r="E4" s="497"/>
      <c r="F4" s="497"/>
      <c r="G4" s="497"/>
      <c r="H4" s="497"/>
      <c r="I4" s="497"/>
      <c r="J4" s="497"/>
    </row>
    <row r="5" spans="1:18" x14ac:dyDescent="0.3">
      <c r="A5" s="497" t="s">
        <v>548</v>
      </c>
      <c r="B5" s="497"/>
      <c r="C5" s="497"/>
      <c r="D5" s="497"/>
      <c r="E5" s="497"/>
      <c r="F5" s="497"/>
      <c r="G5" s="497"/>
      <c r="H5" s="497"/>
      <c r="I5" s="497"/>
      <c r="J5" s="497"/>
    </row>
    <row r="6" spans="1:18" x14ac:dyDescent="0.3">
      <c r="A6" s="497" t="s">
        <v>553</v>
      </c>
      <c r="B6" s="497"/>
      <c r="C6" s="497"/>
      <c r="D6" s="497"/>
      <c r="E6" s="497"/>
      <c r="F6" s="497"/>
      <c r="G6" s="497"/>
      <c r="H6" s="497"/>
      <c r="I6" s="497"/>
      <c r="J6" s="497"/>
    </row>
    <row r="7" spans="1:18" x14ac:dyDescent="0.3">
      <c r="A7" s="288"/>
      <c r="B7" s="288"/>
      <c r="C7" s="288"/>
      <c r="D7" s="288"/>
      <c r="E7" s="497" t="s">
        <v>715</v>
      </c>
      <c r="F7" s="497"/>
      <c r="G7" s="497"/>
      <c r="H7" s="497"/>
      <c r="I7" s="497"/>
      <c r="J7" s="497"/>
    </row>
    <row r="8" spans="1:18" x14ac:dyDescent="0.3">
      <c r="A8" s="288"/>
      <c r="B8" s="288"/>
      <c r="C8" s="288"/>
      <c r="D8" s="288"/>
      <c r="E8" s="288"/>
      <c r="F8" s="288"/>
      <c r="G8" s="500"/>
      <c r="H8" s="500"/>
      <c r="I8" s="500"/>
      <c r="J8" s="500"/>
    </row>
    <row r="9" spans="1:18" ht="48" customHeight="1" x14ac:dyDescent="0.3">
      <c r="A9" s="496" t="s">
        <v>617</v>
      </c>
      <c r="B9" s="496"/>
      <c r="C9" s="496"/>
      <c r="D9" s="496"/>
      <c r="E9" s="496"/>
      <c r="F9" s="496"/>
      <c r="G9" s="496"/>
      <c r="H9" s="496"/>
      <c r="I9" s="496"/>
      <c r="J9" s="496"/>
    </row>
    <row r="10" spans="1:18" ht="13.8" thickBot="1" x14ac:dyDescent="0.35">
      <c r="A10" s="131"/>
      <c r="B10" s="128"/>
      <c r="C10" s="128"/>
      <c r="D10" s="128"/>
      <c r="E10" s="128"/>
      <c r="F10" s="128"/>
      <c r="G10" s="131"/>
      <c r="H10" s="131"/>
      <c r="I10" s="131"/>
      <c r="J10" s="135" t="s">
        <v>19</v>
      </c>
    </row>
    <row r="11" spans="1:18" ht="31.2" customHeight="1" x14ac:dyDescent="0.3">
      <c r="A11" s="502" t="s">
        <v>230</v>
      </c>
      <c r="B11" s="504" t="s">
        <v>231</v>
      </c>
      <c r="C11" s="504" t="s">
        <v>69</v>
      </c>
      <c r="D11" s="504" t="s">
        <v>70</v>
      </c>
      <c r="E11" s="504" t="s">
        <v>71</v>
      </c>
      <c r="F11" s="504" t="s">
        <v>72</v>
      </c>
      <c r="G11" s="505" t="s">
        <v>73</v>
      </c>
      <c r="H11" s="505"/>
      <c r="I11" s="505"/>
      <c r="J11" s="506"/>
    </row>
    <row r="12" spans="1:18" ht="31.2" customHeight="1" x14ac:dyDescent="0.3">
      <c r="A12" s="503"/>
      <c r="B12" s="499"/>
      <c r="C12" s="499"/>
      <c r="D12" s="499"/>
      <c r="E12" s="499"/>
      <c r="F12" s="499"/>
      <c r="G12" s="88">
        <v>2023</v>
      </c>
      <c r="H12" s="88"/>
      <c r="I12" s="88"/>
      <c r="J12" s="311">
        <v>2024</v>
      </c>
    </row>
    <row r="13" spans="1:18" x14ac:dyDescent="0.3">
      <c r="A13" s="300">
        <v>1</v>
      </c>
      <c r="B13" s="171">
        <v>2</v>
      </c>
      <c r="C13" s="171">
        <v>3</v>
      </c>
      <c r="D13" s="171">
        <v>4</v>
      </c>
      <c r="E13" s="171">
        <v>5</v>
      </c>
      <c r="F13" s="171">
        <v>6</v>
      </c>
      <c r="G13" s="83">
        <v>7</v>
      </c>
      <c r="H13" s="248"/>
      <c r="I13" s="248"/>
      <c r="J13" s="312">
        <v>8</v>
      </c>
    </row>
    <row r="14" spans="1:18" ht="18" customHeight="1" x14ac:dyDescent="0.3">
      <c r="A14" s="302" t="s">
        <v>232</v>
      </c>
      <c r="B14" s="97"/>
      <c r="C14" s="97"/>
      <c r="D14" s="97"/>
      <c r="E14" s="97"/>
      <c r="F14" s="97"/>
      <c r="G14" s="116">
        <v>1943764.2</v>
      </c>
      <c r="H14" s="116">
        <v>2047930.5</v>
      </c>
      <c r="I14" s="116">
        <v>1943764.2</v>
      </c>
      <c r="J14" s="290">
        <v>2047930.5</v>
      </c>
      <c r="N14" s="571"/>
      <c r="O14" s="571"/>
      <c r="R14" s="213"/>
    </row>
    <row r="15" spans="1:18" ht="30" customHeight="1" x14ac:dyDescent="0.3">
      <c r="A15" s="264" t="s">
        <v>233</v>
      </c>
      <c r="B15" s="75">
        <v>1</v>
      </c>
      <c r="C15" s="73"/>
      <c r="D15" s="73"/>
      <c r="E15" s="74"/>
      <c r="F15" s="75"/>
      <c r="G15" s="118">
        <f>G16+G32</f>
        <v>6603.9000000000005</v>
      </c>
      <c r="H15" s="118">
        <f t="shared" ref="H15:M15" si="0">H16+H32</f>
        <v>88159.8</v>
      </c>
      <c r="I15" s="118">
        <f t="shared" si="0"/>
        <v>-40857.699999999997</v>
      </c>
      <c r="J15" s="292">
        <f t="shared" si="0"/>
        <v>6603.9000000000005</v>
      </c>
      <c r="K15" s="310">
        <f t="shared" si="0"/>
        <v>0</v>
      </c>
      <c r="L15" s="118">
        <f t="shared" si="0"/>
        <v>0</v>
      </c>
      <c r="M15" s="118">
        <f t="shared" si="0"/>
        <v>0</v>
      </c>
      <c r="N15" s="136"/>
      <c r="O15" s="136"/>
    </row>
    <row r="16" spans="1:18" ht="54" customHeight="1" x14ac:dyDescent="0.3">
      <c r="A16" s="266" t="s">
        <v>80</v>
      </c>
      <c r="B16" s="75">
        <v>1</v>
      </c>
      <c r="C16" s="73">
        <v>1</v>
      </c>
      <c r="D16" s="73">
        <v>3</v>
      </c>
      <c r="E16" s="74"/>
      <c r="F16" s="75"/>
      <c r="G16" s="118">
        <f>G17+G20+G24</f>
        <v>4644.1000000000004</v>
      </c>
      <c r="H16" s="118">
        <f t="shared" ref="H16:J16" si="1">H17+H20+H24</f>
        <v>86200</v>
      </c>
      <c r="I16" s="118">
        <f t="shared" si="1"/>
        <v>-42817.5</v>
      </c>
      <c r="J16" s="292">
        <f t="shared" si="1"/>
        <v>4644.1000000000004</v>
      </c>
    </row>
    <row r="17" spans="1:17" s="82" customFormat="1" ht="87" customHeight="1" x14ac:dyDescent="0.3">
      <c r="A17" s="270" t="s">
        <v>81</v>
      </c>
      <c r="B17" s="75">
        <v>1</v>
      </c>
      <c r="C17" s="73">
        <v>1</v>
      </c>
      <c r="D17" s="73">
        <v>3</v>
      </c>
      <c r="E17" s="74">
        <v>7701020000</v>
      </c>
      <c r="F17" s="75"/>
      <c r="G17" s="118">
        <f>G18+G19</f>
        <v>1217.9000000000001</v>
      </c>
      <c r="H17" s="118">
        <f t="shared" ref="H17:J17" si="2">H18+H19</f>
        <v>86200</v>
      </c>
      <c r="I17" s="118">
        <f t="shared" si="2"/>
        <v>-42817.5</v>
      </c>
      <c r="J17" s="292">
        <f t="shared" si="2"/>
        <v>1217.9000000000001</v>
      </c>
      <c r="P17" s="255"/>
      <c r="Q17" s="255"/>
    </row>
    <row r="18" spans="1:17" s="236" customFormat="1" ht="31.8" customHeight="1" x14ac:dyDescent="0.3">
      <c r="A18" s="267" t="s">
        <v>76</v>
      </c>
      <c r="B18" s="79">
        <v>1</v>
      </c>
      <c r="C18" s="77">
        <v>1</v>
      </c>
      <c r="D18" s="77">
        <v>3</v>
      </c>
      <c r="E18" s="78" t="s">
        <v>82</v>
      </c>
      <c r="F18" s="79">
        <v>121</v>
      </c>
      <c r="G18" s="119">
        <v>935.4</v>
      </c>
      <c r="H18" s="233" t="s">
        <v>234</v>
      </c>
      <c r="I18" s="248"/>
      <c r="J18" s="312">
        <f>G18</f>
        <v>935.4</v>
      </c>
      <c r="P18" s="256"/>
      <c r="Q18" s="256"/>
    </row>
    <row r="19" spans="1:17" s="82" customFormat="1" ht="52.8" x14ac:dyDescent="0.3">
      <c r="A19" s="269" t="s">
        <v>79</v>
      </c>
      <c r="B19" s="79">
        <v>1</v>
      </c>
      <c r="C19" s="77">
        <v>1</v>
      </c>
      <c r="D19" s="77">
        <v>3</v>
      </c>
      <c r="E19" s="78" t="s">
        <v>82</v>
      </c>
      <c r="F19" s="79">
        <v>129</v>
      </c>
      <c r="G19" s="119">
        <f>'6'!F20</f>
        <v>282.5</v>
      </c>
      <c r="H19" s="233" t="s">
        <v>234</v>
      </c>
      <c r="I19" s="249">
        <f>+G19-H19</f>
        <v>-42817.5</v>
      </c>
      <c r="J19" s="313">
        <f>G19</f>
        <v>282.5</v>
      </c>
      <c r="K19" s="219"/>
      <c r="P19" s="255"/>
      <c r="Q19" s="255"/>
    </row>
    <row r="20" spans="1:17" s="82" customFormat="1" ht="84.6" customHeight="1" x14ac:dyDescent="0.3">
      <c r="A20" s="270" t="s">
        <v>83</v>
      </c>
      <c r="B20" s="75">
        <v>1</v>
      </c>
      <c r="C20" s="73">
        <v>1</v>
      </c>
      <c r="D20" s="73">
        <v>3</v>
      </c>
      <c r="E20" s="74">
        <v>7701030000</v>
      </c>
      <c r="F20" s="75"/>
      <c r="G20" s="118">
        <f>SUM(G21:G23)</f>
        <v>1008</v>
      </c>
      <c r="H20" s="118">
        <f t="shared" ref="H20:M20" si="3">SUM(H21:H23)</f>
        <v>0</v>
      </c>
      <c r="I20" s="118">
        <f t="shared" si="3"/>
        <v>0</v>
      </c>
      <c r="J20" s="292">
        <f t="shared" si="3"/>
        <v>1008</v>
      </c>
      <c r="K20" s="310">
        <f t="shared" si="3"/>
        <v>0</v>
      </c>
      <c r="L20" s="118">
        <f t="shared" si="3"/>
        <v>0</v>
      </c>
      <c r="M20" s="118">
        <f t="shared" si="3"/>
        <v>0</v>
      </c>
      <c r="N20" s="136"/>
      <c r="O20" s="136"/>
      <c r="P20" s="255"/>
      <c r="Q20" s="255"/>
    </row>
    <row r="21" spans="1:17" ht="26.4" x14ac:dyDescent="0.3">
      <c r="A21" s="267" t="s">
        <v>76</v>
      </c>
      <c r="B21" s="79">
        <v>1</v>
      </c>
      <c r="C21" s="77">
        <v>1</v>
      </c>
      <c r="D21" s="77">
        <v>3</v>
      </c>
      <c r="E21" s="78" t="s">
        <v>84</v>
      </c>
      <c r="F21" s="79">
        <v>121</v>
      </c>
      <c r="G21" s="119">
        <v>774.2</v>
      </c>
      <c r="H21" s="233" t="s">
        <v>234</v>
      </c>
      <c r="I21" s="248"/>
      <c r="J21" s="312">
        <f>G21</f>
        <v>774.2</v>
      </c>
    </row>
    <row r="22" spans="1:17" s="82" customFormat="1" ht="51.6" customHeight="1" x14ac:dyDescent="0.3">
      <c r="A22" s="269" t="s">
        <v>79</v>
      </c>
      <c r="B22" s="79">
        <v>1</v>
      </c>
      <c r="C22" s="77">
        <v>1</v>
      </c>
      <c r="D22" s="77">
        <v>3</v>
      </c>
      <c r="E22" s="78" t="s">
        <v>84</v>
      </c>
      <c r="F22" s="79">
        <v>129</v>
      </c>
      <c r="G22" s="119">
        <v>233.8</v>
      </c>
      <c r="H22" s="233" t="s">
        <v>234</v>
      </c>
      <c r="I22" s="96"/>
      <c r="J22" s="312">
        <f>G22</f>
        <v>233.8</v>
      </c>
      <c r="P22" s="255"/>
      <c r="Q22" s="255"/>
    </row>
    <row r="23" spans="1:17" s="82" customFormat="1" ht="43.2" customHeight="1" x14ac:dyDescent="0.3">
      <c r="A23" s="269" t="s">
        <v>78</v>
      </c>
      <c r="B23" s="79">
        <v>1</v>
      </c>
      <c r="C23" s="77">
        <v>1</v>
      </c>
      <c r="D23" s="77">
        <v>3</v>
      </c>
      <c r="E23" s="78" t="s">
        <v>84</v>
      </c>
      <c r="F23" s="79">
        <v>122</v>
      </c>
      <c r="G23" s="119"/>
      <c r="H23" s="233"/>
      <c r="I23" s="96"/>
      <c r="J23" s="313"/>
      <c r="P23" s="255"/>
      <c r="Q23" s="255"/>
    </row>
    <row r="24" spans="1:17" s="82" customFormat="1" ht="66" x14ac:dyDescent="0.3">
      <c r="A24" s="266" t="s">
        <v>85</v>
      </c>
      <c r="B24" s="75">
        <v>1</v>
      </c>
      <c r="C24" s="73">
        <v>1</v>
      </c>
      <c r="D24" s="73">
        <v>3</v>
      </c>
      <c r="E24" s="74">
        <v>7701050000</v>
      </c>
      <c r="F24" s="75"/>
      <c r="G24" s="118">
        <f>SUM(G25:G31)</f>
        <v>2418.1999999999998</v>
      </c>
      <c r="H24" s="118">
        <f t="shared" ref="H24:J24" si="4">SUM(H25:H31)</f>
        <v>0</v>
      </c>
      <c r="I24" s="118">
        <f t="shared" si="4"/>
        <v>0</v>
      </c>
      <c r="J24" s="292">
        <f t="shared" si="4"/>
        <v>2418.1999999999998</v>
      </c>
      <c r="P24" s="255"/>
      <c r="Q24" s="255"/>
    </row>
    <row r="25" spans="1:17" s="82" customFormat="1" ht="40.950000000000003" customHeight="1" x14ac:dyDescent="0.3">
      <c r="A25" s="271" t="s">
        <v>420</v>
      </c>
      <c r="B25" s="79">
        <v>1</v>
      </c>
      <c r="C25" s="77">
        <v>1</v>
      </c>
      <c r="D25" s="77">
        <v>3</v>
      </c>
      <c r="E25" s="78" t="s">
        <v>86</v>
      </c>
      <c r="F25" s="79">
        <v>112</v>
      </c>
      <c r="G25" s="119">
        <v>272</v>
      </c>
      <c r="H25" s="233"/>
      <c r="I25" s="96"/>
      <c r="J25" s="312">
        <f>G25</f>
        <v>272</v>
      </c>
      <c r="P25" s="255"/>
      <c r="Q25" s="255"/>
    </row>
    <row r="26" spans="1:17" ht="26.4" x14ac:dyDescent="0.3">
      <c r="A26" s="267" t="s">
        <v>76</v>
      </c>
      <c r="B26" s="79">
        <v>1</v>
      </c>
      <c r="C26" s="77">
        <v>1</v>
      </c>
      <c r="D26" s="77">
        <v>3</v>
      </c>
      <c r="E26" s="78" t="s">
        <v>86</v>
      </c>
      <c r="F26" s="79">
        <v>121</v>
      </c>
      <c r="G26" s="119">
        <v>1075.8</v>
      </c>
      <c r="H26" s="233" t="s">
        <v>234</v>
      </c>
      <c r="I26" s="248"/>
      <c r="J26" s="312">
        <f t="shared" ref="J26:J31" si="5">G26</f>
        <v>1075.8</v>
      </c>
    </row>
    <row r="27" spans="1:17" ht="51" customHeight="1" x14ac:dyDescent="0.3">
      <c r="A27" s="269" t="s">
        <v>79</v>
      </c>
      <c r="B27" s="79">
        <v>1</v>
      </c>
      <c r="C27" s="77">
        <v>1</v>
      </c>
      <c r="D27" s="77">
        <v>3</v>
      </c>
      <c r="E27" s="78" t="s">
        <v>86</v>
      </c>
      <c r="F27" s="79">
        <v>129</v>
      </c>
      <c r="G27" s="119">
        <f>'6'!F27</f>
        <v>324.89999999999998</v>
      </c>
      <c r="H27" s="233" t="s">
        <v>234</v>
      </c>
      <c r="I27" s="248"/>
      <c r="J27" s="312">
        <f t="shared" si="5"/>
        <v>324.89999999999998</v>
      </c>
    </row>
    <row r="28" spans="1:17" ht="26.4" x14ac:dyDescent="0.3">
      <c r="A28" s="271" t="s">
        <v>87</v>
      </c>
      <c r="B28" s="79">
        <v>1</v>
      </c>
      <c r="C28" s="77">
        <v>1</v>
      </c>
      <c r="D28" s="77">
        <v>3</v>
      </c>
      <c r="E28" s="78" t="s">
        <v>88</v>
      </c>
      <c r="F28" s="79">
        <v>122</v>
      </c>
      <c r="G28" s="119">
        <v>182</v>
      </c>
      <c r="H28" s="233" t="s">
        <v>234</v>
      </c>
      <c r="I28" s="248"/>
      <c r="J28" s="312">
        <f t="shared" si="5"/>
        <v>182</v>
      </c>
      <c r="K28" s="237"/>
      <c r="L28" s="238"/>
      <c r="M28" s="239"/>
      <c r="N28" s="239"/>
      <c r="O28" s="239"/>
    </row>
    <row r="29" spans="1:17" ht="34.200000000000003" customHeight="1" x14ac:dyDescent="0.3">
      <c r="A29" s="271" t="s">
        <v>89</v>
      </c>
      <c r="B29" s="79">
        <v>1</v>
      </c>
      <c r="C29" s="77">
        <v>1</v>
      </c>
      <c r="D29" s="77">
        <v>3</v>
      </c>
      <c r="E29" s="78" t="s">
        <v>88</v>
      </c>
      <c r="F29" s="79">
        <v>242</v>
      </c>
      <c r="G29" s="119">
        <f>'6'!F29</f>
        <v>175.4</v>
      </c>
      <c r="H29" s="233"/>
      <c r="I29" s="248"/>
      <c r="J29" s="312">
        <f t="shared" si="5"/>
        <v>175.4</v>
      </c>
      <c r="K29" s="237"/>
      <c r="L29" s="238"/>
      <c r="M29" s="239"/>
      <c r="N29" s="239"/>
      <c r="O29" s="239"/>
    </row>
    <row r="30" spans="1:17" ht="37.950000000000003" customHeight="1" x14ac:dyDescent="0.3">
      <c r="A30" s="271" t="s">
        <v>90</v>
      </c>
      <c r="B30" s="79">
        <v>1</v>
      </c>
      <c r="C30" s="77">
        <v>1</v>
      </c>
      <c r="D30" s="77">
        <v>3</v>
      </c>
      <c r="E30" s="78" t="s">
        <v>88</v>
      </c>
      <c r="F30" s="79" t="s">
        <v>91</v>
      </c>
      <c r="G30" s="119">
        <f>'6'!F30</f>
        <v>378.1</v>
      </c>
      <c r="H30" s="233" t="s">
        <v>234</v>
      </c>
      <c r="I30" s="248"/>
      <c r="J30" s="312">
        <f t="shared" si="5"/>
        <v>378.1</v>
      </c>
      <c r="K30" s="237"/>
      <c r="L30" s="238"/>
      <c r="M30" s="239"/>
      <c r="N30" s="239"/>
      <c r="O30" s="239"/>
    </row>
    <row r="31" spans="1:17" ht="20.399999999999999" customHeight="1" x14ac:dyDescent="0.3">
      <c r="A31" s="267" t="s">
        <v>93</v>
      </c>
      <c r="B31" s="79">
        <v>1</v>
      </c>
      <c r="C31" s="77">
        <v>1</v>
      </c>
      <c r="D31" s="77">
        <v>3</v>
      </c>
      <c r="E31" s="78" t="s">
        <v>88</v>
      </c>
      <c r="F31" s="79" t="s">
        <v>94</v>
      </c>
      <c r="G31" s="119">
        <f>'6'!F31</f>
        <v>10</v>
      </c>
      <c r="H31" s="233" t="s">
        <v>234</v>
      </c>
      <c r="I31" s="248"/>
      <c r="J31" s="312">
        <f t="shared" si="5"/>
        <v>10</v>
      </c>
      <c r="K31" s="237"/>
      <c r="L31" s="238"/>
      <c r="M31" s="239"/>
      <c r="N31" s="239"/>
      <c r="O31" s="239"/>
    </row>
    <row r="32" spans="1:17" ht="45.6" customHeight="1" x14ac:dyDescent="0.3">
      <c r="A32" s="266" t="s">
        <v>106</v>
      </c>
      <c r="B32" s="75">
        <v>1</v>
      </c>
      <c r="C32" s="73">
        <v>1</v>
      </c>
      <c r="D32" s="73">
        <v>6</v>
      </c>
      <c r="E32" s="74">
        <v>7701070000</v>
      </c>
      <c r="F32" s="75"/>
      <c r="G32" s="118">
        <f>SUM(G33:I36)</f>
        <v>1959.8</v>
      </c>
      <c r="H32" s="118">
        <f t="shared" ref="H32:K32" si="6">SUM(H33:J36)</f>
        <v>1959.8</v>
      </c>
      <c r="I32" s="118">
        <f t="shared" si="6"/>
        <v>1959.8</v>
      </c>
      <c r="J32" s="292">
        <f t="shared" si="6"/>
        <v>1959.8</v>
      </c>
      <c r="K32" s="310">
        <f t="shared" si="6"/>
        <v>0</v>
      </c>
      <c r="L32" s="118">
        <f>SUM(L33:P36)</f>
        <v>0</v>
      </c>
      <c r="M32" s="118">
        <f>SUM(M33:Q36)</f>
        <v>0</v>
      </c>
      <c r="N32" s="136"/>
      <c r="O32" s="136"/>
    </row>
    <row r="33" spans="1:17" ht="31.8" customHeight="1" x14ac:dyDescent="0.3">
      <c r="A33" s="267" t="s">
        <v>76</v>
      </c>
      <c r="B33" s="79">
        <v>1</v>
      </c>
      <c r="C33" s="77">
        <v>1</v>
      </c>
      <c r="D33" s="77">
        <v>6</v>
      </c>
      <c r="E33" s="78" t="s">
        <v>107</v>
      </c>
      <c r="F33" s="79">
        <v>121</v>
      </c>
      <c r="G33" s="119">
        <f>'6'!F55</f>
        <v>1497.5</v>
      </c>
      <c r="H33" s="233" t="s">
        <v>234</v>
      </c>
      <c r="I33" s="248"/>
      <c r="J33" s="312">
        <f>G33</f>
        <v>1497.5</v>
      </c>
    </row>
    <row r="34" spans="1:17" ht="53.25" customHeight="1" x14ac:dyDescent="0.3">
      <c r="A34" s="269" t="s">
        <v>79</v>
      </c>
      <c r="B34" s="79">
        <v>1</v>
      </c>
      <c r="C34" s="77">
        <v>1</v>
      </c>
      <c r="D34" s="77">
        <v>6</v>
      </c>
      <c r="E34" s="78" t="s">
        <v>107</v>
      </c>
      <c r="F34" s="79">
        <v>129</v>
      </c>
      <c r="G34" s="119">
        <f>'6'!F56</f>
        <v>452.3</v>
      </c>
      <c r="H34" s="233" t="s">
        <v>234</v>
      </c>
      <c r="I34" s="248"/>
      <c r="J34" s="312">
        <f t="shared" ref="J34:J36" si="7">G34</f>
        <v>452.3</v>
      </c>
    </row>
    <row r="35" spans="1:17" ht="26.4" x14ac:dyDescent="0.3">
      <c r="A35" s="271" t="s">
        <v>87</v>
      </c>
      <c r="B35" s="79">
        <v>1</v>
      </c>
      <c r="C35" s="77">
        <v>1</v>
      </c>
      <c r="D35" s="77">
        <v>6</v>
      </c>
      <c r="E35" s="78" t="s">
        <v>107</v>
      </c>
      <c r="F35" s="79">
        <v>122</v>
      </c>
      <c r="G35" s="119">
        <f>'6'!F57</f>
        <v>0</v>
      </c>
      <c r="H35" s="233" t="s">
        <v>234</v>
      </c>
      <c r="I35" s="248"/>
      <c r="J35" s="312">
        <f t="shared" si="7"/>
        <v>0</v>
      </c>
    </row>
    <row r="36" spans="1:17" ht="38.4" customHeight="1" x14ac:dyDescent="0.3">
      <c r="A36" s="271" t="s">
        <v>90</v>
      </c>
      <c r="B36" s="79">
        <v>1</v>
      </c>
      <c r="C36" s="77">
        <v>1</v>
      </c>
      <c r="D36" s="77">
        <v>6</v>
      </c>
      <c r="E36" s="78" t="s">
        <v>107</v>
      </c>
      <c r="F36" s="79">
        <v>244</v>
      </c>
      <c r="G36" s="119">
        <f>'6'!F59</f>
        <v>10</v>
      </c>
      <c r="H36" s="233"/>
      <c r="I36" s="248"/>
      <c r="J36" s="312">
        <f t="shared" si="7"/>
        <v>10</v>
      </c>
    </row>
    <row r="37" spans="1:17" ht="30.6" customHeight="1" x14ac:dyDescent="0.3">
      <c r="A37" s="264" t="s">
        <v>235</v>
      </c>
      <c r="B37" s="75">
        <v>2</v>
      </c>
      <c r="C37" s="73"/>
      <c r="D37" s="73"/>
      <c r="E37" s="74"/>
      <c r="F37" s="75"/>
      <c r="G37" s="118">
        <f>G38+G74+G82+G112+G126+G128+G136+G140</f>
        <v>130083.4</v>
      </c>
      <c r="H37" s="118">
        <f t="shared" ref="H37:J37" si="8">H38+H74+H82+H112+H126+H128+H136+H140</f>
        <v>307921</v>
      </c>
      <c r="I37" s="118">
        <f t="shared" si="8"/>
        <v>5914</v>
      </c>
      <c r="J37" s="292">
        <f t="shared" si="8"/>
        <v>147155.4</v>
      </c>
      <c r="K37" s="213"/>
    </row>
    <row r="38" spans="1:17" ht="19.8" customHeight="1" x14ac:dyDescent="0.3">
      <c r="A38" s="264" t="s">
        <v>74</v>
      </c>
      <c r="B38" s="75">
        <v>2</v>
      </c>
      <c r="C38" s="73">
        <v>1</v>
      </c>
      <c r="D38" s="73">
        <v>0</v>
      </c>
      <c r="E38" s="74"/>
      <c r="F38" s="75"/>
      <c r="G38" s="118">
        <f>+G39+G42+G52+G57+G59+G55</f>
        <v>39401.699999999997</v>
      </c>
      <c r="H38" s="118">
        <f t="shared" ref="H38:J38" si="9">+H39+H42+H52+H57+H59+H55</f>
        <v>86200</v>
      </c>
      <c r="I38" s="118">
        <f t="shared" si="9"/>
        <v>0</v>
      </c>
      <c r="J38" s="292">
        <f t="shared" si="9"/>
        <v>39470.299999999996</v>
      </c>
      <c r="K38" s="213"/>
      <c r="P38" s="255"/>
      <c r="Q38" s="255"/>
    </row>
    <row r="39" spans="1:17" ht="48" customHeight="1" x14ac:dyDescent="0.3">
      <c r="A39" s="266" t="s">
        <v>236</v>
      </c>
      <c r="B39" s="75">
        <v>2</v>
      </c>
      <c r="C39" s="73">
        <v>1</v>
      </c>
      <c r="D39" s="73">
        <v>2</v>
      </c>
      <c r="E39" s="74"/>
      <c r="F39" s="75"/>
      <c r="G39" s="118">
        <f>+G40+G41</f>
        <v>1297.8</v>
      </c>
      <c r="H39" s="118">
        <f t="shared" ref="H39:J39" si="10">+H40+H41</f>
        <v>43100</v>
      </c>
      <c r="I39" s="118">
        <f t="shared" si="10"/>
        <v>0</v>
      </c>
      <c r="J39" s="292">
        <f t="shared" si="10"/>
        <v>1297.8</v>
      </c>
    </row>
    <row r="40" spans="1:17" ht="31.2" customHeight="1" x14ac:dyDescent="0.3">
      <c r="A40" s="267" t="s">
        <v>76</v>
      </c>
      <c r="B40" s="79">
        <v>2</v>
      </c>
      <c r="C40" s="77">
        <v>1</v>
      </c>
      <c r="D40" s="77">
        <v>2</v>
      </c>
      <c r="E40" s="78" t="s">
        <v>77</v>
      </c>
      <c r="F40" s="79">
        <v>121</v>
      </c>
      <c r="G40" s="119">
        <f>'6'!F15</f>
        <v>996.8</v>
      </c>
      <c r="H40" s="233" t="s">
        <v>234</v>
      </c>
      <c r="I40" s="248"/>
      <c r="J40" s="312">
        <f>G40</f>
        <v>996.8</v>
      </c>
    </row>
    <row r="41" spans="1:17" ht="52.8" x14ac:dyDescent="0.3">
      <c r="A41" s="269" t="s">
        <v>79</v>
      </c>
      <c r="B41" s="79">
        <v>2</v>
      </c>
      <c r="C41" s="77">
        <v>1</v>
      </c>
      <c r="D41" s="77">
        <v>2</v>
      </c>
      <c r="E41" s="78" t="s">
        <v>77</v>
      </c>
      <c r="F41" s="79">
        <v>129</v>
      </c>
      <c r="G41" s="119">
        <f>'6'!F16</f>
        <v>301</v>
      </c>
      <c r="H41" s="233"/>
      <c r="I41" s="248"/>
      <c r="J41" s="312">
        <f>G41</f>
        <v>301</v>
      </c>
    </row>
    <row r="42" spans="1:17" ht="59.4" customHeight="1" x14ac:dyDescent="0.3">
      <c r="A42" s="266" t="s">
        <v>237</v>
      </c>
      <c r="B42" s="75">
        <v>2</v>
      </c>
      <c r="C42" s="73">
        <v>1</v>
      </c>
      <c r="D42" s="73">
        <v>4</v>
      </c>
      <c r="E42" s="74"/>
      <c r="F42" s="75"/>
      <c r="G42" s="118">
        <f>SUM(G43:G49)+G50</f>
        <v>26018</v>
      </c>
      <c r="H42" s="118">
        <f t="shared" ref="H42:J42" si="11">SUM(H43:H49)+H50</f>
        <v>0</v>
      </c>
      <c r="I42" s="118">
        <f t="shared" si="11"/>
        <v>0</v>
      </c>
      <c r="J42" s="292">
        <f t="shared" si="11"/>
        <v>26113.1</v>
      </c>
    </row>
    <row r="43" spans="1:17" s="82" customFormat="1" ht="27" customHeight="1" x14ac:dyDescent="0.3">
      <c r="A43" s="267" t="s">
        <v>76</v>
      </c>
      <c r="B43" s="79">
        <v>2</v>
      </c>
      <c r="C43" s="77">
        <v>1</v>
      </c>
      <c r="D43" s="77">
        <v>4</v>
      </c>
      <c r="E43" s="78" t="s">
        <v>98</v>
      </c>
      <c r="F43" s="79">
        <v>121</v>
      </c>
      <c r="G43" s="119">
        <f>'6'!F33</f>
        <v>14431.4</v>
      </c>
      <c r="H43" s="233" t="s">
        <v>234</v>
      </c>
      <c r="I43" s="251"/>
      <c r="J43" s="312">
        <f>G43</f>
        <v>14431.4</v>
      </c>
      <c r="P43" s="255"/>
      <c r="Q43" s="255"/>
    </row>
    <row r="44" spans="1:17" s="82" customFormat="1" ht="52.8" x14ac:dyDescent="0.3">
      <c r="A44" s="269" t="s">
        <v>79</v>
      </c>
      <c r="B44" s="79">
        <v>2</v>
      </c>
      <c r="C44" s="77">
        <v>1</v>
      </c>
      <c r="D44" s="77">
        <v>4</v>
      </c>
      <c r="E44" s="78" t="s">
        <v>98</v>
      </c>
      <c r="F44" s="79">
        <v>129</v>
      </c>
      <c r="G44" s="119">
        <f>'6'!F34</f>
        <v>4358.3</v>
      </c>
      <c r="H44" s="233" t="s">
        <v>234</v>
      </c>
      <c r="I44" s="96"/>
      <c r="J44" s="312">
        <f t="shared" ref="J44:J49" si="12">G44</f>
        <v>4358.3</v>
      </c>
      <c r="P44" s="255"/>
      <c r="Q44" s="255"/>
    </row>
    <row r="45" spans="1:17" s="82" customFormat="1" ht="26.4" x14ac:dyDescent="0.3">
      <c r="A45" s="271" t="s">
        <v>87</v>
      </c>
      <c r="B45" s="79">
        <v>2</v>
      </c>
      <c r="C45" s="77">
        <v>1</v>
      </c>
      <c r="D45" s="77">
        <v>4</v>
      </c>
      <c r="E45" s="78" t="s">
        <v>98</v>
      </c>
      <c r="F45" s="79">
        <v>122</v>
      </c>
      <c r="G45" s="119">
        <f>'6'!F35</f>
        <v>160</v>
      </c>
      <c r="H45" s="233" t="s">
        <v>234</v>
      </c>
      <c r="I45" s="96"/>
      <c r="J45" s="312">
        <f t="shared" si="12"/>
        <v>160</v>
      </c>
      <c r="P45" s="255"/>
      <c r="Q45" s="255"/>
    </row>
    <row r="46" spans="1:17" ht="26.4" x14ac:dyDescent="0.3">
      <c r="A46" s="269" t="s">
        <v>89</v>
      </c>
      <c r="B46" s="79">
        <v>2</v>
      </c>
      <c r="C46" s="77">
        <v>1</v>
      </c>
      <c r="D46" s="77">
        <v>4</v>
      </c>
      <c r="E46" s="78" t="s">
        <v>98</v>
      </c>
      <c r="F46" s="79">
        <v>242</v>
      </c>
      <c r="G46" s="119">
        <f>'6'!F36</f>
        <v>899</v>
      </c>
      <c r="H46" s="233" t="s">
        <v>234</v>
      </c>
      <c r="I46" s="248"/>
      <c r="J46" s="312">
        <f t="shared" si="12"/>
        <v>899</v>
      </c>
    </row>
    <row r="47" spans="1:17" ht="39.6" x14ac:dyDescent="0.3">
      <c r="A47" s="271" t="s">
        <v>90</v>
      </c>
      <c r="B47" s="79">
        <v>2</v>
      </c>
      <c r="C47" s="77">
        <v>1</v>
      </c>
      <c r="D47" s="77">
        <v>4</v>
      </c>
      <c r="E47" s="78" t="s">
        <v>98</v>
      </c>
      <c r="F47" s="79" t="s">
        <v>91</v>
      </c>
      <c r="G47" s="119">
        <f>'6'!F37</f>
        <v>4446.3999999999996</v>
      </c>
      <c r="H47" s="233" t="s">
        <v>234</v>
      </c>
      <c r="I47" s="248"/>
      <c r="J47" s="312">
        <f t="shared" si="12"/>
        <v>4446.3999999999996</v>
      </c>
    </row>
    <row r="48" spans="1:17" ht="26.4" x14ac:dyDescent="0.3">
      <c r="A48" s="267" t="s">
        <v>92</v>
      </c>
      <c r="B48" s="79">
        <v>2</v>
      </c>
      <c r="C48" s="77">
        <v>1</v>
      </c>
      <c r="D48" s="77">
        <v>4</v>
      </c>
      <c r="E48" s="78" t="s">
        <v>98</v>
      </c>
      <c r="F48" s="79">
        <v>851</v>
      </c>
      <c r="G48" s="119">
        <f>'6'!F38</f>
        <v>22</v>
      </c>
      <c r="H48" s="233" t="s">
        <v>234</v>
      </c>
      <c r="I48" s="248"/>
      <c r="J48" s="312">
        <f t="shared" si="12"/>
        <v>22</v>
      </c>
    </row>
    <row r="49" spans="1:17" ht="18" customHeight="1" x14ac:dyDescent="0.3">
      <c r="A49" s="267" t="s">
        <v>93</v>
      </c>
      <c r="B49" s="79">
        <v>2</v>
      </c>
      <c r="C49" s="77">
        <v>1</v>
      </c>
      <c r="D49" s="77">
        <v>4</v>
      </c>
      <c r="E49" s="78" t="s">
        <v>98</v>
      </c>
      <c r="F49" s="79" t="s">
        <v>94</v>
      </c>
      <c r="G49" s="119">
        <f>'6'!F39</f>
        <v>10</v>
      </c>
      <c r="H49" s="233" t="s">
        <v>234</v>
      </c>
      <c r="I49" s="248"/>
      <c r="J49" s="312">
        <f t="shared" si="12"/>
        <v>10</v>
      </c>
    </row>
    <row r="50" spans="1:17" ht="18" customHeight="1" x14ac:dyDescent="0.3">
      <c r="A50" s="273" t="s">
        <v>614</v>
      </c>
      <c r="B50" s="79">
        <v>2</v>
      </c>
      <c r="C50" s="73">
        <v>1</v>
      </c>
      <c r="D50" s="73">
        <v>4</v>
      </c>
      <c r="E50" s="75"/>
      <c r="F50" s="79"/>
      <c r="G50" s="118">
        <f>G51</f>
        <v>1690.9</v>
      </c>
      <c r="H50" s="118">
        <f t="shared" ref="H50:J50" si="13">H51</f>
        <v>0</v>
      </c>
      <c r="I50" s="118">
        <f t="shared" si="13"/>
        <v>0</v>
      </c>
      <c r="J50" s="292">
        <f t="shared" si="13"/>
        <v>1786</v>
      </c>
    </row>
    <row r="51" spans="1:17" ht="35.4" customHeight="1" x14ac:dyDescent="0.3">
      <c r="A51" s="271" t="s">
        <v>90</v>
      </c>
      <c r="B51" s="79">
        <v>2</v>
      </c>
      <c r="C51" s="77">
        <v>1</v>
      </c>
      <c r="D51" s="77">
        <v>4</v>
      </c>
      <c r="E51" s="78" t="s">
        <v>98</v>
      </c>
      <c r="F51" s="79">
        <v>244</v>
      </c>
      <c r="G51" s="119">
        <f>'7'!G43</f>
        <v>1690.9</v>
      </c>
      <c r="H51" s="233"/>
      <c r="I51" s="248"/>
      <c r="J51" s="312">
        <f>'7'!H43</f>
        <v>1786</v>
      </c>
    </row>
    <row r="52" spans="1:17" ht="15.75" customHeight="1" x14ac:dyDescent="0.3">
      <c r="A52" s="264" t="s">
        <v>99</v>
      </c>
      <c r="B52" s="75">
        <v>2</v>
      </c>
      <c r="C52" s="73">
        <v>1</v>
      </c>
      <c r="D52" s="73">
        <v>5</v>
      </c>
      <c r="E52" s="74"/>
      <c r="F52" s="75"/>
      <c r="G52" s="118">
        <f>+G53</f>
        <v>60.1</v>
      </c>
      <c r="H52" s="118">
        <f t="shared" ref="H52:J52" si="14">+H53</f>
        <v>0</v>
      </c>
      <c r="I52" s="118">
        <f t="shared" si="14"/>
        <v>0</v>
      </c>
      <c r="J52" s="292">
        <f t="shared" si="14"/>
        <v>26.8</v>
      </c>
    </row>
    <row r="53" spans="1:17" ht="15.75" customHeight="1" x14ac:dyDescent="0.3">
      <c r="A53" s="264" t="s">
        <v>100</v>
      </c>
      <c r="B53" s="75">
        <v>2</v>
      </c>
      <c r="C53" s="73">
        <v>1</v>
      </c>
      <c r="D53" s="73">
        <v>5</v>
      </c>
      <c r="E53" s="74" t="s">
        <v>101</v>
      </c>
      <c r="F53" s="75"/>
      <c r="G53" s="118">
        <f>+G54</f>
        <v>60.1</v>
      </c>
      <c r="H53" s="118">
        <f t="shared" ref="H53:M53" si="15">+H54</f>
        <v>0</v>
      </c>
      <c r="I53" s="118">
        <f t="shared" si="15"/>
        <v>0</v>
      </c>
      <c r="J53" s="292">
        <f t="shared" si="15"/>
        <v>26.8</v>
      </c>
      <c r="K53" s="310">
        <f t="shared" si="15"/>
        <v>0</v>
      </c>
      <c r="L53" s="118">
        <f t="shared" si="15"/>
        <v>0</v>
      </c>
      <c r="M53" s="118">
        <f t="shared" si="15"/>
        <v>0</v>
      </c>
      <c r="N53" s="136"/>
      <c r="O53" s="136"/>
    </row>
    <row r="54" spans="1:17" ht="39.6" customHeight="1" x14ac:dyDescent="0.3">
      <c r="A54" s="271" t="s">
        <v>90</v>
      </c>
      <c r="B54" s="79">
        <v>2</v>
      </c>
      <c r="C54" s="77">
        <v>1</v>
      </c>
      <c r="D54" s="77">
        <v>5</v>
      </c>
      <c r="E54" s="78" t="s">
        <v>101</v>
      </c>
      <c r="F54" s="79">
        <v>244</v>
      </c>
      <c r="G54" s="119">
        <f>'7'!G46</f>
        <v>60.1</v>
      </c>
      <c r="H54" s="233"/>
      <c r="I54" s="248"/>
      <c r="J54" s="312">
        <f>'7'!H46</f>
        <v>26.8</v>
      </c>
    </row>
    <row r="55" spans="1:17" ht="39.6" customHeight="1" x14ac:dyDescent="0.3">
      <c r="A55" s="266" t="s">
        <v>574</v>
      </c>
      <c r="B55" s="79">
        <v>2</v>
      </c>
      <c r="C55" s="73">
        <v>1</v>
      </c>
      <c r="D55" s="73">
        <v>7</v>
      </c>
      <c r="E55" s="74" t="s">
        <v>573</v>
      </c>
      <c r="F55" s="75"/>
      <c r="G55" s="118">
        <f>G56</f>
        <v>200</v>
      </c>
      <c r="H55" s="118">
        <f t="shared" ref="H55:J55" si="16">H56</f>
        <v>0</v>
      </c>
      <c r="I55" s="118">
        <f t="shared" si="16"/>
        <v>0</v>
      </c>
      <c r="J55" s="292">
        <f t="shared" si="16"/>
        <v>200</v>
      </c>
    </row>
    <row r="56" spans="1:17" ht="39.6" customHeight="1" x14ac:dyDescent="0.3">
      <c r="A56" s="271" t="s">
        <v>90</v>
      </c>
      <c r="B56" s="79">
        <v>2</v>
      </c>
      <c r="C56" s="77">
        <v>1</v>
      </c>
      <c r="D56" s="77">
        <v>7</v>
      </c>
      <c r="E56" s="78" t="s">
        <v>572</v>
      </c>
      <c r="F56" s="79">
        <v>244</v>
      </c>
      <c r="G56" s="119">
        <v>200</v>
      </c>
      <c r="H56" s="233"/>
      <c r="I56" s="248"/>
      <c r="J56" s="312">
        <f>G56</f>
        <v>200</v>
      </c>
    </row>
    <row r="57" spans="1:17" ht="15.75" customHeight="1" x14ac:dyDescent="0.3">
      <c r="A57" s="264" t="s">
        <v>108</v>
      </c>
      <c r="B57" s="75">
        <v>2</v>
      </c>
      <c r="C57" s="84" t="s">
        <v>109</v>
      </c>
      <c r="D57" s="84">
        <v>11</v>
      </c>
      <c r="E57" s="74"/>
      <c r="F57" s="75"/>
      <c r="G57" s="118">
        <f>SUM(G58:G58)</f>
        <v>2500</v>
      </c>
      <c r="H57" s="118">
        <f t="shared" ref="H57:J57" si="17">SUM(H58:H58)</f>
        <v>0</v>
      </c>
      <c r="I57" s="118">
        <f t="shared" si="17"/>
        <v>0</v>
      </c>
      <c r="J57" s="292">
        <f t="shared" si="17"/>
        <v>2500</v>
      </c>
    </row>
    <row r="58" spans="1:17" ht="37.200000000000003" customHeight="1" x14ac:dyDescent="0.3">
      <c r="A58" s="267" t="s">
        <v>110</v>
      </c>
      <c r="B58" s="79">
        <v>2</v>
      </c>
      <c r="C58" s="85" t="s">
        <v>109</v>
      </c>
      <c r="D58" s="85">
        <v>11</v>
      </c>
      <c r="E58" s="86" t="s">
        <v>357</v>
      </c>
      <c r="F58" s="79">
        <v>870</v>
      </c>
      <c r="G58" s="119">
        <f>'6'!F63</f>
        <v>2500</v>
      </c>
      <c r="H58" s="233" t="s">
        <v>234</v>
      </c>
      <c r="I58" s="248"/>
      <c r="J58" s="312">
        <f>G58</f>
        <v>2500</v>
      </c>
    </row>
    <row r="59" spans="1:17" s="82" customFormat="1" ht="17.399999999999999" customHeight="1" x14ac:dyDescent="0.3">
      <c r="A59" s="266" t="s">
        <v>111</v>
      </c>
      <c r="B59" s="75">
        <v>2</v>
      </c>
      <c r="C59" s="73">
        <v>1</v>
      </c>
      <c r="D59" s="73">
        <v>13</v>
      </c>
      <c r="E59" s="86"/>
      <c r="F59" s="85"/>
      <c r="G59" s="118">
        <f>+G60+G70+G64+G62</f>
        <v>9325.8000000000011</v>
      </c>
      <c r="H59" s="118">
        <f t="shared" ref="H59:J59" si="18">+H60+H70+H64+H62</f>
        <v>43100</v>
      </c>
      <c r="I59" s="118">
        <f t="shared" si="18"/>
        <v>0</v>
      </c>
      <c r="J59" s="292">
        <f t="shared" si="18"/>
        <v>9332.6</v>
      </c>
      <c r="P59" s="255"/>
      <c r="Q59" s="255"/>
    </row>
    <row r="60" spans="1:17" ht="43.2" customHeight="1" x14ac:dyDescent="0.3">
      <c r="A60" s="264" t="s">
        <v>112</v>
      </c>
      <c r="B60" s="75">
        <v>2</v>
      </c>
      <c r="C60" s="73">
        <v>1</v>
      </c>
      <c r="D60" s="73">
        <v>13</v>
      </c>
      <c r="E60" s="87" t="s">
        <v>113</v>
      </c>
      <c r="F60" s="75"/>
      <c r="G60" s="118">
        <f>SUM(G61:G61)</f>
        <v>160</v>
      </c>
      <c r="H60" s="118">
        <f t="shared" ref="H60:J60" si="19">SUM(H61:H61)</f>
        <v>0</v>
      </c>
      <c r="I60" s="118">
        <f t="shared" si="19"/>
        <v>0</v>
      </c>
      <c r="J60" s="292">
        <f t="shared" si="19"/>
        <v>160</v>
      </c>
    </row>
    <row r="61" spans="1:17" ht="27.6" customHeight="1" x14ac:dyDescent="0.3">
      <c r="A61" s="271" t="s">
        <v>90</v>
      </c>
      <c r="B61" s="79">
        <v>2</v>
      </c>
      <c r="C61" s="77">
        <v>1</v>
      </c>
      <c r="D61" s="77">
        <v>13</v>
      </c>
      <c r="E61" s="86" t="s">
        <v>113</v>
      </c>
      <c r="F61" s="79">
        <v>244</v>
      </c>
      <c r="G61" s="119">
        <f>'6'!F66</f>
        <v>160</v>
      </c>
      <c r="H61" s="233" t="s">
        <v>234</v>
      </c>
      <c r="I61" s="248"/>
      <c r="J61" s="312">
        <f>G61</f>
        <v>160</v>
      </c>
    </row>
    <row r="62" spans="1:17" ht="26.25" customHeight="1" x14ac:dyDescent="0.3">
      <c r="A62" s="264" t="s">
        <v>114</v>
      </c>
      <c r="B62" s="79">
        <v>2</v>
      </c>
      <c r="C62" s="73">
        <v>1</v>
      </c>
      <c r="D62" s="73">
        <v>13</v>
      </c>
      <c r="E62" s="87" t="s">
        <v>115</v>
      </c>
      <c r="F62" s="75"/>
      <c r="G62" s="118">
        <f>+G63</f>
        <v>0</v>
      </c>
      <c r="H62" s="233" t="s">
        <v>234</v>
      </c>
      <c r="I62" s="248"/>
      <c r="J62" s="312"/>
    </row>
    <row r="63" spans="1:17" ht="26.25" customHeight="1" x14ac:dyDescent="0.3">
      <c r="A63" s="271" t="s">
        <v>90</v>
      </c>
      <c r="B63" s="79">
        <v>2</v>
      </c>
      <c r="C63" s="77">
        <v>1</v>
      </c>
      <c r="D63" s="77">
        <v>13</v>
      </c>
      <c r="E63" s="86" t="s">
        <v>115</v>
      </c>
      <c r="F63" s="79">
        <v>244</v>
      </c>
      <c r="G63" s="119"/>
      <c r="H63" s="233"/>
      <c r="I63" s="248"/>
      <c r="J63" s="312"/>
    </row>
    <row r="64" spans="1:17" ht="26.25" customHeight="1" x14ac:dyDescent="0.3">
      <c r="A64" s="266" t="s">
        <v>358</v>
      </c>
      <c r="B64" s="75">
        <v>2</v>
      </c>
      <c r="C64" s="73">
        <v>1</v>
      </c>
      <c r="D64" s="73">
        <v>13</v>
      </c>
      <c r="E64" s="87" t="s">
        <v>359</v>
      </c>
      <c r="F64" s="75"/>
      <c r="G64" s="118">
        <f>+G65+G66+G67+G68+G69</f>
        <v>8373.7000000000007</v>
      </c>
      <c r="H64" s="118">
        <f t="shared" ref="H64:J64" si="20">+H65+H66+H67+H68+H69</f>
        <v>0</v>
      </c>
      <c r="I64" s="118">
        <f t="shared" si="20"/>
        <v>0</v>
      </c>
      <c r="J64" s="292">
        <f t="shared" si="20"/>
        <v>8373.7000000000007</v>
      </c>
    </row>
    <row r="65" spans="1:10" ht="26.25" customHeight="1" x14ac:dyDescent="0.3">
      <c r="A65" s="271" t="s">
        <v>89</v>
      </c>
      <c r="B65" s="79">
        <v>2</v>
      </c>
      <c r="C65" s="77">
        <v>1</v>
      </c>
      <c r="D65" s="77">
        <v>13</v>
      </c>
      <c r="E65" s="86" t="s">
        <v>359</v>
      </c>
      <c r="F65" s="79">
        <v>242</v>
      </c>
      <c r="G65" s="119">
        <f>'6'!F70</f>
        <v>505.6</v>
      </c>
      <c r="H65" s="233"/>
      <c r="I65" s="248"/>
      <c r="J65" s="312">
        <f>G65</f>
        <v>505.6</v>
      </c>
    </row>
    <row r="66" spans="1:10" ht="26.25" customHeight="1" x14ac:dyDescent="0.3">
      <c r="A66" s="271" t="s">
        <v>90</v>
      </c>
      <c r="B66" s="79">
        <v>2</v>
      </c>
      <c r="C66" s="77">
        <v>1</v>
      </c>
      <c r="D66" s="77">
        <v>13</v>
      </c>
      <c r="E66" s="86" t="s">
        <v>359</v>
      </c>
      <c r="F66" s="79">
        <v>244</v>
      </c>
      <c r="G66" s="119">
        <f>'6'!F71</f>
        <v>7290.6</v>
      </c>
      <c r="H66" s="233"/>
      <c r="I66" s="248"/>
      <c r="J66" s="312">
        <f t="shared" ref="J66:J69" si="21">G66</f>
        <v>7290.6</v>
      </c>
    </row>
    <row r="67" spans="1:10" ht="26.25" customHeight="1" x14ac:dyDescent="0.3">
      <c r="A67" s="267" t="s">
        <v>92</v>
      </c>
      <c r="B67" s="79">
        <v>2</v>
      </c>
      <c r="C67" s="77">
        <v>1</v>
      </c>
      <c r="D67" s="77">
        <v>13</v>
      </c>
      <c r="E67" s="86" t="s">
        <v>359</v>
      </c>
      <c r="F67" s="79">
        <v>851</v>
      </c>
      <c r="G67" s="119">
        <f>'6'!F72</f>
        <v>517.5</v>
      </c>
      <c r="H67" s="233"/>
      <c r="I67" s="248"/>
      <c r="J67" s="312">
        <f t="shared" si="21"/>
        <v>517.5</v>
      </c>
    </row>
    <row r="68" spans="1:10" ht="15" customHeight="1" x14ac:dyDescent="0.3">
      <c r="A68" s="267" t="s">
        <v>93</v>
      </c>
      <c r="B68" s="79">
        <v>2</v>
      </c>
      <c r="C68" s="77">
        <v>1</v>
      </c>
      <c r="D68" s="77">
        <v>13</v>
      </c>
      <c r="E68" s="86" t="s">
        <v>359</v>
      </c>
      <c r="F68" s="79">
        <v>852</v>
      </c>
      <c r="G68" s="119">
        <f>'6'!F73</f>
        <v>40</v>
      </c>
      <c r="H68" s="233"/>
      <c r="I68" s="248"/>
      <c r="J68" s="312">
        <f t="shared" si="21"/>
        <v>40</v>
      </c>
    </row>
    <row r="69" spans="1:10" ht="15.75" customHeight="1" x14ac:dyDescent="0.3">
      <c r="A69" s="272" t="s">
        <v>95</v>
      </c>
      <c r="B69" s="79">
        <v>2</v>
      </c>
      <c r="C69" s="77">
        <v>1</v>
      </c>
      <c r="D69" s="77">
        <v>13</v>
      </c>
      <c r="E69" s="86" t="s">
        <v>359</v>
      </c>
      <c r="F69" s="79">
        <v>853</v>
      </c>
      <c r="G69" s="119">
        <f>'6'!F74</f>
        <v>20</v>
      </c>
      <c r="H69" s="233"/>
      <c r="I69" s="248"/>
      <c r="J69" s="312">
        <f t="shared" si="21"/>
        <v>20</v>
      </c>
    </row>
    <row r="70" spans="1:10" ht="26.25" customHeight="1" x14ac:dyDescent="0.3">
      <c r="A70" s="266" t="s">
        <v>116</v>
      </c>
      <c r="B70" s="75">
        <v>2</v>
      </c>
      <c r="C70" s="73">
        <v>1</v>
      </c>
      <c r="D70" s="73">
        <v>13</v>
      </c>
      <c r="E70" s="88" t="s">
        <v>117</v>
      </c>
      <c r="F70" s="75"/>
      <c r="G70" s="118">
        <f>SUM(G71:G73)</f>
        <v>792.1</v>
      </c>
      <c r="H70" s="118">
        <f t="shared" ref="H70:J70" si="22">SUM(H71:H73)</f>
        <v>0</v>
      </c>
      <c r="I70" s="118">
        <f t="shared" si="22"/>
        <v>0</v>
      </c>
      <c r="J70" s="292">
        <f t="shared" si="22"/>
        <v>798.89999999999986</v>
      </c>
    </row>
    <row r="71" spans="1:10" ht="26.25" customHeight="1" x14ac:dyDescent="0.3">
      <c r="A71" s="267" t="s">
        <v>76</v>
      </c>
      <c r="B71" s="79">
        <v>2</v>
      </c>
      <c r="C71" s="77">
        <v>1</v>
      </c>
      <c r="D71" s="77">
        <v>13</v>
      </c>
      <c r="E71" s="83" t="s">
        <v>117</v>
      </c>
      <c r="F71" s="79">
        <v>121</v>
      </c>
      <c r="G71" s="119">
        <f>'7'!G74</f>
        <v>483.2</v>
      </c>
      <c r="H71" s="233"/>
      <c r="I71" s="248"/>
      <c r="J71" s="312">
        <f>'7'!H74</f>
        <v>537.09999999999991</v>
      </c>
    </row>
    <row r="72" spans="1:10" ht="26.25" customHeight="1" x14ac:dyDescent="0.3">
      <c r="A72" s="269" t="s">
        <v>79</v>
      </c>
      <c r="B72" s="79">
        <v>2</v>
      </c>
      <c r="C72" s="77">
        <v>1</v>
      </c>
      <c r="D72" s="77">
        <v>13</v>
      </c>
      <c r="E72" s="83" t="s">
        <v>117</v>
      </c>
      <c r="F72" s="79">
        <v>129</v>
      </c>
      <c r="G72" s="119">
        <f>'7'!G75</f>
        <v>208.9</v>
      </c>
      <c r="H72" s="233"/>
      <c r="I72" s="248"/>
      <c r="J72" s="312">
        <f>'7'!H75</f>
        <v>161.80000000000001</v>
      </c>
    </row>
    <row r="73" spans="1:10" ht="26.25" customHeight="1" x14ac:dyDescent="0.3">
      <c r="A73" s="271" t="s">
        <v>90</v>
      </c>
      <c r="B73" s="79">
        <v>2</v>
      </c>
      <c r="C73" s="77">
        <v>1</v>
      </c>
      <c r="D73" s="77">
        <v>13</v>
      </c>
      <c r="E73" s="83" t="s">
        <v>117</v>
      </c>
      <c r="F73" s="79">
        <v>244</v>
      </c>
      <c r="G73" s="119">
        <f>'7'!G76</f>
        <v>100</v>
      </c>
      <c r="H73" s="233" t="s">
        <v>234</v>
      </c>
      <c r="I73" s="248"/>
      <c r="J73" s="312">
        <f>'7'!H76</f>
        <v>100</v>
      </c>
    </row>
    <row r="74" spans="1:10" ht="26.25" customHeight="1" x14ac:dyDescent="0.3">
      <c r="A74" s="264" t="s">
        <v>122</v>
      </c>
      <c r="B74" s="75">
        <v>2</v>
      </c>
      <c r="C74" s="73">
        <v>3</v>
      </c>
      <c r="D74" s="73"/>
      <c r="E74" s="88"/>
      <c r="F74" s="75"/>
      <c r="G74" s="118">
        <f>+G75+G79</f>
        <v>2151.6999999999998</v>
      </c>
      <c r="H74" s="118">
        <f t="shared" ref="H74:J74" si="23">+H75+H79</f>
        <v>0</v>
      </c>
      <c r="I74" s="118">
        <f t="shared" si="23"/>
        <v>0</v>
      </c>
      <c r="J74" s="292">
        <f t="shared" si="23"/>
        <v>2151.6999999999998</v>
      </c>
    </row>
    <row r="75" spans="1:10" ht="26.25" customHeight="1" x14ac:dyDescent="0.3">
      <c r="A75" s="266" t="s">
        <v>123</v>
      </c>
      <c r="B75" s="75">
        <v>2</v>
      </c>
      <c r="C75" s="73">
        <v>3</v>
      </c>
      <c r="D75" s="73">
        <v>9</v>
      </c>
      <c r="E75" s="88"/>
      <c r="F75" s="75"/>
      <c r="G75" s="118">
        <f>SUM(G76:G78)</f>
        <v>1551.7</v>
      </c>
      <c r="H75" s="118">
        <f t="shared" ref="H75:J75" si="24">SUM(H76:H78)</f>
        <v>0</v>
      </c>
      <c r="I75" s="118">
        <f t="shared" si="24"/>
        <v>0</v>
      </c>
      <c r="J75" s="292">
        <f t="shared" si="24"/>
        <v>1551.7</v>
      </c>
    </row>
    <row r="76" spans="1:10" ht="26.25" customHeight="1" x14ac:dyDescent="0.3">
      <c r="A76" s="271" t="s">
        <v>124</v>
      </c>
      <c r="B76" s="79">
        <v>2</v>
      </c>
      <c r="C76" s="77">
        <v>3</v>
      </c>
      <c r="D76" s="77">
        <v>9</v>
      </c>
      <c r="E76" s="83" t="s">
        <v>125</v>
      </c>
      <c r="F76" s="79">
        <v>111</v>
      </c>
      <c r="G76" s="119">
        <f>'6'!F84</f>
        <v>1144.8</v>
      </c>
      <c r="H76" s="233"/>
      <c r="I76" s="248"/>
      <c r="J76" s="312">
        <f>G76</f>
        <v>1144.8</v>
      </c>
    </row>
    <row r="77" spans="1:10" ht="26.25" customHeight="1" x14ac:dyDescent="0.3">
      <c r="A77" s="269" t="s">
        <v>126</v>
      </c>
      <c r="B77" s="79">
        <v>2</v>
      </c>
      <c r="C77" s="77">
        <v>3</v>
      </c>
      <c r="D77" s="77">
        <v>9</v>
      </c>
      <c r="E77" s="83" t="s">
        <v>125</v>
      </c>
      <c r="F77" s="79">
        <v>119</v>
      </c>
      <c r="G77" s="119">
        <f>'6'!F85</f>
        <v>345.7</v>
      </c>
      <c r="H77" s="233"/>
      <c r="I77" s="248"/>
      <c r="J77" s="312">
        <f t="shared" ref="J77:J78" si="25">G77</f>
        <v>345.7</v>
      </c>
    </row>
    <row r="78" spans="1:10" ht="26.25" customHeight="1" x14ac:dyDescent="0.3">
      <c r="A78" s="269" t="s">
        <v>89</v>
      </c>
      <c r="B78" s="79">
        <v>2</v>
      </c>
      <c r="C78" s="77">
        <v>3</v>
      </c>
      <c r="D78" s="77">
        <v>9</v>
      </c>
      <c r="E78" s="83" t="s">
        <v>125</v>
      </c>
      <c r="F78" s="79">
        <v>242</v>
      </c>
      <c r="G78" s="119">
        <f>'6'!F86</f>
        <v>61.2</v>
      </c>
      <c r="H78" s="233"/>
      <c r="I78" s="248"/>
      <c r="J78" s="312">
        <f t="shared" si="25"/>
        <v>61.2</v>
      </c>
    </row>
    <row r="79" spans="1:10" ht="26.25" customHeight="1" x14ac:dyDescent="0.3">
      <c r="A79" s="266" t="s">
        <v>127</v>
      </c>
      <c r="B79" s="75">
        <v>2</v>
      </c>
      <c r="C79" s="73">
        <v>3</v>
      </c>
      <c r="D79" s="73">
        <v>14</v>
      </c>
      <c r="E79" s="83"/>
      <c r="F79" s="79"/>
      <c r="G79" s="118">
        <f>G80</f>
        <v>600</v>
      </c>
      <c r="H79" s="118">
        <f t="shared" ref="H79:J79" si="26">H80</f>
        <v>0</v>
      </c>
      <c r="I79" s="118">
        <f t="shared" si="26"/>
        <v>0</v>
      </c>
      <c r="J79" s="292">
        <f t="shared" si="26"/>
        <v>600</v>
      </c>
    </row>
    <row r="80" spans="1:10" ht="47.4" customHeight="1" x14ac:dyDescent="0.3">
      <c r="A80" s="274" t="s">
        <v>594</v>
      </c>
      <c r="B80" s="75">
        <v>2</v>
      </c>
      <c r="C80" s="73">
        <v>3</v>
      </c>
      <c r="D80" s="73">
        <v>14</v>
      </c>
      <c r="E80" s="87" t="s">
        <v>360</v>
      </c>
      <c r="F80" s="75"/>
      <c r="G80" s="118">
        <f>SUM(G81:G81)</f>
        <v>600</v>
      </c>
      <c r="H80" s="118">
        <f t="shared" ref="H80:J80" si="27">SUM(H81:H81)</f>
        <v>0</v>
      </c>
      <c r="I80" s="118">
        <f t="shared" si="27"/>
        <v>0</v>
      </c>
      <c r="J80" s="292">
        <f t="shared" si="27"/>
        <v>600</v>
      </c>
    </row>
    <row r="81" spans="1:17" ht="40.799999999999997" customHeight="1" x14ac:dyDescent="0.3">
      <c r="A81" s="271" t="s">
        <v>90</v>
      </c>
      <c r="B81" s="79">
        <v>2</v>
      </c>
      <c r="C81" s="77">
        <v>3</v>
      </c>
      <c r="D81" s="77">
        <v>14</v>
      </c>
      <c r="E81" s="86" t="s">
        <v>360</v>
      </c>
      <c r="F81" s="79">
        <v>244</v>
      </c>
      <c r="G81" s="119">
        <f>'6'!F89</f>
        <v>600</v>
      </c>
      <c r="H81" s="233"/>
      <c r="I81" s="248"/>
      <c r="J81" s="312">
        <f>G81</f>
        <v>600</v>
      </c>
    </row>
    <row r="82" spans="1:17" s="82" customFormat="1" ht="13.2" customHeight="1" x14ac:dyDescent="0.3">
      <c r="A82" s="266" t="s">
        <v>129</v>
      </c>
      <c r="B82" s="75">
        <v>2</v>
      </c>
      <c r="C82" s="73">
        <v>4</v>
      </c>
      <c r="D82" s="73"/>
      <c r="E82" s="86"/>
      <c r="F82" s="79"/>
      <c r="G82" s="118">
        <f>G83+G91+G95</f>
        <v>62926</v>
      </c>
      <c r="H82" s="118">
        <f>H83+H91+H95</f>
        <v>92321</v>
      </c>
      <c r="I82" s="118">
        <f>I83+I91+I95</f>
        <v>5814</v>
      </c>
      <c r="J82" s="292">
        <f>J83+J91+J95</f>
        <v>78209.600000000006</v>
      </c>
      <c r="P82" s="255"/>
      <c r="Q82" s="255"/>
    </row>
    <row r="83" spans="1:17" ht="13.95" customHeight="1" x14ac:dyDescent="0.3">
      <c r="A83" s="266" t="s">
        <v>130</v>
      </c>
      <c r="B83" s="75">
        <v>2</v>
      </c>
      <c r="C83" s="73">
        <v>4</v>
      </c>
      <c r="D83" s="73">
        <v>5</v>
      </c>
      <c r="E83" s="89"/>
      <c r="F83" s="89"/>
      <c r="G83" s="121">
        <f>SUM(G84:G88)+G89</f>
        <v>5713.9</v>
      </c>
      <c r="H83" s="121">
        <f t="shared" ref="H83:J83" si="28">SUM(H84:H88)+H89</f>
        <v>0</v>
      </c>
      <c r="I83" s="121">
        <f t="shared" si="28"/>
        <v>0</v>
      </c>
      <c r="J83" s="294">
        <f t="shared" si="28"/>
        <v>5871.8</v>
      </c>
    </row>
    <row r="84" spans="1:17" ht="27" customHeight="1" x14ac:dyDescent="0.3">
      <c r="A84" s="267" t="s">
        <v>76</v>
      </c>
      <c r="B84" s="79">
        <v>2</v>
      </c>
      <c r="C84" s="77">
        <v>4</v>
      </c>
      <c r="D84" s="77">
        <v>5</v>
      </c>
      <c r="E84" s="78" t="s">
        <v>131</v>
      </c>
      <c r="F84" s="79">
        <v>121</v>
      </c>
      <c r="G84" s="119">
        <f>'6'!F94</f>
        <v>1462.6</v>
      </c>
      <c r="H84" s="233" t="s">
        <v>234</v>
      </c>
      <c r="I84" s="248"/>
      <c r="J84" s="312">
        <f>G84</f>
        <v>1462.6</v>
      </c>
    </row>
    <row r="85" spans="1:17" ht="49.2" customHeight="1" x14ac:dyDescent="0.3">
      <c r="A85" s="269" t="s">
        <v>79</v>
      </c>
      <c r="B85" s="79">
        <v>2</v>
      </c>
      <c r="C85" s="77">
        <v>4</v>
      </c>
      <c r="D85" s="77">
        <v>5</v>
      </c>
      <c r="E85" s="78" t="s">
        <v>131</v>
      </c>
      <c r="F85" s="79">
        <v>129</v>
      </c>
      <c r="G85" s="119">
        <f>'6'!F95</f>
        <v>441.7</v>
      </c>
      <c r="H85" s="233" t="s">
        <v>234</v>
      </c>
      <c r="I85" s="248"/>
      <c r="J85" s="312">
        <f t="shared" ref="J85:J88" si="29">G85</f>
        <v>441.7</v>
      </c>
    </row>
    <row r="86" spans="1:17" ht="26.4" x14ac:dyDescent="0.3">
      <c r="A86" s="271" t="s">
        <v>87</v>
      </c>
      <c r="B86" s="79">
        <v>2</v>
      </c>
      <c r="C86" s="77">
        <v>4</v>
      </c>
      <c r="D86" s="77">
        <v>5</v>
      </c>
      <c r="E86" s="78" t="s">
        <v>131</v>
      </c>
      <c r="F86" s="79">
        <v>122</v>
      </c>
      <c r="G86" s="119">
        <f>'6'!F96</f>
        <v>10</v>
      </c>
      <c r="H86" s="233" t="s">
        <v>234</v>
      </c>
      <c r="I86" s="248"/>
      <c r="J86" s="312">
        <f t="shared" si="29"/>
        <v>10</v>
      </c>
    </row>
    <row r="87" spans="1:17" ht="38.4" customHeight="1" x14ac:dyDescent="0.3">
      <c r="A87" s="271" t="s">
        <v>90</v>
      </c>
      <c r="B87" s="79">
        <v>2</v>
      </c>
      <c r="C87" s="77">
        <v>4</v>
      </c>
      <c r="D87" s="77">
        <v>5</v>
      </c>
      <c r="E87" s="78" t="s">
        <v>131</v>
      </c>
      <c r="F87" s="79" t="s">
        <v>91</v>
      </c>
      <c r="G87" s="119">
        <f>'6'!F97</f>
        <v>38</v>
      </c>
      <c r="H87" s="233" t="s">
        <v>234</v>
      </c>
      <c r="I87" s="248"/>
      <c r="J87" s="312">
        <f t="shared" si="29"/>
        <v>38</v>
      </c>
    </row>
    <row r="88" spans="1:17" ht="38.4" customHeight="1" x14ac:dyDescent="0.3">
      <c r="A88" s="271" t="s">
        <v>90</v>
      </c>
      <c r="B88" s="79">
        <v>2</v>
      </c>
      <c r="C88" s="77">
        <v>4</v>
      </c>
      <c r="D88" s="77">
        <v>5</v>
      </c>
      <c r="E88" s="78" t="s">
        <v>361</v>
      </c>
      <c r="F88" s="79">
        <v>244</v>
      </c>
      <c r="G88" s="119">
        <f>'6'!F98</f>
        <v>952</v>
      </c>
      <c r="H88" s="233"/>
      <c r="I88" s="248"/>
      <c r="J88" s="312">
        <f t="shared" si="29"/>
        <v>952</v>
      </c>
    </row>
    <row r="89" spans="1:17" ht="33" customHeight="1" x14ac:dyDescent="0.3">
      <c r="A89" s="266" t="s">
        <v>612</v>
      </c>
      <c r="B89" s="79">
        <v>2</v>
      </c>
      <c r="C89" s="73">
        <v>4</v>
      </c>
      <c r="D89" s="73">
        <v>5</v>
      </c>
      <c r="E89" s="78"/>
      <c r="F89" s="79"/>
      <c r="G89" s="118">
        <f>G90</f>
        <v>2809.6</v>
      </c>
      <c r="H89" s="118">
        <f t="shared" ref="H89:J89" si="30">H90</f>
        <v>0</v>
      </c>
      <c r="I89" s="118">
        <f t="shared" si="30"/>
        <v>0</v>
      </c>
      <c r="J89" s="292">
        <f t="shared" si="30"/>
        <v>2967.5</v>
      </c>
    </row>
    <row r="90" spans="1:17" ht="38.4" customHeight="1" x14ac:dyDescent="0.3">
      <c r="A90" s="271" t="s">
        <v>90</v>
      </c>
      <c r="B90" s="79">
        <v>2</v>
      </c>
      <c r="C90" s="77">
        <v>4</v>
      </c>
      <c r="D90" s="77">
        <v>5</v>
      </c>
      <c r="E90" s="78" t="s">
        <v>613</v>
      </c>
      <c r="F90" s="79" t="s">
        <v>91</v>
      </c>
      <c r="G90" s="119">
        <f>'7'!G99</f>
        <v>2809.6</v>
      </c>
      <c r="H90" s="233"/>
      <c r="I90" s="248"/>
      <c r="J90" s="312">
        <f>'7'!H99</f>
        <v>2967.5</v>
      </c>
    </row>
    <row r="91" spans="1:17" s="82" customFormat="1" ht="17.25" customHeight="1" x14ac:dyDescent="0.3">
      <c r="A91" s="266" t="s">
        <v>133</v>
      </c>
      <c r="B91" s="75">
        <v>2</v>
      </c>
      <c r="C91" s="73">
        <v>4</v>
      </c>
      <c r="D91" s="73">
        <v>9</v>
      </c>
      <c r="E91" s="74"/>
      <c r="F91" s="75"/>
      <c r="G91" s="118">
        <f>SUM(G92:G94)</f>
        <v>39814</v>
      </c>
      <c r="H91" s="118">
        <f t="shared" ref="H91:J91" si="31">SUM(H92:H94)</f>
        <v>6121</v>
      </c>
      <c r="I91" s="118">
        <f t="shared" si="31"/>
        <v>5814</v>
      </c>
      <c r="J91" s="292">
        <f t="shared" si="31"/>
        <v>54930.8</v>
      </c>
      <c r="P91" s="255"/>
      <c r="Q91" s="255"/>
    </row>
    <row r="92" spans="1:17" s="82" customFormat="1" ht="24.6" customHeight="1" x14ac:dyDescent="0.3">
      <c r="A92" s="271" t="s">
        <v>90</v>
      </c>
      <c r="B92" s="79">
        <v>2</v>
      </c>
      <c r="C92" s="77">
        <v>4</v>
      </c>
      <c r="D92" s="77">
        <v>9</v>
      </c>
      <c r="E92" s="91" t="s">
        <v>363</v>
      </c>
      <c r="F92" s="79">
        <v>244</v>
      </c>
      <c r="G92" s="119">
        <v>5814</v>
      </c>
      <c r="H92" s="233">
        <v>6121</v>
      </c>
      <c r="I92" s="96">
        <v>5814</v>
      </c>
      <c r="J92" s="312">
        <v>6121</v>
      </c>
      <c r="P92" s="255"/>
      <c r="Q92" s="255"/>
    </row>
    <row r="93" spans="1:17" s="82" customFormat="1" ht="39.6" x14ac:dyDescent="0.3">
      <c r="A93" s="271" t="s">
        <v>436</v>
      </c>
      <c r="B93" s="79">
        <v>2</v>
      </c>
      <c r="C93" s="77">
        <v>4</v>
      </c>
      <c r="D93" s="77">
        <v>9</v>
      </c>
      <c r="E93" s="91">
        <v>7702075050</v>
      </c>
      <c r="F93" s="79">
        <v>243</v>
      </c>
      <c r="G93" s="119">
        <f>'7'!G103</f>
        <v>34000</v>
      </c>
      <c r="H93" s="233" t="s">
        <v>234</v>
      </c>
      <c r="I93" s="96"/>
      <c r="J93" s="312">
        <f>'7'!H103</f>
        <v>48809.8</v>
      </c>
      <c r="K93" s="238"/>
      <c r="L93" s="239"/>
      <c r="M93" s="234"/>
      <c r="N93" s="234"/>
      <c r="O93" s="234"/>
      <c r="P93" s="255"/>
      <c r="Q93" s="255"/>
    </row>
    <row r="94" spans="1:17" s="82" customFormat="1" ht="40.200000000000003" customHeight="1" x14ac:dyDescent="0.3">
      <c r="A94" s="271" t="s">
        <v>436</v>
      </c>
      <c r="B94" s="79">
        <v>2</v>
      </c>
      <c r="C94" s="77">
        <v>4</v>
      </c>
      <c r="D94" s="77">
        <v>9</v>
      </c>
      <c r="E94" s="91" t="s">
        <v>437</v>
      </c>
      <c r="F94" s="79">
        <v>243</v>
      </c>
      <c r="G94" s="119">
        <f>'6'!F105</f>
        <v>0</v>
      </c>
      <c r="H94" s="233" t="s">
        <v>234</v>
      </c>
      <c r="I94" s="96"/>
      <c r="J94" s="313"/>
      <c r="K94" s="238"/>
      <c r="L94" s="239"/>
      <c r="M94" s="234"/>
      <c r="N94" s="234"/>
      <c r="O94" s="234"/>
      <c r="P94" s="255"/>
      <c r="Q94" s="255"/>
    </row>
    <row r="95" spans="1:17" s="82" customFormat="1" ht="24.75" customHeight="1" x14ac:dyDescent="0.3">
      <c r="A95" s="266" t="s">
        <v>134</v>
      </c>
      <c r="B95" s="79">
        <v>2</v>
      </c>
      <c r="C95" s="73">
        <v>4</v>
      </c>
      <c r="D95" s="73">
        <v>12</v>
      </c>
      <c r="E95" s="91"/>
      <c r="F95" s="79"/>
      <c r="G95" s="118">
        <f>G96+G98+G100+G104+G106+G108+G102</f>
        <v>17398.100000000002</v>
      </c>
      <c r="H95" s="118">
        <f t="shared" ref="H95:J95" si="32">H96+H98+H100+H104+H106+H108+H102</f>
        <v>86200</v>
      </c>
      <c r="I95" s="118">
        <f t="shared" si="32"/>
        <v>0</v>
      </c>
      <c r="J95" s="292">
        <f t="shared" si="32"/>
        <v>17407</v>
      </c>
      <c r="K95" s="238"/>
      <c r="L95" s="239"/>
      <c r="M95" s="234"/>
      <c r="N95" s="234"/>
      <c r="O95" s="234"/>
      <c r="P95" s="255"/>
      <c r="Q95" s="255"/>
    </row>
    <row r="96" spans="1:17" s="82" customFormat="1" ht="52.2" customHeight="1" x14ac:dyDescent="0.3">
      <c r="A96" s="276" t="s">
        <v>595</v>
      </c>
      <c r="B96" s="79">
        <v>2</v>
      </c>
      <c r="C96" s="73">
        <v>4</v>
      </c>
      <c r="D96" s="73">
        <v>12</v>
      </c>
      <c r="E96" s="88" t="s">
        <v>596</v>
      </c>
      <c r="F96" s="75"/>
      <c r="G96" s="118">
        <f>+G97</f>
        <v>1940</v>
      </c>
      <c r="H96" s="118" t="str">
        <f t="shared" ref="H96:J96" si="33">+H97</f>
        <v>31.12.2017</v>
      </c>
      <c r="I96" s="118">
        <f t="shared" si="33"/>
        <v>0</v>
      </c>
      <c r="J96" s="292">
        <f t="shared" si="33"/>
        <v>1940</v>
      </c>
      <c r="K96" s="238"/>
      <c r="L96" s="239"/>
      <c r="M96" s="234"/>
      <c r="N96" s="234"/>
      <c r="O96" s="234"/>
      <c r="P96" s="255"/>
      <c r="Q96" s="255"/>
    </row>
    <row r="97" spans="1:17" ht="52.8" x14ac:dyDescent="0.3">
      <c r="A97" s="267" t="s">
        <v>139</v>
      </c>
      <c r="B97" s="79">
        <v>2</v>
      </c>
      <c r="C97" s="77">
        <v>4</v>
      </c>
      <c r="D97" s="77">
        <v>12</v>
      </c>
      <c r="E97" s="83" t="s">
        <v>128</v>
      </c>
      <c r="F97" s="79">
        <v>811</v>
      </c>
      <c r="G97" s="119">
        <f>'6'!F108</f>
        <v>1940</v>
      </c>
      <c r="H97" s="233" t="s">
        <v>234</v>
      </c>
      <c r="I97" s="248"/>
      <c r="J97" s="312">
        <f>'7'!H107</f>
        <v>1940</v>
      </c>
    </row>
    <row r="98" spans="1:17" x14ac:dyDescent="0.3">
      <c r="A98" s="276" t="s">
        <v>587</v>
      </c>
      <c r="B98" s="79">
        <v>2</v>
      </c>
      <c r="C98" s="73">
        <v>4</v>
      </c>
      <c r="D98" s="73">
        <v>12</v>
      </c>
      <c r="E98" s="88"/>
      <c r="F98" s="75"/>
      <c r="G98" s="120">
        <f>G99</f>
        <v>100</v>
      </c>
      <c r="H98" s="120">
        <f t="shared" ref="H98:J98" si="34">H99</f>
        <v>0</v>
      </c>
      <c r="I98" s="120">
        <f t="shared" si="34"/>
        <v>0</v>
      </c>
      <c r="J98" s="265">
        <f t="shared" si="34"/>
        <v>100</v>
      </c>
    </row>
    <row r="99" spans="1:17" ht="39.6" x14ac:dyDescent="0.3">
      <c r="A99" s="271" t="s">
        <v>90</v>
      </c>
      <c r="B99" s="79">
        <v>2</v>
      </c>
      <c r="C99" s="73">
        <v>4</v>
      </c>
      <c r="D99" s="73">
        <v>12</v>
      </c>
      <c r="E99" s="83" t="s">
        <v>588</v>
      </c>
      <c r="F99" s="79">
        <v>244</v>
      </c>
      <c r="G99" s="211">
        <v>100</v>
      </c>
      <c r="H99" s="233"/>
      <c r="I99" s="248"/>
      <c r="J99" s="312">
        <f t="shared" ref="J99:J105" si="35">G99</f>
        <v>100</v>
      </c>
    </row>
    <row r="100" spans="1:17" ht="39.6" x14ac:dyDescent="0.3">
      <c r="A100" s="276" t="s">
        <v>589</v>
      </c>
      <c r="B100" s="79">
        <v>2</v>
      </c>
      <c r="C100" s="73">
        <v>4</v>
      </c>
      <c r="D100" s="73">
        <v>12</v>
      </c>
      <c r="E100" s="86"/>
      <c r="F100" s="79"/>
      <c r="G100" s="120">
        <f>G101</f>
        <v>50</v>
      </c>
      <c r="H100" s="120">
        <f t="shared" ref="H100:J100" si="36">H101</f>
        <v>0</v>
      </c>
      <c r="I100" s="120">
        <f t="shared" si="36"/>
        <v>0</v>
      </c>
      <c r="J100" s="265">
        <f t="shared" si="36"/>
        <v>50</v>
      </c>
    </row>
    <row r="101" spans="1:17" ht="39.6" x14ac:dyDescent="0.3">
      <c r="A101" s="271" t="s">
        <v>90</v>
      </c>
      <c r="B101" s="79">
        <v>2</v>
      </c>
      <c r="C101" s="73">
        <v>4</v>
      </c>
      <c r="D101" s="73">
        <v>12</v>
      </c>
      <c r="E101" s="83" t="s">
        <v>590</v>
      </c>
      <c r="F101" s="79">
        <v>244</v>
      </c>
      <c r="G101" s="211">
        <v>50</v>
      </c>
      <c r="H101" s="233"/>
      <c r="I101" s="248"/>
      <c r="J101" s="312">
        <f t="shared" si="35"/>
        <v>50</v>
      </c>
    </row>
    <row r="102" spans="1:17" ht="39.6" x14ac:dyDescent="0.3">
      <c r="A102" s="276" t="s">
        <v>591</v>
      </c>
      <c r="B102" s="79">
        <v>2</v>
      </c>
      <c r="C102" s="73">
        <v>4</v>
      </c>
      <c r="D102" s="73">
        <v>12</v>
      </c>
      <c r="E102" s="86"/>
      <c r="F102" s="79"/>
      <c r="G102" s="120">
        <f>G103</f>
        <v>134.80000000000001</v>
      </c>
      <c r="H102" s="120">
        <f t="shared" ref="H102:J102" si="37">H103</f>
        <v>0</v>
      </c>
      <c r="I102" s="120">
        <f t="shared" si="37"/>
        <v>0</v>
      </c>
      <c r="J102" s="265">
        <f t="shared" si="37"/>
        <v>134.80000000000001</v>
      </c>
    </row>
    <row r="103" spans="1:17" ht="39.6" x14ac:dyDescent="0.3">
      <c r="A103" s="271" t="s">
        <v>90</v>
      </c>
      <c r="B103" s="79">
        <v>2</v>
      </c>
      <c r="C103" s="73">
        <v>4</v>
      </c>
      <c r="D103" s="73">
        <v>12</v>
      </c>
      <c r="E103" s="83" t="s">
        <v>592</v>
      </c>
      <c r="F103" s="79">
        <v>244</v>
      </c>
      <c r="G103" s="211">
        <v>134.80000000000001</v>
      </c>
      <c r="H103" s="233"/>
      <c r="I103" s="248"/>
      <c r="J103" s="312">
        <f t="shared" si="35"/>
        <v>134.80000000000001</v>
      </c>
    </row>
    <row r="104" spans="1:17" ht="26.25" customHeight="1" x14ac:dyDescent="0.3">
      <c r="A104" s="266" t="s">
        <v>586</v>
      </c>
      <c r="B104" s="75">
        <v>2</v>
      </c>
      <c r="C104" s="73">
        <v>4</v>
      </c>
      <c r="D104" s="73">
        <v>12</v>
      </c>
      <c r="E104" s="87" t="s">
        <v>446</v>
      </c>
      <c r="F104" s="75"/>
      <c r="G104" s="118">
        <f>G105</f>
        <v>1240</v>
      </c>
      <c r="H104" s="118">
        <f t="shared" ref="H104:M104" si="38">H105</f>
        <v>0</v>
      </c>
      <c r="I104" s="118">
        <f t="shared" si="38"/>
        <v>0</v>
      </c>
      <c r="J104" s="292">
        <f t="shared" si="38"/>
        <v>1240</v>
      </c>
      <c r="K104" s="310">
        <f t="shared" si="38"/>
        <v>0</v>
      </c>
      <c r="L104" s="118">
        <f t="shared" si="38"/>
        <v>0</v>
      </c>
      <c r="M104" s="118">
        <f t="shared" si="38"/>
        <v>0</v>
      </c>
      <c r="N104" s="136"/>
      <c r="O104" s="136"/>
    </row>
    <row r="105" spans="1:17" ht="48.6" customHeight="1" x14ac:dyDescent="0.3">
      <c r="A105" s="271" t="s">
        <v>90</v>
      </c>
      <c r="B105" s="79">
        <v>2</v>
      </c>
      <c r="C105" s="77">
        <v>4</v>
      </c>
      <c r="D105" s="77">
        <v>12</v>
      </c>
      <c r="E105" s="86" t="s">
        <v>446</v>
      </c>
      <c r="F105" s="79">
        <v>244</v>
      </c>
      <c r="G105" s="119">
        <f>'6'!F116</f>
        <v>1240</v>
      </c>
      <c r="H105" s="233"/>
      <c r="I105" s="248"/>
      <c r="J105" s="312">
        <f t="shared" si="35"/>
        <v>1240</v>
      </c>
    </row>
    <row r="106" spans="1:17" ht="63" customHeight="1" x14ac:dyDescent="0.3">
      <c r="A106" s="266" t="s">
        <v>506</v>
      </c>
      <c r="B106" s="75">
        <v>2</v>
      </c>
      <c r="C106" s="73">
        <v>4</v>
      </c>
      <c r="D106" s="73">
        <v>12</v>
      </c>
      <c r="E106" s="87" t="s">
        <v>507</v>
      </c>
      <c r="F106" s="79"/>
      <c r="G106" s="118">
        <f>+G107</f>
        <v>903.6</v>
      </c>
      <c r="H106" s="118" t="str">
        <f t="shared" ref="H106:J106" si="39">+H107</f>
        <v>31.12.2017</v>
      </c>
      <c r="I106" s="118">
        <f t="shared" si="39"/>
        <v>0</v>
      </c>
      <c r="J106" s="292">
        <f t="shared" si="39"/>
        <v>912.5</v>
      </c>
    </row>
    <row r="107" spans="1:17" ht="49.2" customHeight="1" x14ac:dyDescent="0.3">
      <c r="A107" s="271" t="s">
        <v>90</v>
      </c>
      <c r="B107" s="79">
        <v>2</v>
      </c>
      <c r="C107" s="77">
        <v>4</v>
      </c>
      <c r="D107" s="77">
        <v>12</v>
      </c>
      <c r="E107" s="86" t="s">
        <v>507</v>
      </c>
      <c r="F107" s="79">
        <v>244</v>
      </c>
      <c r="G107" s="119">
        <f>'7'!G115</f>
        <v>903.6</v>
      </c>
      <c r="H107" s="233" t="s">
        <v>234</v>
      </c>
      <c r="I107" s="248"/>
      <c r="J107" s="312">
        <f>'7'!H115</f>
        <v>912.5</v>
      </c>
    </row>
    <row r="108" spans="1:17" ht="33.6" customHeight="1" x14ac:dyDescent="0.3">
      <c r="A108" s="266" t="s">
        <v>438</v>
      </c>
      <c r="B108" s="75">
        <v>2</v>
      </c>
      <c r="C108" s="87" t="s">
        <v>185</v>
      </c>
      <c r="D108" s="87" t="s">
        <v>440</v>
      </c>
      <c r="E108" s="87" t="s">
        <v>186</v>
      </c>
      <c r="F108" s="75"/>
      <c r="G108" s="118">
        <f>G109+G110+G111</f>
        <v>13029.7</v>
      </c>
      <c r="H108" s="118">
        <f t="shared" ref="H108:M108" si="40">H109+H110+H111</f>
        <v>0</v>
      </c>
      <c r="I108" s="118">
        <f t="shared" si="40"/>
        <v>0</v>
      </c>
      <c r="J108" s="292">
        <f t="shared" si="40"/>
        <v>13029.7</v>
      </c>
      <c r="K108" s="310">
        <f t="shared" si="40"/>
        <v>0</v>
      </c>
      <c r="L108" s="118">
        <f t="shared" si="40"/>
        <v>0</v>
      </c>
      <c r="M108" s="118">
        <f t="shared" si="40"/>
        <v>0</v>
      </c>
      <c r="N108" s="136"/>
      <c r="O108" s="136"/>
    </row>
    <row r="109" spans="1:17" ht="18" customHeight="1" x14ac:dyDescent="0.3">
      <c r="A109" s="271" t="s">
        <v>124</v>
      </c>
      <c r="B109" s="79">
        <v>2</v>
      </c>
      <c r="C109" s="86" t="s">
        <v>185</v>
      </c>
      <c r="D109" s="86" t="s">
        <v>440</v>
      </c>
      <c r="E109" s="86" t="s">
        <v>186</v>
      </c>
      <c r="F109" s="86" t="s">
        <v>187</v>
      </c>
      <c r="G109" s="119">
        <f>'6'!F120</f>
        <v>4154.6000000000004</v>
      </c>
      <c r="H109" s="233"/>
      <c r="I109" s="248"/>
      <c r="J109" s="312">
        <f>G109</f>
        <v>4154.6000000000004</v>
      </c>
    </row>
    <row r="110" spans="1:17" ht="59.4" customHeight="1" x14ac:dyDescent="0.3">
      <c r="A110" s="269" t="s">
        <v>126</v>
      </c>
      <c r="B110" s="79">
        <v>2</v>
      </c>
      <c r="C110" s="86" t="s">
        <v>185</v>
      </c>
      <c r="D110" s="86" t="s">
        <v>440</v>
      </c>
      <c r="E110" s="86" t="s">
        <v>186</v>
      </c>
      <c r="F110" s="86" t="s">
        <v>188</v>
      </c>
      <c r="G110" s="119">
        <f>'6'!F121</f>
        <v>1254.7</v>
      </c>
      <c r="H110" s="233"/>
      <c r="I110" s="248"/>
      <c r="J110" s="312">
        <f t="shared" ref="J110:J111" si="41">G110</f>
        <v>1254.7</v>
      </c>
    </row>
    <row r="111" spans="1:17" ht="45.6" customHeight="1" x14ac:dyDescent="0.3">
      <c r="A111" s="271" t="s">
        <v>90</v>
      </c>
      <c r="B111" s="79">
        <v>2</v>
      </c>
      <c r="C111" s="86" t="s">
        <v>185</v>
      </c>
      <c r="D111" s="86" t="s">
        <v>440</v>
      </c>
      <c r="E111" s="86" t="s">
        <v>186</v>
      </c>
      <c r="F111" s="79">
        <v>244</v>
      </c>
      <c r="G111" s="119">
        <f>'6'!F122</f>
        <v>7620.4</v>
      </c>
      <c r="H111" s="233"/>
      <c r="I111" s="248"/>
      <c r="J111" s="312">
        <f t="shared" si="41"/>
        <v>7620.4</v>
      </c>
    </row>
    <row r="112" spans="1:17" s="82" customFormat="1" ht="16.2" customHeight="1" x14ac:dyDescent="0.3">
      <c r="A112" s="266" t="s">
        <v>141</v>
      </c>
      <c r="B112" s="75">
        <v>2</v>
      </c>
      <c r="C112" s="73">
        <v>5</v>
      </c>
      <c r="D112" s="73"/>
      <c r="E112" s="87"/>
      <c r="F112" s="75"/>
      <c r="G112" s="118">
        <f>G113+G115+G117</f>
        <v>8750.6</v>
      </c>
      <c r="H112" s="118">
        <f t="shared" ref="H112:J112" si="42">H113+H115+H117</f>
        <v>43100</v>
      </c>
      <c r="I112" s="118">
        <f t="shared" si="42"/>
        <v>0</v>
      </c>
      <c r="J112" s="292">
        <f t="shared" si="42"/>
        <v>8750.6</v>
      </c>
      <c r="P112" s="255"/>
      <c r="Q112" s="255"/>
    </row>
    <row r="113" spans="1:17" s="82" customFormat="1" ht="66" customHeight="1" x14ac:dyDescent="0.3">
      <c r="A113" s="266" t="s">
        <v>599</v>
      </c>
      <c r="B113" s="79">
        <v>2</v>
      </c>
      <c r="C113" s="73">
        <v>5</v>
      </c>
      <c r="D113" s="73">
        <v>1</v>
      </c>
      <c r="E113" s="87" t="s">
        <v>508</v>
      </c>
      <c r="F113" s="75"/>
      <c r="G113" s="118">
        <f>G114</f>
        <v>963.9</v>
      </c>
      <c r="H113" s="118">
        <f t="shared" ref="H113:J113" si="43">H114</f>
        <v>0</v>
      </c>
      <c r="I113" s="118">
        <f t="shared" si="43"/>
        <v>0</v>
      </c>
      <c r="J113" s="292">
        <f t="shared" si="43"/>
        <v>963.9</v>
      </c>
      <c r="P113" s="255"/>
      <c r="Q113" s="255"/>
    </row>
    <row r="114" spans="1:17" s="82" customFormat="1" ht="52.2" customHeight="1" x14ac:dyDescent="0.3">
      <c r="A114" s="271" t="s">
        <v>90</v>
      </c>
      <c r="B114" s="79">
        <v>2</v>
      </c>
      <c r="C114" s="77">
        <v>5</v>
      </c>
      <c r="D114" s="77">
        <v>1</v>
      </c>
      <c r="E114" s="86" t="s">
        <v>508</v>
      </c>
      <c r="F114" s="79">
        <v>244</v>
      </c>
      <c r="G114" s="119">
        <f>'6'!F130</f>
        <v>963.9</v>
      </c>
      <c r="H114" s="233"/>
      <c r="I114" s="96"/>
      <c r="J114" s="313">
        <f>G114</f>
        <v>963.9</v>
      </c>
      <c r="P114" s="255"/>
      <c r="Q114" s="255"/>
    </row>
    <row r="115" spans="1:17" s="82" customFormat="1" ht="30" customHeight="1" x14ac:dyDescent="0.3">
      <c r="A115" s="277" t="s">
        <v>600</v>
      </c>
      <c r="B115" s="75">
        <v>2</v>
      </c>
      <c r="C115" s="73">
        <v>5</v>
      </c>
      <c r="D115" s="73">
        <v>2</v>
      </c>
      <c r="E115" s="87" t="s">
        <v>135</v>
      </c>
      <c r="F115" s="75"/>
      <c r="G115" s="118">
        <f>+G116</f>
        <v>500</v>
      </c>
      <c r="H115" s="118" t="str">
        <f t="shared" ref="H115:J115" si="44">+H116</f>
        <v>31.12.2017</v>
      </c>
      <c r="I115" s="118">
        <f t="shared" si="44"/>
        <v>0</v>
      </c>
      <c r="J115" s="292">
        <f t="shared" si="44"/>
        <v>500</v>
      </c>
      <c r="P115" s="255"/>
      <c r="Q115" s="255"/>
    </row>
    <row r="116" spans="1:17" ht="50.4" customHeight="1" x14ac:dyDescent="0.3">
      <c r="A116" s="271" t="s">
        <v>90</v>
      </c>
      <c r="B116" s="79">
        <v>2</v>
      </c>
      <c r="C116" s="77">
        <v>5</v>
      </c>
      <c r="D116" s="77">
        <v>2</v>
      </c>
      <c r="E116" s="86" t="s">
        <v>135</v>
      </c>
      <c r="F116" s="79">
        <v>244</v>
      </c>
      <c r="G116" s="119">
        <f>'6'!F132</f>
        <v>500</v>
      </c>
      <c r="H116" s="233" t="s">
        <v>234</v>
      </c>
      <c r="I116" s="248"/>
      <c r="J116" s="312">
        <f>G116</f>
        <v>500</v>
      </c>
    </row>
    <row r="117" spans="1:17" ht="17.399999999999999" customHeight="1" x14ac:dyDescent="0.3">
      <c r="A117" s="266" t="s">
        <v>585</v>
      </c>
      <c r="B117" s="75">
        <v>2</v>
      </c>
      <c r="C117" s="73">
        <v>5</v>
      </c>
      <c r="D117" s="73">
        <v>3</v>
      </c>
      <c r="E117" s="87"/>
      <c r="F117" s="75"/>
      <c r="G117" s="118">
        <f>G118+G120+G122+G124</f>
        <v>7286.7000000000007</v>
      </c>
      <c r="H117" s="118">
        <f t="shared" ref="H117:J117" si="45">H118+H120+H122+H124</f>
        <v>0</v>
      </c>
      <c r="I117" s="118">
        <f t="shared" si="45"/>
        <v>0</v>
      </c>
      <c r="J117" s="292">
        <f t="shared" si="45"/>
        <v>7286.7000000000007</v>
      </c>
    </row>
    <row r="118" spans="1:17" ht="29.4" customHeight="1" x14ac:dyDescent="0.3">
      <c r="A118" s="277" t="s">
        <v>601</v>
      </c>
      <c r="B118" s="75">
        <v>2</v>
      </c>
      <c r="C118" s="73">
        <v>5</v>
      </c>
      <c r="D118" s="73">
        <v>3</v>
      </c>
      <c r="E118" s="87" t="s">
        <v>137</v>
      </c>
      <c r="F118" s="79"/>
      <c r="G118" s="118">
        <f>+G119</f>
        <v>500</v>
      </c>
      <c r="H118" s="118">
        <f t="shared" ref="H118:J118" si="46">+H119</f>
        <v>0</v>
      </c>
      <c r="I118" s="118">
        <f t="shared" si="46"/>
        <v>0</v>
      </c>
      <c r="J118" s="292">
        <f t="shared" si="46"/>
        <v>500</v>
      </c>
    </row>
    <row r="119" spans="1:17" ht="42" customHeight="1" x14ac:dyDescent="0.3">
      <c r="A119" s="271" t="s">
        <v>90</v>
      </c>
      <c r="B119" s="79">
        <v>2</v>
      </c>
      <c r="C119" s="77">
        <v>5</v>
      </c>
      <c r="D119" s="77">
        <v>3</v>
      </c>
      <c r="E119" s="86" t="s">
        <v>137</v>
      </c>
      <c r="F119" s="79">
        <v>244</v>
      </c>
      <c r="G119" s="119">
        <f>'6'!F135</f>
        <v>500</v>
      </c>
      <c r="H119" s="233"/>
      <c r="I119" s="248"/>
      <c r="J119" s="312">
        <f>G119</f>
        <v>500</v>
      </c>
    </row>
    <row r="120" spans="1:17" ht="39" customHeight="1" x14ac:dyDescent="0.3">
      <c r="A120" s="278" t="s">
        <v>368</v>
      </c>
      <c r="B120" s="75">
        <v>2</v>
      </c>
      <c r="C120" s="73">
        <v>5</v>
      </c>
      <c r="D120" s="73">
        <v>3</v>
      </c>
      <c r="E120" s="87" t="s">
        <v>369</v>
      </c>
      <c r="F120" s="79"/>
      <c r="G120" s="118">
        <f>+G121</f>
        <v>5100.6000000000004</v>
      </c>
      <c r="H120" s="118">
        <f t="shared" ref="H120:J120" si="47">+H121</f>
        <v>0</v>
      </c>
      <c r="I120" s="118">
        <f t="shared" si="47"/>
        <v>0</v>
      </c>
      <c r="J120" s="292">
        <f t="shared" si="47"/>
        <v>5100.6000000000004</v>
      </c>
    </row>
    <row r="121" spans="1:17" ht="39.6" x14ac:dyDescent="0.3">
      <c r="A121" s="271" t="s">
        <v>90</v>
      </c>
      <c r="B121" s="79">
        <v>2</v>
      </c>
      <c r="C121" s="77">
        <v>5</v>
      </c>
      <c r="D121" s="77">
        <v>3</v>
      </c>
      <c r="E121" s="86" t="s">
        <v>369</v>
      </c>
      <c r="F121" s="79">
        <v>244</v>
      </c>
      <c r="G121" s="119">
        <f>'6'!F137</f>
        <v>5100.6000000000004</v>
      </c>
      <c r="H121" s="233"/>
      <c r="I121" s="248"/>
      <c r="J121" s="312">
        <f>G121</f>
        <v>5100.6000000000004</v>
      </c>
    </row>
    <row r="122" spans="1:17" ht="46.2" customHeight="1" x14ac:dyDescent="0.3">
      <c r="A122" s="266" t="s">
        <v>607</v>
      </c>
      <c r="B122" s="79">
        <v>2</v>
      </c>
      <c r="C122" s="73">
        <v>5</v>
      </c>
      <c r="D122" s="73">
        <v>3</v>
      </c>
      <c r="E122" s="87" t="s">
        <v>509</v>
      </c>
      <c r="F122" s="75"/>
      <c r="G122" s="120">
        <f>G123</f>
        <v>286.10000000000002</v>
      </c>
      <c r="H122" s="120">
        <f t="shared" ref="H122:J122" si="48">H123</f>
        <v>0</v>
      </c>
      <c r="I122" s="120">
        <f t="shared" si="48"/>
        <v>0</v>
      </c>
      <c r="J122" s="265">
        <f t="shared" si="48"/>
        <v>286.10000000000002</v>
      </c>
    </row>
    <row r="123" spans="1:17" ht="46.2" customHeight="1" x14ac:dyDescent="0.3">
      <c r="A123" s="271" t="s">
        <v>90</v>
      </c>
      <c r="B123" s="79">
        <v>2</v>
      </c>
      <c r="C123" s="77">
        <v>5</v>
      </c>
      <c r="D123" s="77">
        <v>3</v>
      </c>
      <c r="E123" s="86" t="s">
        <v>509</v>
      </c>
      <c r="F123" s="79">
        <v>244</v>
      </c>
      <c r="G123" s="211">
        <v>286.10000000000002</v>
      </c>
      <c r="H123" s="233"/>
      <c r="I123" s="248"/>
      <c r="J123" s="312">
        <f>G123</f>
        <v>286.10000000000002</v>
      </c>
    </row>
    <row r="124" spans="1:17" ht="21" customHeight="1" x14ac:dyDescent="0.3">
      <c r="A124" s="276" t="s">
        <v>510</v>
      </c>
      <c r="B124" s="79">
        <v>2</v>
      </c>
      <c r="C124" s="77">
        <v>5</v>
      </c>
      <c r="D124" s="77">
        <v>3</v>
      </c>
      <c r="E124" s="87" t="s">
        <v>359</v>
      </c>
      <c r="F124" s="75"/>
      <c r="G124" s="120">
        <f>G125</f>
        <v>1400</v>
      </c>
      <c r="H124" s="120">
        <f t="shared" ref="H124:J124" si="49">H125</f>
        <v>0</v>
      </c>
      <c r="I124" s="120">
        <f t="shared" si="49"/>
        <v>0</v>
      </c>
      <c r="J124" s="265">
        <f t="shared" si="49"/>
        <v>1400</v>
      </c>
    </row>
    <row r="125" spans="1:17" ht="47.4" customHeight="1" x14ac:dyDescent="0.3">
      <c r="A125" s="271" t="s">
        <v>90</v>
      </c>
      <c r="B125" s="79">
        <v>2</v>
      </c>
      <c r="C125" s="77">
        <v>5</v>
      </c>
      <c r="D125" s="77">
        <v>3</v>
      </c>
      <c r="E125" s="86" t="s">
        <v>359</v>
      </c>
      <c r="F125" s="79">
        <v>244</v>
      </c>
      <c r="G125" s="211">
        <v>1400</v>
      </c>
      <c r="H125" s="233"/>
      <c r="I125" s="248"/>
      <c r="J125" s="312">
        <f>G125</f>
        <v>1400</v>
      </c>
    </row>
    <row r="126" spans="1:17" ht="35.4" customHeight="1" x14ac:dyDescent="0.3">
      <c r="A126" s="266" t="s">
        <v>378</v>
      </c>
      <c r="B126" s="87" t="s">
        <v>238</v>
      </c>
      <c r="C126" s="73">
        <v>7</v>
      </c>
      <c r="D126" s="73">
        <v>7</v>
      </c>
      <c r="E126" s="87"/>
      <c r="F126" s="75"/>
      <c r="G126" s="118">
        <f>SUM(G127:G127)</f>
        <v>70</v>
      </c>
      <c r="H126" s="118">
        <f t="shared" ref="H126:J126" si="50">SUM(H127:H127)</f>
        <v>0</v>
      </c>
      <c r="I126" s="118">
        <f t="shared" si="50"/>
        <v>0</v>
      </c>
      <c r="J126" s="292">
        <f t="shared" si="50"/>
        <v>70</v>
      </c>
    </row>
    <row r="127" spans="1:17" s="82" customFormat="1" ht="39.6" customHeight="1" x14ac:dyDescent="0.3">
      <c r="A127" s="271" t="s">
        <v>90</v>
      </c>
      <c r="B127" s="86" t="s">
        <v>238</v>
      </c>
      <c r="C127" s="77">
        <v>7</v>
      </c>
      <c r="D127" s="77">
        <v>7</v>
      </c>
      <c r="E127" s="86" t="s">
        <v>214</v>
      </c>
      <c r="F127" s="79">
        <v>244</v>
      </c>
      <c r="G127" s="119">
        <f>'6'!F170</f>
        <v>70</v>
      </c>
      <c r="H127" s="235"/>
      <c r="I127" s="96"/>
      <c r="J127" s="313">
        <f>G127</f>
        <v>70</v>
      </c>
      <c r="P127" s="255"/>
      <c r="Q127" s="255"/>
    </row>
    <row r="128" spans="1:17" x14ac:dyDescent="0.3">
      <c r="A128" s="266" t="s">
        <v>161</v>
      </c>
      <c r="B128" s="75">
        <v>2</v>
      </c>
      <c r="C128" s="73">
        <v>7</v>
      </c>
      <c r="D128" s="73">
        <v>9</v>
      </c>
      <c r="E128" s="87"/>
      <c r="F128" s="75"/>
      <c r="G128" s="118">
        <f>G129+G133</f>
        <v>966.2</v>
      </c>
      <c r="H128" s="118">
        <f t="shared" ref="H128:J128" si="51">H129+H133</f>
        <v>0</v>
      </c>
      <c r="I128" s="118">
        <f t="shared" si="51"/>
        <v>0</v>
      </c>
      <c r="J128" s="292">
        <f t="shared" si="51"/>
        <v>970.90000000000009</v>
      </c>
    </row>
    <row r="129" spans="1:17" ht="15" customHeight="1" x14ac:dyDescent="0.3">
      <c r="A129" s="266" t="s">
        <v>167</v>
      </c>
      <c r="B129" s="75">
        <v>2</v>
      </c>
      <c r="C129" s="73">
        <v>7</v>
      </c>
      <c r="D129" s="73">
        <v>9</v>
      </c>
      <c r="E129" s="74" t="s">
        <v>168</v>
      </c>
      <c r="F129" s="75"/>
      <c r="G129" s="118">
        <f>SUM(G130:G132)</f>
        <v>477.8</v>
      </c>
      <c r="H129" s="118">
        <f t="shared" ref="H129:J129" si="52">SUM(H130:H132)</f>
        <v>0</v>
      </c>
      <c r="I129" s="118">
        <f t="shared" si="52"/>
        <v>0</v>
      </c>
      <c r="J129" s="292">
        <f t="shared" si="52"/>
        <v>482.50000000000006</v>
      </c>
    </row>
    <row r="130" spans="1:17" ht="24.6" customHeight="1" x14ac:dyDescent="0.3">
      <c r="A130" s="267" t="s">
        <v>76</v>
      </c>
      <c r="B130" s="79">
        <v>2</v>
      </c>
      <c r="C130" s="77">
        <v>7</v>
      </c>
      <c r="D130" s="77">
        <v>9</v>
      </c>
      <c r="E130" s="78" t="s">
        <v>168</v>
      </c>
      <c r="F130" s="79">
        <v>121</v>
      </c>
      <c r="G130" s="119">
        <f>'7'!G191</f>
        <v>361.5</v>
      </c>
      <c r="H130" s="233"/>
      <c r="I130" s="248"/>
      <c r="J130" s="312">
        <f>'7'!H191</f>
        <v>365.1</v>
      </c>
    </row>
    <row r="131" spans="1:17" ht="52.95" customHeight="1" x14ac:dyDescent="0.3">
      <c r="A131" s="269" t="s">
        <v>79</v>
      </c>
      <c r="B131" s="79">
        <v>2</v>
      </c>
      <c r="C131" s="77">
        <v>7</v>
      </c>
      <c r="D131" s="77">
        <v>9</v>
      </c>
      <c r="E131" s="78" t="s">
        <v>168</v>
      </c>
      <c r="F131" s="79">
        <v>129</v>
      </c>
      <c r="G131" s="119">
        <f>'7'!G192</f>
        <v>109.2</v>
      </c>
      <c r="H131" s="233"/>
      <c r="I131" s="248"/>
      <c r="J131" s="312">
        <f>'7'!H192</f>
        <v>110.3</v>
      </c>
    </row>
    <row r="132" spans="1:17" ht="43.2" customHeight="1" x14ac:dyDescent="0.3">
      <c r="A132" s="271" t="s">
        <v>90</v>
      </c>
      <c r="B132" s="79">
        <v>2</v>
      </c>
      <c r="C132" s="77">
        <v>7</v>
      </c>
      <c r="D132" s="77">
        <v>9</v>
      </c>
      <c r="E132" s="78" t="s">
        <v>168</v>
      </c>
      <c r="F132" s="79">
        <v>244</v>
      </c>
      <c r="G132" s="119">
        <f>'7'!G193</f>
        <v>7.1</v>
      </c>
      <c r="H132" s="233"/>
      <c r="I132" s="248"/>
      <c r="J132" s="312">
        <f>'7'!H193</f>
        <v>7.1</v>
      </c>
    </row>
    <row r="133" spans="1:17" s="82" customFormat="1" ht="13.2" customHeight="1" x14ac:dyDescent="0.3">
      <c r="A133" s="266" t="s">
        <v>421</v>
      </c>
      <c r="B133" s="75">
        <v>2</v>
      </c>
      <c r="C133" s="73">
        <v>7</v>
      </c>
      <c r="D133" s="73">
        <v>9</v>
      </c>
      <c r="E133" s="87" t="s">
        <v>163</v>
      </c>
      <c r="F133" s="75"/>
      <c r="G133" s="118">
        <f>SUM(G134:G135)</f>
        <v>488.40000000000003</v>
      </c>
      <c r="H133" s="118">
        <f t="shared" ref="H133:J133" si="53">SUM(H134:H135)</f>
        <v>0</v>
      </c>
      <c r="I133" s="118">
        <f t="shared" si="53"/>
        <v>0</v>
      </c>
      <c r="J133" s="292">
        <f t="shared" si="53"/>
        <v>488.40000000000003</v>
      </c>
      <c r="P133" s="255"/>
      <c r="Q133" s="255"/>
    </row>
    <row r="134" spans="1:17" ht="18.600000000000001" customHeight="1" x14ac:dyDescent="0.3">
      <c r="A134" s="271" t="s">
        <v>124</v>
      </c>
      <c r="B134" s="79">
        <v>2</v>
      </c>
      <c r="C134" s="77">
        <v>7</v>
      </c>
      <c r="D134" s="77">
        <v>9</v>
      </c>
      <c r="E134" s="86" t="s">
        <v>164</v>
      </c>
      <c r="F134" s="79">
        <v>111</v>
      </c>
      <c r="G134" s="119">
        <f>'6'!F184</f>
        <v>375.1</v>
      </c>
      <c r="H134" s="233" t="s">
        <v>234</v>
      </c>
      <c r="I134" s="248"/>
      <c r="J134" s="312">
        <f>G134</f>
        <v>375.1</v>
      </c>
    </row>
    <row r="135" spans="1:17" ht="40.950000000000003" customHeight="1" x14ac:dyDescent="0.3">
      <c r="A135" s="269" t="s">
        <v>126</v>
      </c>
      <c r="B135" s="79">
        <v>2</v>
      </c>
      <c r="C135" s="77">
        <v>7</v>
      </c>
      <c r="D135" s="77">
        <v>9</v>
      </c>
      <c r="E135" s="86" t="s">
        <v>165</v>
      </c>
      <c r="F135" s="79">
        <v>119</v>
      </c>
      <c r="G135" s="119">
        <f>'6'!F185</f>
        <v>113.3</v>
      </c>
      <c r="H135" s="233" t="s">
        <v>234</v>
      </c>
      <c r="I135" s="248"/>
      <c r="J135" s="312">
        <f>G135</f>
        <v>113.3</v>
      </c>
    </row>
    <row r="136" spans="1:17" s="82" customFormat="1" ht="15.75" customHeight="1" x14ac:dyDescent="0.3">
      <c r="A136" s="264" t="s">
        <v>191</v>
      </c>
      <c r="B136" s="87" t="s">
        <v>238</v>
      </c>
      <c r="C136" s="73">
        <v>9</v>
      </c>
      <c r="D136" s="73"/>
      <c r="E136" s="88"/>
      <c r="F136" s="75"/>
      <c r="G136" s="116">
        <f>+G137</f>
        <v>700</v>
      </c>
      <c r="H136" s="116" t="str">
        <f t="shared" ref="H136:J136" si="54">+H137</f>
        <v>31.12.2017</v>
      </c>
      <c r="I136" s="116">
        <f t="shared" si="54"/>
        <v>0</v>
      </c>
      <c r="J136" s="290">
        <f t="shared" si="54"/>
        <v>700</v>
      </c>
      <c r="P136" s="255"/>
      <c r="Q136" s="255"/>
    </row>
    <row r="137" spans="1:17" s="82" customFormat="1" ht="42" customHeight="1" x14ac:dyDescent="0.3">
      <c r="A137" s="264" t="s">
        <v>407</v>
      </c>
      <c r="B137" s="87" t="s">
        <v>238</v>
      </c>
      <c r="C137" s="73">
        <v>9</v>
      </c>
      <c r="D137" s="73">
        <v>9</v>
      </c>
      <c r="E137" s="88"/>
      <c r="F137" s="75"/>
      <c r="G137" s="118">
        <f>+G138</f>
        <v>700</v>
      </c>
      <c r="H137" s="118" t="str">
        <f t="shared" ref="H137:J137" si="55">+H138</f>
        <v>31.12.2017</v>
      </c>
      <c r="I137" s="118">
        <f t="shared" si="55"/>
        <v>0</v>
      </c>
      <c r="J137" s="292">
        <f t="shared" si="55"/>
        <v>700</v>
      </c>
      <c r="P137" s="255"/>
      <c r="Q137" s="255"/>
    </row>
    <row r="138" spans="1:17" s="82" customFormat="1" ht="19.2" customHeight="1" x14ac:dyDescent="0.3">
      <c r="A138" s="266" t="s">
        <v>408</v>
      </c>
      <c r="B138" s="86" t="s">
        <v>238</v>
      </c>
      <c r="C138" s="73">
        <v>9</v>
      </c>
      <c r="D138" s="73">
        <v>9</v>
      </c>
      <c r="E138" s="88" t="s">
        <v>409</v>
      </c>
      <c r="F138" s="75"/>
      <c r="G138" s="118">
        <f>+G139</f>
        <v>700</v>
      </c>
      <c r="H138" s="118" t="str">
        <f t="shared" ref="H138:J138" si="56">+H139</f>
        <v>31.12.2017</v>
      </c>
      <c r="I138" s="118">
        <f t="shared" si="56"/>
        <v>0</v>
      </c>
      <c r="J138" s="292">
        <f t="shared" si="56"/>
        <v>700</v>
      </c>
      <c r="P138" s="255"/>
      <c r="Q138" s="255"/>
    </row>
    <row r="139" spans="1:17" s="82" customFormat="1" ht="39" customHeight="1" x14ac:dyDescent="0.3">
      <c r="A139" s="271" t="s">
        <v>90</v>
      </c>
      <c r="B139" s="86" t="s">
        <v>238</v>
      </c>
      <c r="C139" s="77">
        <v>9</v>
      </c>
      <c r="D139" s="77">
        <v>9</v>
      </c>
      <c r="E139" s="83" t="s">
        <v>409</v>
      </c>
      <c r="F139" s="79">
        <v>244</v>
      </c>
      <c r="G139" s="119">
        <f>'6'!F244</f>
        <v>700</v>
      </c>
      <c r="H139" s="233" t="s">
        <v>234</v>
      </c>
      <c r="I139" s="96"/>
      <c r="J139" s="312">
        <f>G139</f>
        <v>700</v>
      </c>
      <c r="P139" s="255"/>
      <c r="Q139" s="255"/>
    </row>
    <row r="140" spans="1:17" s="82" customFormat="1" ht="19.8" customHeight="1" x14ac:dyDescent="0.3">
      <c r="A140" s="279" t="s">
        <v>193</v>
      </c>
      <c r="B140" s="73">
        <v>2</v>
      </c>
      <c r="C140" s="73">
        <v>10</v>
      </c>
      <c r="D140" s="87"/>
      <c r="E140" s="83"/>
      <c r="F140" s="79"/>
      <c r="G140" s="118">
        <f>G141+G148+G150</f>
        <v>15117.199999999999</v>
      </c>
      <c r="H140" s="118">
        <f t="shared" ref="H140:J140" si="57">H141+H148+H150</f>
        <v>43200</v>
      </c>
      <c r="I140" s="118">
        <f t="shared" si="57"/>
        <v>100</v>
      </c>
      <c r="J140" s="292">
        <f t="shared" si="57"/>
        <v>16832.3</v>
      </c>
      <c r="P140" s="255"/>
      <c r="Q140" s="255"/>
    </row>
    <row r="141" spans="1:17" s="82" customFormat="1" x14ac:dyDescent="0.3">
      <c r="A141" s="279" t="s">
        <v>197</v>
      </c>
      <c r="B141" s="73">
        <v>2</v>
      </c>
      <c r="C141" s="73">
        <v>10</v>
      </c>
      <c r="D141" s="73">
        <v>3</v>
      </c>
      <c r="E141" s="87"/>
      <c r="F141" s="75"/>
      <c r="G141" s="116">
        <f>G142+G144</f>
        <v>13093.8</v>
      </c>
      <c r="H141" s="116">
        <f t="shared" ref="H141:J141" si="58">H142+H144</f>
        <v>100</v>
      </c>
      <c r="I141" s="116">
        <f t="shared" si="58"/>
        <v>100</v>
      </c>
      <c r="J141" s="290">
        <f t="shared" si="58"/>
        <v>14808.9</v>
      </c>
      <c r="P141" s="255"/>
      <c r="Q141" s="255"/>
    </row>
    <row r="142" spans="1:17" s="82" customFormat="1" ht="26.4" x14ac:dyDescent="0.3">
      <c r="A142" s="266" t="s">
        <v>604</v>
      </c>
      <c r="B142" s="86" t="s">
        <v>238</v>
      </c>
      <c r="C142" s="73">
        <v>10</v>
      </c>
      <c r="D142" s="73">
        <v>3</v>
      </c>
      <c r="E142" s="88"/>
      <c r="F142" s="75"/>
      <c r="G142" s="212">
        <v>100</v>
      </c>
      <c r="H142" s="212">
        <v>100</v>
      </c>
      <c r="I142" s="212">
        <v>100</v>
      </c>
      <c r="J142" s="281">
        <v>100</v>
      </c>
      <c r="P142" s="255"/>
      <c r="Q142" s="255"/>
    </row>
    <row r="143" spans="1:17" s="82" customFormat="1" ht="39.6" x14ac:dyDescent="0.3">
      <c r="A143" s="271" t="s">
        <v>90</v>
      </c>
      <c r="B143" s="86" t="s">
        <v>238</v>
      </c>
      <c r="C143" s="77">
        <v>10</v>
      </c>
      <c r="D143" s="77">
        <v>3</v>
      </c>
      <c r="E143" s="83" t="s">
        <v>605</v>
      </c>
      <c r="F143" s="79">
        <v>244</v>
      </c>
      <c r="G143" s="208">
        <v>100</v>
      </c>
      <c r="H143" s="233"/>
      <c r="I143" s="96"/>
      <c r="J143" s="312">
        <f>G143</f>
        <v>100</v>
      </c>
      <c r="P143" s="255"/>
      <c r="Q143" s="255"/>
    </row>
    <row r="144" spans="1:17" s="82" customFormat="1" ht="26.4" x14ac:dyDescent="0.3">
      <c r="A144" s="266" t="s">
        <v>198</v>
      </c>
      <c r="B144" s="87" t="s">
        <v>238</v>
      </c>
      <c r="C144" s="73">
        <v>10</v>
      </c>
      <c r="D144" s="73">
        <v>4</v>
      </c>
      <c r="E144" s="74" t="s">
        <v>410</v>
      </c>
      <c r="F144" s="75"/>
      <c r="G144" s="118">
        <f>G145</f>
        <v>12993.8</v>
      </c>
      <c r="H144" s="118">
        <f t="shared" ref="H144:J144" si="59">H145</f>
        <v>0</v>
      </c>
      <c r="I144" s="118">
        <f t="shared" si="59"/>
        <v>0</v>
      </c>
      <c r="J144" s="292">
        <f t="shared" si="59"/>
        <v>14708.9</v>
      </c>
      <c r="P144" s="255"/>
      <c r="Q144" s="255"/>
    </row>
    <row r="145" spans="1:17" s="82" customFormat="1" ht="16.2" customHeight="1" x14ac:dyDescent="0.3">
      <c r="A145" s="282" t="s">
        <v>136</v>
      </c>
      <c r="B145" s="86" t="s">
        <v>238</v>
      </c>
      <c r="C145" s="77">
        <v>10</v>
      </c>
      <c r="D145" s="77">
        <v>4</v>
      </c>
      <c r="E145" s="78" t="s">
        <v>410</v>
      </c>
      <c r="F145" s="79">
        <v>322</v>
      </c>
      <c r="G145" s="119">
        <f>'7'!G259</f>
        <v>12993.8</v>
      </c>
      <c r="H145" s="233"/>
      <c r="I145" s="96"/>
      <c r="J145" s="312">
        <f>'7'!H259</f>
        <v>14708.9</v>
      </c>
      <c r="P145" s="255"/>
      <c r="Q145" s="255"/>
    </row>
    <row r="146" spans="1:17" s="82" customFormat="1" ht="16.5" customHeight="1" x14ac:dyDescent="0.3">
      <c r="A146" s="264" t="s">
        <v>212</v>
      </c>
      <c r="B146" s="87" t="s">
        <v>238</v>
      </c>
      <c r="C146" s="73">
        <v>11</v>
      </c>
      <c r="D146" s="73"/>
      <c r="E146" s="88"/>
      <c r="F146" s="75"/>
      <c r="G146" s="116">
        <f>+G147</f>
        <v>650</v>
      </c>
      <c r="H146" s="116">
        <f t="shared" ref="H146:J146" si="60">+H147</f>
        <v>0</v>
      </c>
      <c r="I146" s="116">
        <f t="shared" si="60"/>
        <v>0</v>
      </c>
      <c r="J146" s="290">
        <f t="shared" si="60"/>
        <v>650</v>
      </c>
      <c r="P146" s="255"/>
      <c r="Q146" s="255"/>
    </row>
    <row r="147" spans="1:17" s="82" customFormat="1" ht="23.25" customHeight="1" x14ac:dyDescent="0.3">
      <c r="A147" s="264" t="s">
        <v>213</v>
      </c>
      <c r="B147" s="87" t="s">
        <v>238</v>
      </c>
      <c r="C147" s="73">
        <v>11</v>
      </c>
      <c r="D147" s="73">
        <v>5</v>
      </c>
      <c r="E147" s="88"/>
      <c r="F147" s="75"/>
      <c r="G147" s="116">
        <f>+G148</f>
        <v>650</v>
      </c>
      <c r="H147" s="116">
        <f t="shared" ref="H147:J147" si="61">+H148</f>
        <v>0</v>
      </c>
      <c r="I147" s="116">
        <f t="shared" si="61"/>
        <v>0</v>
      </c>
      <c r="J147" s="290">
        <f t="shared" si="61"/>
        <v>650</v>
      </c>
      <c r="P147" s="255"/>
      <c r="Q147" s="255"/>
    </row>
    <row r="148" spans="1:17" s="82" customFormat="1" ht="30.6" customHeight="1" x14ac:dyDescent="0.3">
      <c r="A148" s="264" t="s">
        <v>417</v>
      </c>
      <c r="B148" s="87" t="s">
        <v>238</v>
      </c>
      <c r="C148" s="73">
        <v>11</v>
      </c>
      <c r="D148" s="73">
        <v>5</v>
      </c>
      <c r="E148" s="88" t="s">
        <v>416</v>
      </c>
      <c r="F148" s="75"/>
      <c r="G148" s="118">
        <f>SUM(G149:G149)</f>
        <v>650</v>
      </c>
      <c r="H148" s="118">
        <f t="shared" ref="H148:J148" si="62">SUM(H149:H149)</f>
        <v>0</v>
      </c>
      <c r="I148" s="118">
        <f t="shared" si="62"/>
        <v>0</v>
      </c>
      <c r="J148" s="292">
        <f t="shared" si="62"/>
        <v>650</v>
      </c>
      <c r="P148" s="255"/>
      <c r="Q148" s="255"/>
    </row>
    <row r="149" spans="1:17" s="82" customFormat="1" ht="29.25" customHeight="1" x14ac:dyDescent="0.3">
      <c r="A149" s="271" t="s">
        <v>90</v>
      </c>
      <c r="B149" s="86" t="s">
        <v>238</v>
      </c>
      <c r="C149" s="77">
        <v>11</v>
      </c>
      <c r="D149" s="77">
        <v>5</v>
      </c>
      <c r="E149" s="83" t="s">
        <v>416</v>
      </c>
      <c r="F149" s="79">
        <v>244</v>
      </c>
      <c r="G149" s="119">
        <f>'6'!F290</f>
        <v>650</v>
      </c>
      <c r="H149" s="233" t="s">
        <v>234</v>
      </c>
      <c r="I149" s="96"/>
      <c r="J149" s="312">
        <f>G149</f>
        <v>650</v>
      </c>
      <c r="P149" s="255"/>
      <c r="Q149" s="255"/>
    </row>
    <row r="150" spans="1:17" s="82" customFormat="1" ht="15.6" customHeight="1" x14ac:dyDescent="0.3">
      <c r="A150" s="266" t="s">
        <v>215</v>
      </c>
      <c r="B150" s="87" t="s">
        <v>238</v>
      </c>
      <c r="C150" s="73">
        <v>12</v>
      </c>
      <c r="D150" s="73"/>
      <c r="E150" s="88"/>
      <c r="F150" s="75"/>
      <c r="G150" s="118">
        <f>+G151</f>
        <v>1373.4</v>
      </c>
      <c r="H150" s="233" t="s">
        <v>234</v>
      </c>
      <c r="I150" s="96"/>
      <c r="J150" s="313">
        <f>J151</f>
        <v>1373.4</v>
      </c>
      <c r="P150" s="255"/>
      <c r="Q150" s="255"/>
    </row>
    <row r="151" spans="1:17" s="82" customFormat="1" ht="15.6" customHeight="1" x14ac:dyDescent="0.3">
      <c r="A151" s="266" t="s">
        <v>216</v>
      </c>
      <c r="B151" s="87" t="s">
        <v>238</v>
      </c>
      <c r="C151" s="73">
        <v>12</v>
      </c>
      <c r="D151" s="73">
        <v>2</v>
      </c>
      <c r="E151" s="88"/>
      <c r="F151" s="75"/>
      <c r="G151" s="118">
        <f>+G152</f>
        <v>1373.4</v>
      </c>
      <c r="H151" s="93"/>
      <c r="I151" s="96"/>
      <c r="J151" s="313">
        <f>J152</f>
        <v>1373.4</v>
      </c>
      <c r="P151" s="255"/>
      <c r="Q151" s="255"/>
    </row>
    <row r="152" spans="1:17" ht="54" customHeight="1" x14ac:dyDescent="0.3">
      <c r="A152" s="269" t="s">
        <v>147</v>
      </c>
      <c r="B152" s="86" t="s">
        <v>238</v>
      </c>
      <c r="C152" s="77">
        <v>12</v>
      </c>
      <c r="D152" s="77">
        <v>2</v>
      </c>
      <c r="E152" s="83" t="s">
        <v>418</v>
      </c>
      <c r="F152" s="79">
        <v>621</v>
      </c>
      <c r="G152" s="119">
        <f>'6'!F293</f>
        <v>1373.4</v>
      </c>
      <c r="H152" s="233" t="s">
        <v>234</v>
      </c>
      <c r="I152" s="248"/>
      <c r="J152" s="312">
        <f>G152</f>
        <v>1373.4</v>
      </c>
    </row>
    <row r="153" spans="1:17" ht="16.5" customHeight="1" x14ac:dyDescent="0.3">
      <c r="A153" s="264" t="s">
        <v>239</v>
      </c>
      <c r="B153" s="75">
        <v>3</v>
      </c>
      <c r="C153" s="73"/>
      <c r="D153" s="73"/>
      <c r="E153" s="74"/>
      <c r="F153" s="75"/>
      <c r="G153" s="118">
        <f>G154+G161+G164+G167</f>
        <v>44698.6</v>
      </c>
      <c r="H153" s="118">
        <f t="shared" ref="H153:J153" si="63">H154+H161+H164+H167</f>
        <v>86200</v>
      </c>
      <c r="I153" s="118">
        <f t="shared" si="63"/>
        <v>0</v>
      </c>
      <c r="J153" s="292">
        <f t="shared" si="63"/>
        <v>44554.6</v>
      </c>
    </row>
    <row r="154" spans="1:17" ht="39.75" customHeight="1" x14ac:dyDescent="0.3">
      <c r="A154" s="266" t="s">
        <v>102</v>
      </c>
      <c r="B154" s="75">
        <v>3</v>
      </c>
      <c r="C154" s="73">
        <v>1</v>
      </c>
      <c r="D154" s="73">
        <v>6</v>
      </c>
      <c r="E154" s="74"/>
      <c r="F154" s="75"/>
      <c r="G154" s="118">
        <f>SUM(G155:G160)</f>
        <v>6811.9</v>
      </c>
      <c r="H154" s="118">
        <f t="shared" ref="H154:J154" si="64">SUM(H155:H160)</f>
        <v>0</v>
      </c>
      <c r="I154" s="118">
        <f t="shared" si="64"/>
        <v>0</v>
      </c>
      <c r="J154" s="292">
        <f t="shared" si="64"/>
        <v>6811.9</v>
      </c>
    </row>
    <row r="155" spans="1:17" ht="27.75" customHeight="1" x14ac:dyDescent="0.3">
      <c r="A155" s="267" t="s">
        <v>76</v>
      </c>
      <c r="B155" s="79">
        <v>3</v>
      </c>
      <c r="C155" s="77">
        <v>1</v>
      </c>
      <c r="D155" s="77">
        <v>6</v>
      </c>
      <c r="E155" s="83" t="s">
        <v>104</v>
      </c>
      <c r="F155" s="79">
        <v>121</v>
      </c>
      <c r="G155" s="119">
        <f>'6'!F48</f>
        <v>4402.8</v>
      </c>
      <c r="H155" s="233" t="s">
        <v>234</v>
      </c>
      <c r="I155" s="248"/>
      <c r="J155" s="312">
        <f>G155</f>
        <v>4402.8</v>
      </c>
    </row>
    <row r="156" spans="1:17" ht="53.25" customHeight="1" x14ac:dyDescent="0.3">
      <c r="A156" s="269" t="s">
        <v>79</v>
      </c>
      <c r="B156" s="79">
        <v>3</v>
      </c>
      <c r="C156" s="77">
        <v>1</v>
      </c>
      <c r="D156" s="77">
        <v>6</v>
      </c>
      <c r="E156" s="83" t="s">
        <v>104</v>
      </c>
      <c r="F156" s="79">
        <v>129</v>
      </c>
      <c r="G156" s="119">
        <f>'6'!F49</f>
        <v>1329.6</v>
      </c>
      <c r="H156" s="233" t="s">
        <v>234</v>
      </c>
      <c r="I156" s="248"/>
      <c r="J156" s="312">
        <f t="shared" ref="J156:J160" si="65">G156</f>
        <v>1329.6</v>
      </c>
    </row>
    <row r="157" spans="1:17" ht="26.4" x14ac:dyDescent="0.3">
      <c r="A157" s="271" t="s">
        <v>87</v>
      </c>
      <c r="B157" s="79">
        <v>3</v>
      </c>
      <c r="C157" s="77">
        <v>1</v>
      </c>
      <c r="D157" s="77">
        <v>6</v>
      </c>
      <c r="E157" s="83" t="s">
        <v>104</v>
      </c>
      <c r="F157" s="79">
        <v>122</v>
      </c>
      <c r="G157" s="119">
        <f>'6'!F50</f>
        <v>30</v>
      </c>
      <c r="H157" s="233" t="s">
        <v>234</v>
      </c>
      <c r="I157" s="248"/>
      <c r="J157" s="312">
        <f t="shared" si="65"/>
        <v>30</v>
      </c>
    </row>
    <row r="158" spans="1:17" ht="26.4" x14ac:dyDescent="0.3">
      <c r="A158" s="269" t="s">
        <v>89</v>
      </c>
      <c r="B158" s="79">
        <v>3</v>
      </c>
      <c r="C158" s="77">
        <v>1</v>
      </c>
      <c r="D158" s="77">
        <v>6</v>
      </c>
      <c r="E158" s="83" t="s">
        <v>104</v>
      </c>
      <c r="F158" s="79">
        <v>242</v>
      </c>
      <c r="G158" s="119">
        <f>'6'!F51</f>
        <v>159</v>
      </c>
      <c r="H158" s="233" t="s">
        <v>234</v>
      </c>
      <c r="I158" s="248"/>
      <c r="J158" s="312">
        <f t="shared" si="65"/>
        <v>159</v>
      </c>
    </row>
    <row r="159" spans="1:17" ht="39.6" x14ac:dyDescent="0.3">
      <c r="A159" s="271" t="s">
        <v>90</v>
      </c>
      <c r="B159" s="79">
        <v>3</v>
      </c>
      <c r="C159" s="77">
        <v>1</v>
      </c>
      <c r="D159" s="77">
        <v>6</v>
      </c>
      <c r="E159" s="83" t="s">
        <v>104</v>
      </c>
      <c r="F159" s="79">
        <v>244</v>
      </c>
      <c r="G159" s="119">
        <f>'6'!F52</f>
        <v>887.4</v>
      </c>
      <c r="H159" s="233" t="s">
        <v>234</v>
      </c>
      <c r="I159" s="248"/>
      <c r="J159" s="312">
        <f t="shared" si="65"/>
        <v>887.4</v>
      </c>
    </row>
    <row r="160" spans="1:17" ht="25.2" customHeight="1" x14ac:dyDescent="0.3">
      <c r="A160" s="267" t="s">
        <v>92</v>
      </c>
      <c r="B160" s="248">
        <v>3</v>
      </c>
      <c r="C160" s="77">
        <v>1</v>
      </c>
      <c r="D160" s="77">
        <v>6</v>
      </c>
      <c r="E160" s="78" t="s">
        <v>104</v>
      </c>
      <c r="F160" s="79">
        <v>851</v>
      </c>
      <c r="G160" s="211">
        <v>3.1</v>
      </c>
      <c r="H160" s="233"/>
      <c r="I160" s="248"/>
      <c r="J160" s="312">
        <f t="shared" si="65"/>
        <v>3.1</v>
      </c>
    </row>
    <row r="161" spans="1:15" ht="14.25" customHeight="1" x14ac:dyDescent="0.3">
      <c r="A161" s="266" t="s">
        <v>118</v>
      </c>
      <c r="B161" s="75">
        <v>3</v>
      </c>
      <c r="C161" s="73">
        <v>2</v>
      </c>
      <c r="D161" s="73"/>
      <c r="E161" s="88"/>
      <c r="F161" s="75"/>
      <c r="G161" s="118">
        <f>+G162</f>
        <v>1854.4</v>
      </c>
      <c r="H161" s="118">
        <f t="shared" ref="H161:J161" si="66">+H162</f>
        <v>0</v>
      </c>
      <c r="I161" s="118">
        <f t="shared" si="66"/>
        <v>0</v>
      </c>
      <c r="J161" s="292">
        <f t="shared" si="66"/>
        <v>1911.9</v>
      </c>
    </row>
    <row r="162" spans="1:15" ht="22.2" customHeight="1" x14ac:dyDescent="0.3">
      <c r="A162" s="266" t="s">
        <v>119</v>
      </c>
      <c r="B162" s="75">
        <v>3</v>
      </c>
      <c r="C162" s="73">
        <v>2</v>
      </c>
      <c r="D162" s="73">
        <v>3</v>
      </c>
      <c r="E162" s="88"/>
      <c r="F162" s="75"/>
      <c r="G162" s="118">
        <f>+G163</f>
        <v>1854.4</v>
      </c>
      <c r="H162" s="118">
        <f t="shared" ref="H162:J162" si="67">+H163</f>
        <v>0</v>
      </c>
      <c r="I162" s="118">
        <f t="shared" si="67"/>
        <v>0</v>
      </c>
      <c r="J162" s="292">
        <f t="shared" si="67"/>
        <v>1911.9</v>
      </c>
    </row>
    <row r="163" spans="1:15" x14ac:dyDescent="0.3">
      <c r="A163" s="267" t="s">
        <v>120</v>
      </c>
      <c r="B163" s="79">
        <v>3</v>
      </c>
      <c r="C163" s="77">
        <v>2</v>
      </c>
      <c r="D163" s="77">
        <v>3</v>
      </c>
      <c r="E163" s="83" t="s">
        <v>121</v>
      </c>
      <c r="F163" s="79">
        <v>530</v>
      </c>
      <c r="G163" s="119">
        <v>1854.4</v>
      </c>
      <c r="H163" s="233"/>
      <c r="I163" s="250"/>
      <c r="J163" s="312">
        <v>1911.9</v>
      </c>
    </row>
    <row r="164" spans="1:15" ht="26.4" x14ac:dyDescent="0.3">
      <c r="A164" s="266" t="s">
        <v>439</v>
      </c>
      <c r="B164" s="75">
        <v>3</v>
      </c>
      <c r="C164" s="87" t="s">
        <v>185</v>
      </c>
      <c r="D164" s="87" t="s">
        <v>440</v>
      </c>
      <c r="E164" s="87" t="s">
        <v>186</v>
      </c>
      <c r="F164" s="75"/>
      <c r="G164" s="118">
        <f>G165+G166</f>
        <v>364.79999999999995</v>
      </c>
      <c r="H164" s="118">
        <f t="shared" ref="H164:J164" si="68">H165+H166</f>
        <v>0</v>
      </c>
      <c r="I164" s="118">
        <f t="shared" si="68"/>
        <v>0</v>
      </c>
      <c r="J164" s="292">
        <f t="shared" si="68"/>
        <v>364.79999999999995</v>
      </c>
    </row>
    <row r="165" spans="1:15" ht="15.6" customHeight="1" x14ac:dyDescent="0.3">
      <c r="A165" s="271" t="s">
        <v>124</v>
      </c>
      <c r="B165" s="79">
        <v>3</v>
      </c>
      <c r="C165" s="86" t="s">
        <v>185</v>
      </c>
      <c r="D165" s="86" t="s">
        <v>440</v>
      </c>
      <c r="E165" s="86" t="s">
        <v>186</v>
      </c>
      <c r="F165" s="86" t="s">
        <v>187</v>
      </c>
      <c r="G165" s="119">
        <f>'6'!F124</f>
        <v>280.2</v>
      </c>
      <c r="H165" s="233"/>
      <c r="I165" s="250"/>
      <c r="J165" s="312">
        <f>G165</f>
        <v>280.2</v>
      </c>
    </row>
    <row r="166" spans="1:15" ht="42.6" customHeight="1" x14ac:dyDescent="0.3">
      <c r="A166" s="269" t="s">
        <v>126</v>
      </c>
      <c r="B166" s="79">
        <v>3</v>
      </c>
      <c r="C166" s="86" t="s">
        <v>185</v>
      </c>
      <c r="D166" s="86" t="s">
        <v>440</v>
      </c>
      <c r="E166" s="86" t="s">
        <v>186</v>
      </c>
      <c r="F166" s="86" t="s">
        <v>188</v>
      </c>
      <c r="G166" s="119">
        <f>'6'!F125</f>
        <v>84.6</v>
      </c>
      <c r="H166" s="233"/>
      <c r="I166" s="250"/>
      <c r="J166" s="312">
        <f>G166</f>
        <v>84.6</v>
      </c>
    </row>
    <row r="167" spans="1:15" ht="26.4" customHeight="1" x14ac:dyDescent="0.3">
      <c r="A167" s="264" t="s">
        <v>217</v>
      </c>
      <c r="B167" s="75">
        <v>3</v>
      </c>
      <c r="C167" s="73">
        <v>14</v>
      </c>
      <c r="D167" s="73"/>
      <c r="E167" s="88"/>
      <c r="F167" s="75"/>
      <c r="G167" s="118">
        <f>G168+G170+G172</f>
        <v>35667.5</v>
      </c>
      <c r="H167" s="118">
        <f t="shared" ref="H167:J167" si="69">H168+H170+H172</f>
        <v>86200</v>
      </c>
      <c r="I167" s="118">
        <f t="shared" si="69"/>
        <v>0</v>
      </c>
      <c r="J167" s="292">
        <f t="shared" si="69"/>
        <v>35466</v>
      </c>
    </row>
    <row r="168" spans="1:15" ht="42" customHeight="1" x14ac:dyDescent="0.3">
      <c r="A168" s="266" t="s">
        <v>218</v>
      </c>
      <c r="B168" s="75">
        <v>3</v>
      </c>
      <c r="C168" s="73">
        <v>14</v>
      </c>
      <c r="D168" s="73">
        <v>1</v>
      </c>
      <c r="E168" s="88"/>
      <c r="F168" s="75"/>
      <c r="G168" s="118">
        <f>+G169</f>
        <v>25837.7</v>
      </c>
      <c r="H168" s="118" t="str">
        <f t="shared" ref="H168:M168" si="70">+H169</f>
        <v>31.12.2017</v>
      </c>
      <c r="I168" s="118">
        <f t="shared" si="70"/>
        <v>0</v>
      </c>
      <c r="J168" s="292">
        <f t="shared" si="70"/>
        <v>25636.2</v>
      </c>
      <c r="K168" s="310">
        <f t="shared" si="70"/>
        <v>0</v>
      </c>
      <c r="L168" s="118">
        <f t="shared" si="70"/>
        <v>0</v>
      </c>
      <c r="M168" s="118">
        <f t="shared" si="70"/>
        <v>0</v>
      </c>
      <c r="N168" s="136"/>
      <c r="O168" s="136"/>
    </row>
    <row r="169" spans="1:15" ht="26.4" x14ac:dyDescent="0.3">
      <c r="A169" s="267" t="s">
        <v>219</v>
      </c>
      <c r="B169" s="79">
        <v>3</v>
      </c>
      <c r="C169" s="77">
        <v>14</v>
      </c>
      <c r="D169" s="77">
        <v>1</v>
      </c>
      <c r="E169" s="83" t="s">
        <v>220</v>
      </c>
      <c r="F169" s="79">
        <v>511</v>
      </c>
      <c r="G169" s="119">
        <v>25837.7</v>
      </c>
      <c r="H169" s="233" t="s">
        <v>234</v>
      </c>
      <c r="I169" s="248"/>
      <c r="J169" s="312">
        <v>25636.2</v>
      </c>
    </row>
    <row r="170" spans="1:15" x14ac:dyDescent="0.3">
      <c r="A170" s="266" t="s">
        <v>221</v>
      </c>
      <c r="B170" s="75">
        <v>3</v>
      </c>
      <c r="C170" s="73">
        <v>14</v>
      </c>
      <c r="D170" s="73">
        <v>2</v>
      </c>
      <c r="E170" s="74" t="s">
        <v>222</v>
      </c>
      <c r="F170" s="75"/>
      <c r="G170" s="118">
        <f>+G171</f>
        <v>8881.2000000000007</v>
      </c>
      <c r="H170" s="118">
        <f t="shared" ref="H170:J170" si="71">+H171</f>
        <v>0</v>
      </c>
      <c r="I170" s="118">
        <f t="shared" si="71"/>
        <v>0</v>
      </c>
      <c r="J170" s="292">
        <f t="shared" si="71"/>
        <v>8881.2000000000007</v>
      </c>
    </row>
    <row r="171" spans="1:15" ht="18" customHeight="1" x14ac:dyDescent="0.3">
      <c r="A171" s="267" t="s">
        <v>221</v>
      </c>
      <c r="B171" s="75">
        <v>3</v>
      </c>
      <c r="C171" s="77">
        <v>14</v>
      </c>
      <c r="D171" s="77">
        <v>2</v>
      </c>
      <c r="E171" s="78" t="s">
        <v>222</v>
      </c>
      <c r="F171" s="79">
        <v>512</v>
      </c>
      <c r="G171" s="119">
        <f>'6'!F298</f>
        <v>8881.2000000000007</v>
      </c>
      <c r="H171" s="233"/>
      <c r="I171" s="248"/>
      <c r="J171" s="312">
        <f>G171</f>
        <v>8881.2000000000007</v>
      </c>
    </row>
    <row r="172" spans="1:15" ht="26.4" customHeight="1" x14ac:dyDescent="0.3">
      <c r="A172" s="264" t="s">
        <v>223</v>
      </c>
      <c r="B172" s="75">
        <v>3</v>
      </c>
      <c r="C172" s="73">
        <v>14</v>
      </c>
      <c r="D172" s="73">
        <v>3</v>
      </c>
      <c r="E172" s="74"/>
      <c r="F172" s="75"/>
      <c r="G172" s="118">
        <f>G173+G175</f>
        <v>948.6</v>
      </c>
      <c r="H172" s="118">
        <f t="shared" ref="H172:J172" si="72">H173+H175</f>
        <v>43100</v>
      </c>
      <c r="I172" s="118">
        <f t="shared" si="72"/>
        <v>0</v>
      </c>
      <c r="J172" s="292">
        <f t="shared" si="72"/>
        <v>948.6</v>
      </c>
    </row>
    <row r="173" spans="1:15" ht="26.4" x14ac:dyDescent="0.3">
      <c r="A173" s="266" t="s">
        <v>224</v>
      </c>
      <c r="B173" s="75">
        <v>3</v>
      </c>
      <c r="C173" s="73">
        <v>14</v>
      </c>
      <c r="D173" s="73">
        <v>3</v>
      </c>
      <c r="E173" s="87" t="s">
        <v>225</v>
      </c>
      <c r="F173" s="75"/>
      <c r="G173" s="118">
        <f>+G174</f>
        <v>938.6</v>
      </c>
      <c r="H173" s="118">
        <f t="shared" ref="H173:J173" si="73">+H174</f>
        <v>0</v>
      </c>
      <c r="I173" s="118">
        <f t="shared" si="73"/>
        <v>0</v>
      </c>
      <c r="J173" s="292">
        <f t="shared" si="73"/>
        <v>938.6</v>
      </c>
    </row>
    <row r="174" spans="1:15" ht="27.6" customHeight="1" x14ac:dyDescent="0.3">
      <c r="A174" s="267" t="s">
        <v>433</v>
      </c>
      <c r="B174" s="79">
        <v>3</v>
      </c>
      <c r="C174" s="77">
        <v>14</v>
      </c>
      <c r="D174" s="77">
        <v>3</v>
      </c>
      <c r="E174" s="86" t="s">
        <v>225</v>
      </c>
      <c r="F174" s="79">
        <v>540</v>
      </c>
      <c r="G174" s="119">
        <f>'6'!F301</f>
        <v>938.6</v>
      </c>
      <c r="H174" s="233"/>
      <c r="I174" s="248"/>
      <c r="J174" s="312">
        <f>G174</f>
        <v>938.6</v>
      </c>
    </row>
    <row r="175" spans="1:15" ht="30" customHeight="1" x14ac:dyDescent="0.3">
      <c r="A175" s="266" t="s">
        <v>226</v>
      </c>
      <c r="B175" s="75">
        <v>3</v>
      </c>
      <c r="C175" s="73">
        <v>14</v>
      </c>
      <c r="D175" s="73">
        <v>3</v>
      </c>
      <c r="E175" s="87" t="s">
        <v>227</v>
      </c>
      <c r="F175" s="75"/>
      <c r="G175" s="118">
        <f>+G176</f>
        <v>10</v>
      </c>
      <c r="H175" s="118" t="str">
        <f t="shared" ref="H175:J175" si="74">+H176</f>
        <v>31.12.2017</v>
      </c>
      <c r="I175" s="118">
        <f t="shared" si="74"/>
        <v>0</v>
      </c>
      <c r="J175" s="292">
        <f t="shared" si="74"/>
        <v>10</v>
      </c>
    </row>
    <row r="176" spans="1:15" ht="12.75" customHeight="1" x14ac:dyDescent="0.3">
      <c r="A176" s="267" t="s">
        <v>120</v>
      </c>
      <c r="B176" s="79">
        <v>3</v>
      </c>
      <c r="C176" s="77">
        <v>14</v>
      </c>
      <c r="D176" s="77">
        <v>3</v>
      </c>
      <c r="E176" s="86" t="s">
        <v>227</v>
      </c>
      <c r="F176" s="79">
        <v>530</v>
      </c>
      <c r="G176" s="119">
        <f>'6'!F303</f>
        <v>10</v>
      </c>
      <c r="H176" s="233" t="s">
        <v>234</v>
      </c>
      <c r="I176" s="248"/>
      <c r="J176" s="312">
        <f>G176</f>
        <v>10</v>
      </c>
    </row>
    <row r="177" spans="1:15" ht="17.399999999999999" customHeight="1" x14ac:dyDescent="0.3">
      <c r="A177" s="264" t="s">
        <v>240</v>
      </c>
      <c r="B177" s="75">
        <v>4</v>
      </c>
      <c r="C177" s="73"/>
      <c r="D177" s="73"/>
      <c r="E177" s="74"/>
      <c r="F177" s="75"/>
      <c r="G177" s="118">
        <f>G178+G186+G194+G196+G200+G223</f>
        <v>1013227.3</v>
      </c>
      <c r="H177" s="118">
        <f t="shared" ref="H177:M177" si="75">H178+H186+H194+H196+H200+H223</f>
        <v>43100</v>
      </c>
      <c r="I177" s="118">
        <f t="shared" si="75"/>
        <v>0</v>
      </c>
      <c r="J177" s="292">
        <f t="shared" si="75"/>
        <v>1057353</v>
      </c>
      <c r="K177" s="310">
        <f t="shared" si="75"/>
        <v>0</v>
      </c>
      <c r="L177" s="118">
        <f t="shared" si="75"/>
        <v>0</v>
      </c>
      <c r="M177" s="118">
        <f t="shared" si="75"/>
        <v>0</v>
      </c>
      <c r="N177" s="136"/>
      <c r="O177" s="136"/>
    </row>
    <row r="178" spans="1:15" x14ac:dyDescent="0.3">
      <c r="A178" s="266" t="s">
        <v>144</v>
      </c>
      <c r="B178" s="75">
        <v>4</v>
      </c>
      <c r="C178" s="73">
        <v>7</v>
      </c>
      <c r="D178" s="73">
        <v>1</v>
      </c>
      <c r="E178" s="74"/>
      <c r="F178" s="75"/>
      <c r="G178" s="118">
        <f>SUM(G179:G185)</f>
        <v>303708.5</v>
      </c>
      <c r="H178" s="118">
        <f t="shared" ref="H178:J178" si="76">SUM(H179:H185)</f>
        <v>0</v>
      </c>
      <c r="I178" s="118">
        <f t="shared" si="76"/>
        <v>0</v>
      </c>
      <c r="J178" s="292">
        <f t="shared" si="76"/>
        <v>306573.09999999998</v>
      </c>
    </row>
    <row r="179" spans="1:15" ht="52.8" x14ac:dyDescent="0.3">
      <c r="A179" s="269" t="s">
        <v>145</v>
      </c>
      <c r="B179" s="79">
        <v>4</v>
      </c>
      <c r="C179" s="77">
        <v>7</v>
      </c>
      <c r="D179" s="77">
        <v>1</v>
      </c>
      <c r="E179" s="86" t="s">
        <v>146</v>
      </c>
      <c r="F179" s="79">
        <v>611</v>
      </c>
      <c r="G179" s="119">
        <f>'7'!G141</f>
        <v>21751.4</v>
      </c>
      <c r="H179" s="233"/>
      <c r="I179" s="248"/>
      <c r="J179" s="312">
        <f>'7'!H141</f>
        <v>15501.400000000001</v>
      </c>
    </row>
    <row r="180" spans="1:15" ht="52.8" x14ac:dyDescent="0.3">
      <c r="A180" s="269" t="s">
        <v>147</v>
      </c>
      <c r="B180" s="79">
        <v>4</v>
      </c>
      <c r="C180" s="77">
        <v>7</v>
      </c>
      <c r="D180" s="77">
        <v>1</v>
      </c>
      <c r="E180" s="86" t="s">
        <v>148</v>
      </c>
      <c r="F180" s="79">
        <v>621</v>
      </c>
      <c r="G180" s="119">
        <f>'7'!G142</f>
        <v>27877.7</v>
      </c>
      <c r="H180" s="233"/>
      <c r="I180" s="248"/>
      <c r="J180" s="312">
        <f>'7'!H142</f>
        <v>22764.7</v>
      </c>
    </row>
    <row r="181" spans="1:15" ht="52.8" x14ac:dyDescent="0.3">
      <c r="A181" s="269" t="s">
        <v>145</v>
      </c>
      <c r="B181" s="79">
        <v>4</v>
      </c>
      <c r="C181" s="77">
        <v>7</v>
      </c>
      <c r="D181" s="77">
        <v>1</v>
      </c>
      <c r="E181" s="86" t="s">
        <v>149</v>
      </c>
      <c r="F181" s="79">
        <v>611</v>
      </c>
      <c r="G181" s="119">
        <f>'7'!G143</f>
        <v>138043</v>
      </c>
      <c r="H181" s="233"/>
      <c r="I181" s="248"/>
      <c r="J181" s="312">
        <f>'7'!H143</f>
        <v>145863</v>
      </c>
    </row>
    <row r="182" spans="1:15" ht="52.8" x14ac:dyDescent="0.3">
      <c r="A182" s="269" t="s">
        <v>147</v>
      </c>
      <c r="B182" s="79">
        <v>4</v>
      </c>
      <c r="C182" s="77">
        <v>7</v>
      </c>
      <c r="D182" s="77">
        <v>1</v>
      </c>
      <c r="E182" s="86" t="s">
        <v>149</v>
      </c>
      <c r="F182" s="79">
        <v>621</v>
      </c>
      <c r="G182" s="119">
        <f>'7'!G144</f>
        <v>112985.4</v>
      </c>
      <c r="H182" s="233"/>
      <c r="I182" s="248"/>
      <c r="J182" s="312">
        <f>'7'!H144</f>
        <v>119393</v>
      </c>
    </row>
    <row r="183" spans="1:15" ht="52.8" x14ac:dyDescent="0.3">
      <c r="A183" s="269" t="s">
        <v>145</v>
      </c>
      <c r="B183" s="79">
        <v>4</v>
      </c>
      <c r="C183" s="77">
        <v>7</v>
      </c>
      <c r="D183" s="77">
        <v>1</v>
      </c>
      <c r="E183" s="86" t="s">
        <v>373</v>
      </c>
      <c r="F183" s="79">
        <v>611</v>
      </c>
      <c r="G183" s="119">
        <f>'7'!G145</f>
        <v>1244</v>
      </c>
      <c r="H183" s="233"/>
      <c r="I183" s="248"/>
      <c r="J183" s="312">
        <f>'7'!H145</f>
        <v>1244</v>
      </c>
    </row>
    <row r="184" spans="1:15" ht="52.8" x14ac:dyDescent="0.3">
      <c r="A184" s="269" t="s">
        <v>147</v>
      </c>
      <c r="B184" s="79">
        <v>4</v>
      </c>
      <c r="C184" s="77">
        <v>7</v>
      </c>
      <c r="D184" s="77">
        <v>1</v>
      </c>
      <c r="E184" s="86" t="s">
        <v>373</v>
      </c>
      <c r="F184" s="79">
        <v>621</v>
      </c>
      <c r="G184" s="119">
        <f>'7'!G146</f>
        <v>969</v>
      </c>
      <c r="H184" s="233"/>
      <c r="I184" s="248"/>
      <c r="J184" s="312">
        <f>'7'!H146</f>
        <v>969</v>
      </c>
    </row>
    <row r="185" spans="1:15" ht="53.25" customHeight="1" x14ac:dyDescent="0.3">
      <c r="A185" s="269" t="s">
        <v>145</v>
      </c>
      <c r="B185" s="79">
        <v>4</v>
      </c>
      <c r="C185" s="77">
        <v>7</v>
      </c>
      <c r="D185" s="77">
        <v>1</v>
      </c>
      <c r="E185" s="86" t="s">
        <v>374</v>
      </c>
      <c r="F185" s="79">
        <v>611</v>
      </c>
      <c r="G185" s="119">
        <f>'7'!G147</f>
        <v>838</v>
      </c>
      <c r="H185" s="233"/>
      <c r="I185" s="248"/>
      <c r="J185" s="312">
        <f>'7'!H147</f>
        <v>838</v>
      </c>
      <c r="K185" s="240"/>
      <c r="L185" s="237"/>
      <c r="M185" s="237"/>
      <c r="N185" s="237"/>
      <c r="O185" s="237"/>
    </row>
    <row r="186" spans="1:15" x14ac:dyDescent="0.3">
      <c r="A186" s="266" t="s">
        <v>150</v>
      </c>
      <c r="B186" s="75">
        <v>4</v>
      </c>
      <c r="C186" s="73">
        <v>7</v>
      </c>
      <c r="D186" s="73">
        <v>2</v>
      </c>
      <c r="E186" s="74"/>
      <c r="F186" s="75"/>
      <c r="G186" s="118">
        <f>SUM(G187:G193)</f>
        <v>649788.50000000012</v>
      </c>
      <c r="H186" s="118">
        <f t="shared" ref="H186:J186" si="77">SUM(H187:H193)</f>
        <v>0</v>
      </c>
      <c r="I186" s="118">
        <f t="shared" si="77"/>
        <v>0</v>
      </c>
      <c r="J186" s="292">
        <f t="shared" si="77"/>
        <v>690227.20000000019</v>
      </c>
    </row>
    <row r="187" spans="1:15" ht="56.4" customHeight="1" x14ac:dyDescent="0.3">
      <c r="A187" s="269" t="s">
        <v>145</v>
      </c>
      <c r="B187" s="79">
        <v>4</v>
      </c>
      <c r="C187" s="77">
        <v>7</v>
      </c>
      <c r="D187" s="77">
        <v>2</v>
      </c>
      <c r="E187" s="86" t="s">
        <v>151</v>
      </c>
      <c r="F187" s="79">
        <v>611</v>
      </c>
      <c r="G187" s="119">
        <f>'7'!G149-9</f>
        <v>60067.8</v>
      </c>
      <c r="H187" s="233"/>
      <c r="I187" s="248"/>
      <c r="J187" s="312">
        <f>'7'!H149</f>
        <v>74126.8</v>
      </c>
    </row>
    <row r="188" spans="1:15" ht="70.8" customHeight="1" x14ac:dyDescent="0.3">
      <c r="A188" s="269" t="s">
        <v>145</v>
      </c>
      <c r="B188" s="79">
        <v>4</v>
      </c>
      <c r="C188" s="77">
        <v>7</v>
      </c>
      <c r="D188" s="77">
        <v>2</v>
      </c>
      <c r="E188" s="86" t="s">
        <v>152</v>
      </c>
      <c r="F188" s="79">
        <v>611</v>
      </c>
      <c r="G188" s="119">
        <f>'7'!G150</f>
        <v>494868.2</v>
      </c>
      <c r="H188" s="233"/>
      <c r="I188" s="248"/>
      <c r="J188" s="312">
        <f>'7'!H150</f>
        <v>523061</v>
      </c>
    </row>
    <row r="189" spans="1:15" ht="52.5" customHeight="1" x14ac:dyDescent="0.3">
      <c r="A189" s="269" t="s">
        <v>145</v>
      </c>
      <c r="B189" s="79">
        <v>4</v>
      </c>
      <c r="C189" s="77">
        <v>7</v>
      </c>
      <c r="D189" s="77">
        <v>2</v>
      </c>
      <c r="E189" s="86" t="s">
        <v>375</v>
      </c>
      <c r="F189" s="79">
        <v>611</v>
      </c>
      <c r="G189" s="119">
        <f>'7'!G151</f>
        <v>6928</v>
      </c>
      <c r="H189" s="233" t="s">
        <v>234</v>
      </c>
      <c r="I189" s="248"/>
      <c r="J189" s="312">
        <f>'7'!H151</f>
        <v>6928</v>
      </c>
    </row>
    <row r="190" spans="1:15" ht="72" customHeight="1" x14ac:dyDescent="0.3">
      <c r="A190" s="269" t="s">
        <v>145</v>
      </c>
      <c r="B190" s="79">
        <v>4</v>
      </c>
      <c r="C190" s="77">
        <v>7</v>
      </c>
      <c r="D190" s="77">
        <v>2</v>
      </c>
      <c r="E190" s="86" t="s">
        <v>374</v>
      </c>
      <c r="F190" s="79">
        <v>611</v>
      </c>
      <c r="G190" s="119">
        <f>'7'!G152</f>
        <v>2250</v>
      </c>
      <c r="H190" s="233"/>
      <c r="I190" s="248"/>
      <c r="J190" s="312">
        <f>'7'!H152</f>
        <v>2436.9</v>
      </c>
    </row>
    <row r="191" spans="1:15" ht="13.8" customHeight="1" x14ac:dyDescent="0.3">
      <c r="A191" s="269" t="s">
        <v>434</v>
      </c>
      <c r="B191" s="79">
        <v>4</v>
      </c>
      <c r="C191" s="77">
        <v>7</v>
      </c>
      <c r="D191" s="77">
        <v>2</v>
      </c>
      <c r="E191" s="207" t="s">
        <v>577</v>
      </c>
      <c r="F191" s="79">
        <v>612</v>
      </c>
      <c r="G191" s="119">
        <f>'7'!G153</f>
        <v>49034.3</v>
      </c>
      <c r="H191" s="233"/>
      <c r="I191" s="248"/>
      <c r="J191" s="312">
        <f>'7'!H153</f>
        <v>47034.3</v>
      </c>
    </row>
    <row r="192" spans="1:15" ht="16.8" customHeight="1" x14ac:dyDescent="0.3">
      <c r="A192" s="269" t="s">
        <v>434</v>
      </c>
      <c r="B192" s="79">
        <v>4</v>
      </c>
      <c r="C192" s="77">
        <v>7</v>
      </c>
      <c r="D192" s="77">
        <v>2</v>
      </c>
      <c r="E192" s="207" t="s">
        <v>578</v>
      </c>
      <c r="F192" s="79">
        <v>612</v>
      </c>
      <c r="G192" s="119">
        <f>'7'!G154</f>
        <v>35580.300000000003</v>
      </c>
      <c r="H192" s="233"/>
      <c r="I192" s="248"/>
      <c r="J192" s="312">
        <f>'7'!H154</f>
        <v>35580.300000000003</v>
      </c>
    </row>
    <row r="193" spans="1:15" ht="54.75" customHeight="1" x14ac:dyDescent="0.3">
      <c r="A193" s="269" t="s">
        <v>145</v>
      </c>
      <c r="B193" s="79">
        <v>4</v>
      </c>
      <c r="C193" s="77">
        <v>7</v>
      </c>
      <c r="D193" s="77">
        <v>2</v>
      </c>
      <c r="E193" s="86" t="s">
        <v>376</v>
      </c>
      <c r="F193" s="79">
        <v>611</v>
      </c>
      <c r="G193" s="119">
        <f>'7'!G155</f>
        <v>1059.9000000000001</v>
      </c>
      <c r="H193" s="233" t="s">
        <v>234</v>
      </c>
      <c r="I193" s="248"/>
      <c r="J193" s="312">
        <f>'7'!H155</f>
        <v>1059.9000000000001</v>
      </c>
    </row>
    <row r="194" spans="1:15" x14ac:dyDescent="0.3">
      <c r="A194" s="266" t="s">
        <v>153</v>
      </c>
      <c r="B194" s="79">
        <v>4</v>
      </c>
      <c r="C194" s="73">
        <v>7</v>
      </c>
      <c r="D194" s="73">
        <v>3</v>
      </c>
      <c r="E194" s="87"/>
      <c r="F194" s="75"/>
      <c r="G194" s="118">
        <f>SUM(G195:G195)</f>
        <v>12338.600000000002</v>
      </c>
      <c r="H194" s="118">
        <f t="shared" ref="H194:M194" si="78">SUM(H195:H195)</f>
        <v>0</v>
      </c>
      <c r="I194" s="118">
        <f t="shared" si="78"/>
        <v>0</v>
      </c>
      <c r="J194" s="292">
        <f t="shared" si="78"/>
        <v>12338.600000000002</v>
      </c>
      <c r="K194" s="310">
        <f t="shared" si="78"/>
        <v>0</v>
      </c>
      <c r="L194" s="118">
        <f t="shared" si="78"/>
        <v>0</v>
      </c>
      <c r="M194" s="118">
        <f t="shared" si="78"/>
        <v>0</v>
      </c>
      <c r="N194" s="136"/>
      <c r="O194" s="136"/>
    </row>
    <row r="195" spans="1:15" ht="54.75" customHeight="1" x14ac:dyDescent="0.3">
      <c r="A195" s="269" t="s">
        <v>145</v>
      </c>
      <c r="B195" s="79">
        <v>4</v>
      </c>
      <c r="C195" s="77">
        <v>7</v>
      </c>
      <c r="D195" s="77">
        <v>3</v>
      </c>
      <c r="E195" s="86" t="s">
        <v>154</v>
      </c>
      <c r="F195" s="79">
        <v>611</v>
      </c>
      <c r="G195" s="119">
        <v>12338.600000000002</v>
      </c>
      <c r="H195" s="233"/>
      <c r="I195" s="248"/>
      <c r="J195" s="312">
        <f>G195</f>
        <v>12338.600000000002</v>
      </c>
    </row>
    <row r="196" spans="1:15" x14ac:dyDescent="0.3">
      <c r="A196" s="276" t="s">
        <v>155</v>
      </c>
      <c r="B196" s="75">
        <v>4</v>
      </c>
      <c r="C196" s="73">
        <v>7</v>
      </c>
      <c r="D196" s="73">
        <v>7</v>
      </c>
      <c r="E196" s="87"/>
      <c r="F196" s="75"/>
      <c r="G196" s="118">
        <f>+G197</f>
        <v>8046.6</v>
      </c>
      <c r="H196" s="118">
        <f t="shared" ref="H196:J196" si="79">+H197</f>
        <v>0</v>
      </c>
      <c r="I196" s="118">
        <f t="shared" si="79"/>
        <v>0</v>
      </c>
      <c r="J196" s="292">
        <f t="shared" si="79"/>
        <v>8046.6</v>
      </c>
    </row>
    <row r="197" spans="1:15" x14ac:dyDescent="0.3">
      <c r="A197" s="266" t="s">
        <v>156</v>
      </c>
      <c r="B197" s="75">
        <v>4</v>
      </c>
      <c r="C197" s="73">
        <v>7</v>
      </c>
      <c r="D197" s="73">
        <v>7</v>
      </c>
      <c r="E197" s="87" t="s">
        <v>157</v>
      </c>
      <c r="F197" s="75"/>
      <c r="G197" s="118">
        <f>SUM(G198:G199)</f>
        <v>8046.6</v>
      </c>
      <c r="H197" s="118">
        <f t="shared" ref="H197:J197" si="80">SUM(H198:H199)</f>
        <v>0</v>
      </c>
      <c r="I197" s="118">
        <f t="shared" si="80"/>
        <v>0</v>
      </c>
      <c r="J197" s="292">
        <f t="shared" si="80"/>
        <v>8046.6</v>
      </c>
    </row>
    <row r="198" spans="1:15" ht="54.75" customHeight="1" x14ac:dyDescent="0.3">
      <c r="A198" s="269" t="s">
        <v>145</v>
      </c>
      <c r="B198" s="79">
        <v>4</v>
      </c>
      <c r="C198" s="77">
        <v>7</v>
      </c>
      <c r="D198" s="77">
        <v>7</v>
      </c>
      <c r="E198" s="86" t="s">
        <v>158</v>
      </c>
      <c r="F198" s="79">
        <v>611</v>
      </c>
      <c r="G198" s="119">
        <f>'7'!G162</f>
        <v>5653</v>
      </c>
      <c r="H198" s="233"/>
      <c r="I198" s="248"/>
      <c r="J198" s="312">
        <f>G198</f>
        <v>5653</v>
      </c>
    </row>
    <row r="199" spans="1:15" ht="54" customHeight="1" x14ac:dyDescent="0.3">
      <c r="A199" s="269" t="s">
        <v>145</v>
      </c>
      <c r="B199" s="79">
        <v>4</v>
      </c>
      <c r="C199" s="77">
        <v>7</v>
      </c>
      <c r="D199" s="77">
        <v>7</v>
      </c>
      <c r="E199" s="86" t="s">
        <v>159</v>
      </c>
      <c r="F199" s="79">
        <v>611</v>
      </c>
      <c r="G199" s="119">
        <f>'7'!G163</f>
        <v>2393.6</v>
      </c>
      <c r="H199" s="233"/>
      <c r="I199" s="248"/>
      <c r="J199" s="312">
        <f>G199</f>
        <v>2393.6</v>
      </c>
    </row>
    <row r="200" spans="1:15" x14ac:dyDescent="0.3">
      <c r="A200" s="266" t="s">
        <v>161</v>
      </c>
      <c r="B200" s="75">
        <v>4</v>
      </c>
      <c r="C200" s="73">
        <v>7</v>
      </c>
      <c r="D200" s="73">
        <v>9</v>
      </c>
      <c r="E200" s="87"/>
      <c r="F200" s="75"/>
      <c r="G200" s="118">
        <f>+G201+G211+G215+G218+G220</f>
        <v>24708.599999999995</v>
      </c>
      <c r="H200" s="118">
        <f t="shared" ref="H200:J200" si="81">+H201+H211+H215+H218+H220</f>
        <v>0</v>
      </c>
      <c r="I200" s="118">
        <f t="shared" si="81"/>
        <v>0</v>
      </c>
      <c r="J200" s="292">
        <f t="shared" si="81"/>
        <v>24708.599999999995</v>
      </c>
    </row>
    <row r="201" spans="1:15" ht="28.95" customHeight="1" x14ac:dyDescent="0.3">
      <c r="A201" s="266" t="s">
        <v>162</v>
      </c>
      <c r="B201" s="75">
        <v>4</v>
      </c>
      <c r="C201" s="73">
        <v>7</v>
      </c>
      <c r="D201" s="73">
        <v>9</v>
      </c>
      <c r="E201" s="87" t="s">
        <v>163</v>
      </c>
      <c r="F201" s="75"/>
      <c r="G201" s="118">
        <f>SUM(G202:G210)</f>
        <v>15093.299999999997</v>
      </c>
      <c r="H201" s="118">
        <f t="shared" ref="H201:J201" si="82">SUM(H202:H210)</f>
        <v>0</v>
      </c>
      <c r="I201" s="118">
        <f t="shared" si="82"/>
        <v>0</v>
      </c>
      <c r="J201" s="292">
        <f t="shared" si="82"/>
        <v>15093.299999999997</v>
      </c>
    </row>
    <row r="202" spans="1:15" ht="16.2" customHeight="1" x14ac:dyDescent="0.3">
      <c r="A202" s="271" t="s">
        <v>124</v>
      </c>
      <c r="B202" s="79">
        <v>4</v>
      </c>
      <c r="C202" s="77">
        <v>7</v>
      </c>
      <c r="D202" s="77">
        <v>9</v>
      </c>
      <c r="E202" s="86" t="s">
        <v>164</v>
      </c>
      <c r="F202" s="79">
        <v>111</v>
      </c>
      <c r="G202" s="119">
        <f>'6'!F174</f>
        <v>8481</v>
      </c>
      <c r="H202" s="233"/>
      <c r="I202" s="248"/>
      <c r="J202" s="312">
        <f>G202</f>
        <v>8481</v>
      </c>
    </row>
    <row r="203" spans="1:15" ht="39.6" customHeight="1" x14ac:dyDescent="0.3">
      <c r="A203" s="269" t="s">
        <v>126</v>
      </c>
      <c r="B203" s="79">
        <v>4</v>
      </c>
      <c r="C203" s="77">
        <v>7</v>
      </c>
      <c r="D203" s="77">
        <v>9</v>
      </c>
      <c r="E203" s="86" t="s">
        <v>165</v>
      </c>
      <c r="F203" s="79">
        <v>119</v>
      </c>
      <c r="G203" s="119">
        <f>'6'!F175</f>
        <v>2561.4</v>
      </c>
      <c r="H203" s="233"/>
      <c r="I203" s="248"/>
      <c r="J203" s="312">
        <f t="shared" ref="J203:J210" si="83">G203</f>
        <v>2561.4</v>
      </c>
    </row>
    <row r="204" spans="1:15" ht="28.2" customHeight="1" x14ac:dyDescent="0.3">
      <c r="A204" s="271" t="s">
        <v>87</v>
      </c>
      <c r="B204" s="79">
        <v>4</v>
      </c>
      <c r="C204" s="77">
        <v>7</v>
      </c>
      <c r="D204" s="77">
        <v>9</v>
      </c>
      <c r="E204" s="86" t="s">
        <v>166</v>
      </c>
      <c r="F204" s="79">
        <v>112</v>
      </c>
      <c r="G204" s="119">
        <f>'6'!F176</f>
        <v>200</v>
      </c>
      <c r="H204" s="233"/>
      <c r="I204" s="248"/>
      <c r="J204" s="312">
        <f t="shared" si="83"/>
        <v>200</v>
      </c>
    </row>
    <row r="205" spans="1:15" ht="32.4" customHeight="1" x14ac:dyDescent="0.3">
      <c r="A205" s="269" t="s">
        <v>89</v>
      </c>
      <c r="B205" s="79">
        <v>4</v>
      </c>
      <c r="C205" s="77">
        <v>7</v>
      </c>
      <c r="D205" s="77">
        <v>9</v>
      </c>
      <c r="E205" s="86" t="s">
        <v>163</v>
      </c>
      <c r="F205" s="79">
        <v>242</v>
      </c>
      <c r="G205" s="119">
        <f>'6'!F177</f>
        <v>2190.1999999999998</v>
      </c>
      <c r="H205" s="233"/>
      <c r="I205" s="248"/>
      <c r="J205" s="312">
        <f t="shared" si="83"/>
        <v>2190.1999999999998</v>
      </c>
    </row>
    <row r="206" spans="1:15" ht="37.200000000000003" customHeight="1" x14ac:dyDescent="0.3">
      <c r="A206" s="271" t="s">
        <v>90</v>
      </c>
      <c r="B206" s="79">
        <v>4</v>
      </c>
      <c r="C206" s="77">
        <v>7</v>
      </c>
      <c r="D206" s="77">
        <v>9</v>
      </c>
      <c r="E206" s="86" t="s">
        <v>163</v>
      </c>
      <c r="F206" s="79">
        <v>244</v>
      </c>
      <c r="G206" s="119">
        <f>'6'!F178</f>
        <v>1652.8000000000002</v>
      </c>
      <c r="H206" s="233"/>
      <c r="I206" s="248"/>
      <c r="J206" s="312">
        <f t="shared" si="83"/>
        <v>1652.8000000000002</v>
      </c>
    </row>
    <row r="207" spans="1:15" ht="26.4" x14ac:dyDescent="0.3">
      <c r="A207" s="267" t="s">
        <v>92</v>
      </c>
      <c r="B207" s="79">
        <v>4</v>
      </c>
      <c r="C207" s="77">
        <v>7</v>
      </c>
      <c r="D207" s="77">
        <v>9</v>
      </c>
      <c r="E207" s="86" t="s">
        <v>163</v>
      </c>
      <c r="F207" s="79">
        <v>851</v>
      </c>
      <c r="G207" s="119">
        <f>'6'!F179</f>
        <v>5.5</v>
      </c>
      <c r="H207" s="233"/>
      <c r="I207" s="248"/>
      <c r="J207" s="312">
        <f t="shared" si="83"/>
        <v>5.5</v>
      </c>
    </row>
    <row r="208" spans="1:15" x14ac:dyDescent="0.3">
      <c r="A208" s="267" t="s">
        <v>93</v>
      </c>
      <c r="B208" s="79">
        <v>4</v>
      </c>
      <c r="C208" s="77">
        <v>7</v>
      </c>
      <c r="D208" s="77">
        <v>9</v>
      </c>
      <c r="E208" s="86" t="s">
        <v>163</v>
      </c>
      <c r="F208" s="79">
        <v>852</v>
      </c>
      <c r="G208" s="119">
        <f>'6'!F180</f>
        <v>0</v>
      </c>
      <c r="H208" s="233"/>
      <c r="I208" s="248"/>
      <c r="J208" s="312">
        <f t="shared" si="83"/>
        <v>0</v>
      </c>
    </row>
    <row r="209" spans="1:15" x14ac:dyDescent="0.3">
      <c r="A209" s="267" t="s">
        <v>95</v>
      </c>
      <c r="B209" s="79">
        <v>4</v>
      </c>
      <c r="C209" s="77">
        <v>7</v>
      </c>
      <c r="D209" s="77">
        <v>9</v>
      </c>
      <c r="E209" s="86" t="s">
        <v>163</v>
      </c>
      <c r="F209" s="79">
        <v>853</v>
      </c>
      <c r="G209" s="119">
        <f>'6'!F181</f>
        <v>0</v>
      </c>
      <c r="H209" s="233"/>
      <c r="I209" s="248"/>
      <c r="J209" s="312">
        <f t="shared" si="83"/>
        <v>0</v>
      </c>
    </row>
    <row r="210" spans="1:15" x14ac:dyDescent="0.3">
      <c r="A210" s="272" t="s">
        <v>95</v>
      </c>
      <c r="B210" s="79">
        <v>4</v>
      </c>
      <c r="C210" s="77">
        <v>7</v>
      </c>
      <c r="D210" s="77">
        <v>9</v>
      </c>
      <c r="E210" s="86" t="s">
        <v>163</v>
      </c>
      <c r="F210" s="79">
        <v>853</v>
      </c>
      <c r="G210" s="119">
        <v>2.4</v>
      </c>
      <c r="H210" s="233"/>
      <c r="I210" s="248"/>
      <c r="J210" s="312">
        <f t="shared" si="83"/>
        <v>2.4</v>
      </c>
    </row>
    <row r="211" spans="1:15" x14ac:dyDescent="0.3">
      <c r="A211" s="266" t="s">
        <v>380</v>
      </c>
      <c r="B211" s="75">
        <v>4</v>
      </c>
      <c r="C211" s="73">
        <v>7</v>
      </c>
      <c r="D211" s="73">
        <v>9</v>
      </c>
      <c r="E211" s="87" t="s">
        <v>383</v>
      </c>
      <c r="F211" s="75"/>
      <c r="G211" s="118">
        <f>SUM(G212:G214)</f>
        <v>3894.7000000000003</v>
      </c>
      <c r="H211" s="118">
        <f t="shared" ref="H211:J211" si="84">SUM(H212:H214)</f>
        <v>0</v>
      </c>
      <c r="I211" s="118">
        <f t="shared" si="84"/>
        <v>0</v>
      </c>
      <c r="J211" s="292">
        <f t="shared" si="84"/>
        <v>3894.7000000000003</v>
      </c>
    </row>
    <row r="212" spans="1:15" x14ac:dyDescent="0.3">
      <c r="A212" s="271" t="s">
        <v>124</v>
      </c>
      <c r="B212" s="79">
        <v>4</v>
      </c>
      <c r="C212" s="77">
        <v>7</v>
      </c>
      <c r="D212" s="77">
        <v>9</v>
      </c>
      <c r="E212" s="86" t="s">
        <v>381</v>
      </c>
      <c r="F212" s="79">
        <v>111</v>
      </c>
      <c r="G212" s="119">
        <f>'6'!F187</f>
        <v>2991.3</v>
      </c>
      <c r="H212" s="233"/>
      <c r="I212" s="248"/>
      <c r="J212" s="312">
        <f>G212</f>
        <v>2991.3</v>
      </c>
    </row>
    <row r="213" spans="1:15" ht="37.200000000000003" customHeight="1" x14ac:dyDescent="0.3">
      <c r="A213" s="269" t="s">
        <v>126</v>
      </c>
      <c r="B213" s="79">
        <v>4</v>
      </c>
      <c r="C213" s="77">
        <v>7</v>
      </c>
      <c r="D213" s="77">
        <v>9</v>
      </c>
      <c r="E213" s="86" t="s">
        <v>382</v>
      </c>
      <c r="F213" s="79">
        <v>119</v>
      </c>
      <c r="G213" s="119">
        <f>'6'!F188</f>
        <v>903.4</v>
      </c>
      <c r="H213" s="233"/>
      <c r="I213" s="248"/>
      <c r="J213" s="312">
        <f>G213</f>
        <v>903.4</v>
      </c>
    </row>
    <row r="214" spans="1:15" ht="26.4" x14ac:dyDescent="0.3">
      <c r="A214" s="271" t="s">
        <v>87</v>
      </c>
      <c r="B214" s="79">
        <v>4</v>
      </c>
      <c r="C214" s="77">
        <v>7</v>
      </c>
      <c r="D214" s="77">
        <v>9</v>
      </c>
      <c r="E214" s="86" t="s">
        <v>384</v>
      </c>
      <c r="F214" s="79">
        <v>112</v>
      </c>
      <c r="G214" s="119"/>
      <c r="H214" s="233"/>
      <c r="I214" s="248"/>
      <c r="J214" s="312"/>
    </row>
    <row r="215" spans="1:15" x14ac:dyDescent="0.3">
      <c r="A215" s="266" t="s">
        <v>385</v>
      </c>
      <c r="B215" s="75">
        <v>4</v>
      </c>
      <c r="C215" s="73">
        <v>7</v>
      </c>
      <c r="D215" s="73">
        <v>9</v>
      </c>
      <c r="E215" s="87" t="s">
        <v>388</v>
      </c>
      <c r="F215" s="75"/>
      <c r="G215" s="118">
        <f>+G216+G217</f>
        <v>4466.5</v>
      </c>
      <c r="H215" s="118">
        <f t="shared" ref="H215:J215" si="85">+H216+H217</f>
        <v>0</v>
      </c>
      <c r="I215" s="118">
        <f t="shared" si="85"/>
        <v>0</v>
      </c>
      <c r="J215" s="292">
        <f t="shared" si="85"/>
        <v>4466.5</v>
      </c>
    </row>
    <row r="216" spans="1:15" x14ac:dyDescent="0.3">
      <c r="A216" s="271" t="s">
        <v>124</v>
      </c>
      <c r="B216" s="79">
        <v>4</v>
      </c>
      <c r="C216" s="77">
        <v>7</v>
      </c>
      <c r="D216" s="77">
        <v>9</v>
      </c>
      <c r="E216" s="86" t="s">
        <v>386</v>
      </c>
      <c r="F216" s="79">
        <v>111</v>
      </c>
      <c r="G216" s="119">
        <f>'6'!F190</f>
        <v>3430.5</v>
      </c>
      <c r="H216" s="233"/>
      <c r="I216" s="248"/>
      <c r="J216" s="312">
        <f>G216</f>
        <v>3430.5</v>
      </c>
    </row>
    <row r="217" spans="1:15" ht="37.200000000000003" customHeight="1" x14ac:dyDescent="0.3">
      <c r="A217" s="269" t="s">
        <v>126</v>
      </c>
      <c r="B217" s="79">
        <v>4</v>
      </c>
      <c r="C217" s="77">
        <v>7</v>
      </c>
      <c r="D217" s="77">
        <v>9</v>
      </c>
      <c r="E217" s="86" t="s">
        <v>387</v>
      </c>
      <c r="F217" s="79">
        <v>119</v>
      </c>
      <c r="G217" s="119">
        <f>'6'!F191</f>
        <v>1036</v>
      </c>
      <c r="H217" s="233"/>
      <c r="I217" s="248"/>
      <c r="J217" s="312">
        <f>G217</f>
        <v>1036</v>
      </c>
    </row>
    <row r="218" spans="1:15" ht="26.4" x14ac:dyDescent="0.3">
      <c r="A218" s="266" t="s">
        <v>389</v>
      </c>
      <c r="B218" s="75">
        <v>4</v>
      </c>
      <c r="C218" s="73">
        <v>7</v>
      </c>
      <c r="D218" s="73">
        <v>9</v>
      </c>
      <c r="E218" s="87" t="s">
        <v>390</v>
      </c>
      <c r="F218" s="75"/>
      <c r="G218" s="118">
        <f>SUM(G219:G219)</f>
        <v>500</v>
      </c>
      <c r="H218" s="118">
        <f t="shared" ref="H218:J218" si="86">SUM(H219:H219)</f>
        <v>0</v>
      </c>
      <c r="I218" s="118">
        <f t="shared" si="86"/>
        <v>0</v>
      </c>
      <c r="J218" s="292">
        <f t="shared" si="86"/>
        <v>500</v>
      </c>
    </row>
    <row r="219" spans="1:15" ht="39.6" x14ac:dyDescent="0.3">
      <c r="A219" s="271" t="s">
        <v>90</v>
      </c>
      <c r="B219" s="79">
        <v>4</v>
      </c>
      <c r="C219" s="77">
        <v>7</v>
      </c>
      <c r="D219" s="77">
        <v>9</v>
      </c>
      <c r="E219" s="86" t="s">
        <v>391</v>
      </c>
      <c r="F219" s="79">
        <v>244</v>
      </c>
      <c r="G219" s="119">
        <f>'6'!F193</f>
        <v>500</v>
      </c>
      <c r="H219" s="233" t="s">
        <v>234</v>
      </c>
      <c r="I219" s="248"/>
      <c r="J219" s="293">
        <f>G219</f>
        <v>500</v>
      </c>
    </row>
    <row r="220" spans="1:15" ht="25.5" customHeight="1" x14ac:dyDescent="0.3">
      <c r="A220" s="266" t="s">
        <v>169</v>
      </c>
      <c r="B220" s="79">
        <v>4</v>
      </c>
      <c r="C220" s="73">
        <v>7</v>
      </c>
      <c r="D220" s="73">
        <v>9</v>
      </c>
      <c r="E220" s="87"/>
      <c r="F220" s="75"/>
      <c r="G220" s="118">
        <f>SUM(G221:G222)</f>
        <v>754.1</v>
      </c>
      <c r="H220" s="118">
        <f t="shared" ref="H220:M220" si="87">SUM(H221:H222)</f>
        <v>0</v>
      </c>
      <c r="I220" s="118">
        <f t="shared" si="87"/>
        <v>0</v>
      </c>
      <c r="J220" s="292">
        <f t="shared" si="87"/>
        <v>754.1</v>
      </c>
      <c r="K220" s="310">
        <f t="shared" si="87"/>
        <v>0</v>
      </c>
      <c r="L220" s="118">
        <f t="shared" si="87"/>
        <v>0</v>
      </c>
      <c r="M220" s="118">
        <f t="shared" si="87"/>
        <v>0</v>
      </c>
      <c r="N220" s="136"/>
      <c r="O220" s="136"/>
    </row>
    <row r="221" spans="1:15" ht="26.4" x14ac:dyDescent="0.3">
      <c r="A221" s="267" t="s">
        <v>76</v>
      </c>
      <c r="B221" s="79">
        <v>4</v>
      </c>
      <c r="C221" s="77">
        <v>7</v>
      </c>
      <c r="D221" s="77">
        <v>9</v>
      </c>
      <c r="E221" s="86" t="s">
        <v>170</v>
      </c>
      <c r="F221" s="79">
        <v>121</v>
      </c>
      <c r="G221" s="119">
        <f>'6'!F200</f>
        <v>579.20000000000005</v>
      </c>
      <c r="H221" s="233" t="s">
        <v>234</v>
      </c>
      <c r="I221" s="248"/>
      <c r="J221" s="312">
        <f>G221</f>
        <v>579.20000000000005</v>
      </c>
    </row>
    <row r="222" spans="1:15" ht="54.6" customHeight="1" x14ac:dyDescent="0.3">
      <c r="A222" s="269" t="s">
        <v>79</v>
      </c>
      <c r="B222" s="79">
        <v>4</v>
      </c>
      <c r="C222" s="77">
        <v>7</v>
      </c>
      <c r="D222" s="77">
        <v>9</v>
      </c>
      <c r="E222" s="86" t="s">
        <v>171</v>
      </c>
      <c r="F222" s="79">
        <v>129</v>
      </c>
      <c r="G222" s="119">
        <f>'6'!F201</f>
        <v>174.9</v>
      </c>
      <c r="H222" s="233" t="s">
        <v>234</v>
      </c>
      <c r="I222" s="248"/>
      <c r="J222" s="312">
        <f>G222</f>
        <v>174.9</v>
      </c>
    </row>
    <row r="223" spans="1:15" ht="16.2" customHeight="1" x14ac:dyDescent="0.3">
      <c r="A223" s="266" t="s">
        <v>207</v>
      </c>
      <c r="B223" s="75">
        <v>4</v>
      </c>
      <c r="C223" s="73">
        <v>10</v>
      </c>
      <c r="D223" s="73">
        <v>4</v>
      </c>
      <c r="E223" s="87" t="s">
        <v>208</v>
      </c>
      <c r="F223" s="75"/>
      <c r="G223" s="118">
        <f>G224</f>
        <v>14636.5</v>
      </c>
      <c r="H223" s="118" t="str">
        <f t="shared" ref="H223:J223" si="88">H224</f>
        <v>31.12.2017</v>
      </c>
      <c r="I223" s="118">
        <f t="shared" si="88"/>
        <v>0</v>
      </c>
      <c r="J223" s="292">
        <f t="shared" si="88"/>
        <v>15458.9</v>
      </c>
    </row>
    <row r="224" spans="1:15" ht="26.4" x14ac:dyDescent="0.3">
      <c r="A224" s="282" t="s">
        <v>160</v>
      </c>
      <c r="B224" s="79">
        <v>4</v>
      </c>
      <c r="C224" s="77">
        <v>10</v>
      </c>
      <c r="D224" s="77">
        <v>4</v>
      </c>
      <c r="E224" s="86" t="s">
        <v>208</v>
      </c>
      <c r="F224" s="79">
        <v>313</v>
      </c>
      <c r="G224" s="119">
        <f>'7'!G257</f>
        <v>14636.5</v>
      </c>
      <c r="H224" s="233" t="s">
        <v>234</v>
      </c>
      <c r="I224" s="248"/>
      <c r="J224" s="312">
        <f>'7'!H257</f>
        <v>15458.9</v>
      </c>
    </row>
    <row r="225" spans="1:15" ht="15" customHeight="1" x14ac:dyDescent="0.3">
      <c r="A225" s="279" t="s">
        <v>241</v>
      </c>
      <c r="B225" s="75">
        <v>5</v>
      </c>
      <c r="C225" s="73"/>
      <c r="D225" s="73"/>
      <c r="E225" s="87"/>
      <c r="F225" s="75"/>
      <c r="G225" s="118">
        <f>G226+G228</f>
        <v>112526.6</v>
      </c>
      <c r="H225" s="118">
        <f t="shared" ref="H225:J225" si="89">H226+H228</f>
        <v>0</v>
      </c>
      <c r="I225" s="118">
        <f t="shared" si="89"/>
        <v>0</v>
      </c>
      <c r="J225" s="292">
        <f t="shared" si="89"/>
        <v>112526.6</v>
      </c>
    </row>
    <row r="226" spans="1:15" ht="16.5" customHeight="1" x14ac:dyDescent="0.3">
      <c r="A226" s="266" t="s">
        <v>153</v>
      </c>
      <c r="B226" s="75">
        <v>5</v>
      </c>
      <c r="C226" s="73">
        <v>7</v>
      </c>
      <c r="D226" s="73">
        <v>3</v>
      </c>
      <c r="E226" s="87"/>
      <c r="F226" s="75"/>
      <c r="G226" s="118">
        <f>SUM(G227:G227)</f>
        <v>42877.8</v>
      </c>
      <c r="H226" s="118">
        <f t="shared" ref="H226:J226" si="90">SUM(H227:H227)</f>
        <v>0</v>
      </c>
      <c r="I226" s="118">
        <f t="shared" si="90"/>
        <v>0</v>
      </c>
      <c r="J226" s="292">
        <f t="shared" si="90"/>
        <v>42877.8</v>
      </c>
    </row>
    <row r="227" spans="1:15" ht="53.4" customHeight="1" x14ac:dyDescent="0.3">
      <c r="A227" s="269" t="s">
        <v>145</v>
      </c>
      <c r="B227" s="79">
        <v>5</v>
      </c>
      <c r="C227" s="77">
        <v>7</v>
      </c>
      <c r="D227" s="77">
        <v>3</v>
      </c>
      <c r="E227" s="86" t="s">
        <v>154</v>
      </c>
      <c r="F227" s="79">
        <v>611</v>
      </c>
      <c r="G227" s="119">
        <v>42877.8</v>
      </c>
      <c r="H227" s="235"/>
      <c r="I227" s="248"/>
      <c r="J227" s="312">
        <f>G227</f>
        <v>42877.8</v>
      </c>
    </row>
    <row r="228" spans="1:15" x14ac:dyDescent="0.3">
      <c r="A228" s="279" t="s">
        <v>172</v>
      </c>
      <c r="B228" s="75">
        <v>5</v>
      </c>
      <c r="C228" s="73">
        <v>8</v>
      </c>
      <c r="D228" s="73"/>
      <c r="E228" s="87"/>
      <c r="F228" s="75"/>
      <c r="G228" s="118">
        <f>+G229+G237</f>
        <v>69648.800000000003</v>
      </c>
      <c r="H228" s="118">
        <f t="shared" ref="H228:J228" si="91">+H229+H237</f>
        <v>0</v>
      </c>
      <c r="I228" s="118">
        <f t="shared" si="91"/>
        <v>0</v>
      </c>
      <c r="J228" s="292">
        <f t="shared" si="91"/>
        <v>69648.800000000003</v>
      </c>
      <c r="N228" s="253"/>
      <c r="O228" s="253"/>
    </row>
    <row r="229" spans="1:15" x14ac:dyDescent="0.3">
      <c r="A229" s="279" t="s">
        <v>173</v>
      </c>
      <c r="B229" s="75">
        <v>5</v>
      </c>
      <c r="C229" s="73">
        <v>8</v>
      </c>
      <c r="D229" s="73">
        <v>1</v>
      </c>
      <c r="E229" s="87"/>
      <c r="F229" s="75"/>
      <c r="G229" s="118">
        <f>+G230+G233</f>
        <v>43394.5</v>
      </c>
      <c r="H229" s="118">
        <f t="shared" ref="H229:M229" si="92">+H230+H233</f>
        <v>0</v>
      </c>
      <c r="I229" s="118">
        <f t="shared" si="92"/>
        <v>0</v>
      </c>
      <c r="J229" s="292">
        <f t="shared" si="92"/>
        <v>43394.5</v>
      </c>
      <c r="K229" s="310">
        <f t="shared" si="92"/>
        <v>0</v>
      </c>
      <c r="L229" s="118">
        <f t="shared" si="92"/>
        <v>0</v>
      </c>
      <c r="M229" s="118">
        <f t="shared" si="92"/>
        <v>0</v>
      </c>
      <c r="N229" s="136"/>
      <c r="O229" s="136"/>
    </row>
    <row r="230" spans="1:15" x14ac:dyDescent="0.3">
      <c r="A230" s="266" t="s">
        <v>174</v>
      </c>
      <c r="B230" s="75">
        <v>5</v>
      </c>
      <c r="C230" s="73">
        <v>8</v>
      </c>
      <c r="D230" s="73">
        <v>1</v>
      </c>
      <c r="E230" s="88" t="s">
        <v>175</v>
      </c>
      <c r="F230" s="75"/>
      <c r="G230" s="118">
        <f>SUM(G231:G232)</f>
        <v>14585.1</v>
      </c>
      <c r="H230" s="118">
        <f t="shared" ref="H230:J230" si="93">SUM(H231:H232)</f>
        <v>0</v>
      </c>
      <c r="I230" s="118">
        <f t="shared" si="93"/>
        <v>0</v>
      </c>
      <c r="J230" s="292">
        <f t="shared" si="93"/>
        <v>14585.1</v>
      </c>
    </row>
    <row r="231" spans="1:15" ht="52.8" x14ac:dyDescent="0.3">
      <c r="A231" s="269" t="s">
        <v>145</v>
      </c>
      <c r="B231" s="79">
        <v>5</v>
      </c>
      <c r="C231" s="77">
        <v>8</v>
      </c>
      <c r="D231" s="77">
        <v>1</v>
      </c>
      <c r="E231" s="83" t="s">
        <v>176</v>
      </c>
      <c r="F231" s="79">
        <v>611</v>
      </c>
      <c r="G231" s="119">
        <f>'6'!F210</f>
        <v>14585.1</v>
      </c>
      <c r="H231" s="235"/>
      <c r="I231" s="248"/>
      <c r="J231" s="312">
        <f>G231</f>
        <v>14585.1</v>
      </c>
    </row>
    <row r="232" spans="1:15" x14ac:dyDescent="0.3">
      <c r="A232" s="269" t="s">
        <v>434</v>
      </c>
      <c r="B232" s="79">
        <v>5</v>
      </c>
      <c r="C232" s="77">
        <v>8</v>
      </c>
      <c r="D232" s="77">
        <v>1</v>
      </c>
      <c r="E232" s="83" t="s">
        <v>447</v>
      </c>
      <c r="F232" s="79">
        <v>612</v>
      </c>
      <c r="G232" s="119">
        <v>0</v>
      </c>
      <c r="H232" s="235"/>
      <c r="I232" s="248"/>
      <c r="J232" s="312">
        <v>0</v>
      </c>
    </row>
    <row r="233" spans="1:15" x14ac:dyDescent="0.3">
      <c r="A233" s="266" t="s">
        <v>177</v>
      </c>
      <c r="B233" s="75">
        <v>5</v>
      </c>
      <c r="C233" s="73">
        <v>8</v>
      </c>
      <c r="D233" s="73">
        <v>1</v>
      </c>
      <c r="E233" s="88" t="s">
        <v>178</v>
      </c>
      <c r="F233" s="75"/>
      <c r="G233" s="118">
        <f>SUM(G234:G236)</f>
        <v>28809.4</v>
      </c>
      <c r="H233" s="118">
        <f t="shared" ref="H233:J233" si="94">SUM(H234:H236)</f>
        <v>0</v>
      </c>
      <c r="I233" s="118">
        <f t="shared" si="94"/>
        <v>0</v>
      </c>
      <c r="J233" s="292">
        <f t="shared" si="94"/>
        <v>28809.4</v>
      </c>
    </row>
    <row r="234" spans="1:15" ht="52.8" x14ac:dyDescent="0.3">
      <c r="A234" s="269" t="s">
        <v>145</v>
      </c>
      <c r="B234" s="79">
        <v>5</v>
      </c>
      <c r="C234" s="77">
        <v>8</v>
      </c>
      <c r="D234" s="77">
        <v>1</v>
      </c>
      <c r="E234" s="83" t="s">
        <v>179</v>
      </c>
      <c r="F234" s="79">
        <v>611</v>
      </c>
      <c r="G234" s="119">
        <f>'6'!F213</f>
        <v>19843.5</v>
      </c>
      <c r="H234" s="235"/>
      <c r="I234" s="248"/>
      <c r="J234" s="312">
        <f>G234</f>
        <v>19843.5</v>
      </c>
    </row>
    <row r="235" spans="1:15" ht="52.8" x14ac:dyDescent="0.3">
      <c r="A235" s="269" t="s">
        <v>145</v>
      </c>
      <c r="B235" s="79">
        <v>5</v>
      </c>
      <c r="C235" s="77">
        <v>8</v>
      </c>
      <c r="D235" s="77">
        <v>1</v>
      </c>
      <c r="E235" s="83" t="s">
        <v>511</v>
      </c>
      <c r="F235" s="79">
        <v>611</v>
      </c>
      <c r="G235" s="119">
        <f>'6'!F214</f>
        <v>6284.4</v>
      </c>
      <c r="H235" s="235"/>
      <c r="I235" s="248"/>
      <c r="J235" s="312">
        <f t="shared" ref="J235:J236" si="95">G235</f>
        <v>6284.4</v>
      </c>
    </row>
    <row r="236" spans="1:15" ht="53.4" customHeight="1" x14ac:dyDescent="0.3">
      <c r="A236" s="269" t="s">
        <v>145</v>
      </c>
      <c r="B236" s="79">
        <v>5</v>
      </c>
      <c r="C236" s="77">
        <v>8</v>
      </c>
      <c r="D236" s="77">
        <v>1</v>
      </c>
      <c r="E236" s="83" t="s">
        <v>179</v>
      </c>
      <c r="F236" s="79">
        <v>611</v>
      </c>
      <c r="G236" s="119">
        <v>2681.5</v>
      </c>
      <c r="H236" s="235"/>
      <c r="I236" s="248"/>
      <c r="J236" s="312">
        <f t="shared" si="95"/>
        <v>2681.5</v>
      </c>
    </row>
    <row r="237" spans="1:15" ht="26.4" x14ac:dyDescent="0.3">
      <c r="A237" s="266" t="s">
        <v>180</v>
      </c>
      <c r="B237" s="75">
        <v>5</v>
      </c>
      <c r="C237" s="73">
        <v>8</v>
      </c>
      <c r="D237" s="73">
        <v>4</v>
      </c>
      <c r="E237" s="83"/>
      <c r="F237" s="79"/>
      <c r="G237" s="118">
        <f>+G238+G241+G249+G252</f>
        <v>26254.300000000003</v>
      </c>
      <c r="H237" s="118">
        <f t="shared" ref="H237:J237" si="96">+H238+H241+H249+H252</f>
        <v>0</v>
      </c>
      <c r="I237" s="118">
        <f t="shared" si="96"/>
        <v>0</v>
      </c>
      <c r="J237" s="292">
        <f t="shared" si="96"/>
        <v>26254.300000000003</v>
      </c>
      <c r="N237" s="253"/>
      <c r="O237" s="253"/>
    </row>
    <row r="238" spans="1:15" ht="26.4" x14ac:dyDescent="0.3">
      <c r="A238" s="266" t="s">
        <v>181</v>
      </c>
      <c r="B238" s="75">
        <v>5</v>
      </c>
      <c r="C238" s="73">
        <v>8</v>
      </c>
      <c r="D238" s="73">
        <v>4</v>
      </c>
      <c r="E238" s="88" t="s">
        <v>182</v>
      </c>
      <c r="F238" s="75"/>
      <c r="G238" s="118">
        <f>SUM(G239:G240)</f>
        <v>835</v>
      </c>
      <c r="H238" s="118">
        <f t="shared" ref="H238:J238" si="97">SUM(H239:H240)</f>
        <v>0</v>
      </c>
      <c r="I238" s="118">
        <f t="shared" si="97"/>
        <v>0</v>
      </c>
      <c r="J238" s="292">
        <f t="shared" si="97"/>
        <v>835</v>
      </c>
    </row>
    <row r="239" spans="1:15" ht="26.4" x14ac:dyDescent="0.3">
      <c r="A239" s="267" t="s">
        <v>76</v>
      </c>
      <c r="B239" s="79">
        <v>5</v>
      </c>
      <c r="C239" s="77">
        <v>8</v>
      </c>
      <c r="D239" s="77">
        <v>4</v>
      </c>
      <c r="E239" s="83" t="s">
        <v>393</v>
      </c>
      <c r="F239" s="79">
        <v>121</v>
      </c>
      <c r="G239" s="119">
        <f>'6'!F222</f>
        <v>641.29999999999995</v>
      </c>
      <c r="H239" s="233"/>
      <c r="I239" s="248"/>
      <c r="J239" s="312">
        <f>G239</f>
        <v>641.29999999999995</v>
      </c>
    </row>
    <row r="240" spans="1:15" ht="52.2" customHeight="1" x14ac:dyDescent="0.3">
      <c r="A240" s="269" t="s">
        <v>79</v>
      </c>
      <c r="B240" s="79">
        <v>5</v>
      </c>
      <c r="C240" s="77">
        <v>8</v>
      </c>
      <c r="D240" s="77">
        <v>4</v>
      </c>
      <c r="E240" s="83" t="s">
        <v>394</v>
      </c>
      <c r="F240" s="79">
        <v>129</v>
      </c>
      <c r="G240" s="119">
        <f>'6'!F223</f>
        <v>193.7</v>
      </c>
      <c r="H240" s="233"/>
      <c r="I240" s="248"/>
      <c r="J240" s="312">
        <f>G240</f>
        <v>193.7</v>
      </c>
    </row>
    <row r="241" spans="1:17" ht="26.4" x14ac:dyDescent="0.3">
      <c r="A241" s="266" t="s">
        <v>395</v>
      </c>
      <c r="B241" s="75">
        <v>5</v>
      </c>
      <c r="C241" s="87" t="s">
        <v>184</v>
      </c>
      <c r="D241" s="87" t="s">
        <v>185</v>
      </c>
      <c r="E241" s="87" t="s">
        <v>186</v>
      </c>
      <c r="F241" s="75"/>
      <c r="G241" s="118">
        <f>SUM(G242:G248)</f>
        <v>3871.6000000000004</v>
      </c>
      <c r="H241" s="118">
        <f t="shared" ref="H241:J241" si="98">SUM(H242:H248)</f>
        <v>0</v>
      </c>
      <c r="I241" s="118">
        <f t="shared" si="98"/>
        <v>0</v>
      </c>
      <c r="J241" s="292">
        <f t="shared" si="98"/>
        <v>3871.6000000000004</v>
      </c>
    </row>
    <row r="242" spans="1:17" ht="16.2" customHeight="1" x14ac:dyDescent="0.3">
      <c r="A242" s="271" t="s">
        <v>124</v>
      </c>
      <c r="B242" s="79">
        <v>5</v>
      </c>
      <c r="C242" s="86" t="s">
        <v>184</v>
      </c>
      <c r="D242" s="86" t="s">
        <v>185</v>
      </c>
      <c r="E242" s="86" t="s">
        <v>189</v>
      </c>
      <c r="F242" s="86" t="s">
        <v>187</v>
      </c>
      <c r="G242" s="119">
        <f>'6'!F226</f>
        <v>2311.3000000000002</v>
      </c>
      <c r="H242" s="233" t="s">
        <v>234</v>
      </c>
      <c r="I242" s="248"/>
      <c r="J242" s="312">
        <f>G242</f>
        <v>2311.3000000000002</v>
      </c>
    </row>
    <row r="243" spans="1:17" ht="39.6" customHeight="1" x14ac:dyDescent="0.3">
      <c r="A243" s="269" t="s">
        <v>126</v>
      </c>
      <c r="B243" s="79">
        <v>5</v>
      </c>
      <c r="C243" s="86" t="s">
        <v>184</v>
      </c>
      <c r="D243" s="86" t="s">
        <v>185</v>
      </c>
      <c r="E243" s="86" t="s">
        <v>186</v>
      </c>
      <c r="F243" s="86" t="s">
        <v>188</v>
      </c>
      <c r="G243" s="119">
        <f>'6'!F227</f>
        <v>698</v>
      </c>
      <c r="H243" s="233" t="s">
        <v>234</v>
      </c>
      <c r="I243" s="248"/>
      <c r="J243" s="312">
        <f t="shared" ref="J243:J248" si="99">G243</f>
        <v>698</v>
      </c>
    </row>
    <row r="244" spans="1:17" ht="26.4" x14ac:dyDescent="0.3">
      <c r="A244" s="271" t="s">
        <v>87</v>
      </c>
      <c r="B244" s="79">
        <v>5</v>
      </c>
      <c r="C244" s="77">
        <v>8</v>
      </c>
      <c r="D244" s="77">
        <v>4</v>
      </c>
      <c r="E244" s="83" t="s">
        <v>189</v>
      </c>
      <c r="F244" s="79">
        <v>112</v>
      </c>
      <c r="G244" s="119">
        <f>'6'!F228</f>
        <v>50</v>
      </c>
      <c r="H244" s="233" t="s">
        <v>234</v>
      </c>
      <c r="I244" s="248"/>
      <c r="J244" s="312">
        <f t="shared" si="99"/>
        <v>50</v>
      </c>
    </row>
    <row r="245" spans="1:17" ht="13.5" customHeight="1" x14ac:dyDescent="0.3">
      <c r="A245" s="269" t="s">
        <v>89</v>
      </c>
      <c r="B245" s="79">
        <v>5</v>
      </c>
      <c r="C245" s="77">
        <v>8</v>
      </c>
      <c r="D245" s="77">
        <v>4</v>
      </c>
      <c r="E245" s="83" t="s">
        <v>189</v>
      </c>
      <c r="F245" s="79">
        <v>242</v>
      </c>
      <c r="G245" s="119">
        <f>'6'!F229</f>
        <v>214</v>
      </c>
      <c r="H245" s="233" t="s">
        <v>234</v>
      </c>
      <c r="I245" s="248"/>
      <c r="J245" s="312">
        <f t="shared" si="99"/>
        <v>214</v>
      </c>
    </row>
    <row r="246" spans="1:17" ht="39.6" x14ac:dyDescent="0.3">
      <c r="A246" s="271" t="s">
        <v>90</v>
      </c>
      <c r="B246" s="79">
        <v>5</v>
      </c>
      <c r="C246" s="77">
        <v>8</v>
      </c>
      <c r="D246" s="77">
        <v>4</v>
      </c>
      <c r="E246" s="83" t="s">
        <v>189</v>
      </c>
      <c r="F246" s="79">
        <v>244</v>
      </c>
      <c r="G246" s="119">
        <f>'6'!F230</f>
        <v>565.29999999999995</v>
      </c>
      <c r="H246" s="233" t="s">
        <v>234</v>
      </c>
      <c r="I246" s="248"/>
      <c r="J246" s="312">
        <f t="shared" si="99"/>
        <v>565.29999999999995</v>
      </c>
    </row>
    <row r="247" spans="1:17" ht="26.4" customHeight="1" x14ac:dyDescent="0.3">
      <c r="A247" s="267" t="s">
        <v>105</v>
      </c>
      <c r="B247" s="79">
        <v>5</v>
      </c>
      <c r="C247" s="77">
        <v>8</v>
      </c>
      <c r="D247" s="77">
        <v>4</v>
      </c>
      <c r="E247" s="83" t="s">
        <v>189</v>
      </c>
      <c r="F247" s="79">
        <v>851</v>
      </c>
      <c r="G247" s="119">
        <f>'6'!F231</f>
        <v>30</v>
      </c>
      <c r="H247" s="233" t="s">
        <v>234</v>
      </c>
      <c r="I247" s="248"/>
      <c r="J247" s="312">
        <f t="shared" si="99"/>
        <v>30</v>
      </c>
    </row>
    <row r="248" spans="1:17" ht="12.6" customHeight="1" x14ac:dyDescent="0.3">
      <c r="A248" s="267" t="s">
        <v>93</v>
      </c>
      <c r="B248" s="79">
        <v>5</v>
      </c>
      <c r="C248" s="77">
        <v>8</v>
      </c>
      <c r="D248" s="77">
        <v>4</v>
      </c>
      <c r="E248" s="83" t="s">
        <v>190</v>
      </c>
      <c r="F248" s="79">
        <v>852</v>
      </c>
      <c r="G248" s="119">
        <f>'6'!F232</f>
        <v>3</v>
      </c>
      <c r="H248" s="233" t="s">
        <v>234</v>
      </c>
      <c r="I248" s="248"/>
      <c r="J248" s="312">
        <f t="shared" si="99"/>
        <v>3</v>
      </c>
    </row>
    <row r="249" spans="1:17" ht="26.4" x14ac:dyDescent="0.3">
      <c r="A249" s="266" t="s">
        <v>423</v>
      </c>
      <c r="B249" s="75">
        <v>5</v>
      </c>
      <c r="C249" s="87" t="s">
        <v>184</v>
      </c>
      <c r="D249" s="87" t="s">
        <v>185</v>
      </c>
      <c r="E249" s="87" t="s">
        <v>397</v>
      </c>
      <c r="F249" s="75"/>
      <c r="G249" s="118">
        <f>SUM(G250:G251)</f>
        <v>21047.7</v>
      </c>
      <c r="H249" s="118">
        <f t="shared" ref="H249:J249" si="100">SUM(H250:H251)</f>
        <v>0</v>
      </c>
      <c r="I249" s="118">
        <f t="shared" si="100"/>
        <v>0</v>
      </c>
      <c r="J249" s="292">
        <f t="shared" si="100"/>
        <v>21047.7</v>
      </c>
    </row>
    <row r="250" spans="1:17" ht="14.4" customHeight="1" x14ac:dyDescent="0.3">
      <c r="A250" s="271" t="s">
        <v>124</v>
      </c>
      <c r="B250" s="79">
        <v>5</v>
      </c>
      <c r="C250" s="86" t="s">
        <v>184</v>
      </c>
      <c r="D250" s="86" t="s">
        <v>185</v>
      </c>
      <c r="E250" s="86" t="s">
        <v>397</v>
      </c>
      <c r="F250" s="86" t="s">
        <v>187</v>
      </c>
      <c r="G250" s="119">
        <f>'6'!F234</f>
        <v>16165.7</v>
      </c>
      <c r="H250" s="233" t="s">
        <v>234</v>
      </c>
      <c r="I250" s="248"/>
      <c r="J250" s="312">
        <f>G250</f>
        <v>16165.7</v>
      </c>
    </row>
    <row r="251" spans="1:17" ht="40.200000000000003" customHeight="1" x14ac:dyDescent="0.3">
      <c r="A251" s="269" t="s">
        <v>126</v>
      </c>
      <c r="B251" s="79">
        <v>5</v>
      </c>
      <c r="C251" s="86" t="s">
        <v>184</v>
      </c>
      <c r="D251" s="86" t="s">
        <v>185</v>
      </c>
      <c r="E251" s="86" t="s">
        <v>397</v>
      </c>
      <c r="F251" s="86" t="s">
        <v>188</v>
      </c>
      <c r="G251" s="119">
        <f>'6'!F235</f>
        <v>4882</v>
      </c>
      <c r="H251" s="233" t="s">
        <v>234</v>
      </c>
      <c r="I251" s="248"/>
      <c r="J251" s="312">
        <f>G251</f>
        <v>4882</v>
      </c>
    </row>
    <row r="252" spans="1:17" ht="26.4" x14ac:dyDescent="0.3">
      <c r="A252" s="266" t="s">
        <v>398</v>
      </c>
      <c r="B252" s="75">
        <v>5</v>
      </c>
      <c r="C252" s="73">
        <v>8</v>
      </c>
      <c r="D252" s="73">
        <v>4</v>
      </c>
      <c r="E252" s="87" t="s">
        <v>399</v>
      </c>
      <c r="F252" s="75"/>
      <c r="G252" s="118">
        <f>SUM(G253:G253)</f>
        <v>500</v>
      </c>
      <c r="H252" s="118">
        <f t="shared" ref="H252:J252" si="101">SUM(H253:H253)</f>
        <v>0</v>
      </c>
      <c r="I252" s="118">
        <f t="shared" si="101"/>
        <v>0</v>
      </c>
      <c r="J252" s="292">
        <f t="shared" si="101"/>
        <v>500</v>
      </c>
    </row>
    <row r="253" spans="1:17" ht="39.6" x14ac:dyDescent="0.3">
      <c r="A253" s="271" t="s">
        <v>90</v>
      </c>
      <c r="B253" s="79">
        <v>5</v>
      </c>
      <c r="C253" s="77">
        <v>8</v>
      </c>
      <c r="D253" s="77">
        <v>4</v>
      </c>
      <c r="E253" s="86" t="s">
        <v>399</v>
      </c>
      <c r="F253" s="79">
        <v>244</v>
      </c>
      <c r="G253" s="119">
        <f>'6'!F237</f>
        <v>500</v>
      </c>
      <c r="H253" s="233"/>
      <c r="I253" s="248"/>
      <c r="J253" s="312">
        <f>G253</f>
        <v>500</v>
      </c>
    </row>
    <row r="254" spans="1:17" s="82" customFormat="1" ht="26.25" customHeight="1" x14ac:dyDescent="0.3">
      <c r="A254" s="279" t="s">
        <v>242</v>
      </c>
      <c r="B254" s="75">
        <v>7</v>
      </c>
      <c r="C254" s="73"/>
      <c r="D254" s="73"/>
      <c r="E254" s="87"/>
      <c r="F254" s="75"/>
      <c r="G254" s="116">
        <f>G255+G258</f>
        <v>636862.39999999991</v>
      </c>
      <c r="H254" s="116">
        <f t="shared" ref="H254:J254" si="102">H255+H258</f>
        <v>0</v>
      </c>
      <c r="I254" s="116">
        <f t="shared" si="102"/>
        <v>0</v>
      </c>
      <c r="J254" s="290">
        <f t="shared" si="102"/>
        <v>680282</v>
      </c>
      <c r="P254" s="255"/>
      <c r="Q254" s="255"/>
    </row>
    <row r="255" spans="1:17" s="82" customFormat="1" ht="26.25" customHeight="1" x14ac:dyDescent="0.3">
      <c r="A255" s="266" t="s">
        <v>424</v>
      </c>
      <c r="B255" s="75">
        <v>7</v>
      </c>
      <c r="C255" s="73">
        <v>7</v>
      </c>
      <c r="D255" s="73">
        <v>9</v>
      </c>
      <c r="E255" s="87" t="s">
        <v>163</v>
      </c>
      <c r="F255" s="75"/>
      <c r="G255" s="118">
        <f>G256+G257</f>
        <v>364.6</v>
      </c>
      <c r="H255" s="118">
        <f t="shared" ref="H255:J255" si="103">H256+H257</f>
        <v>0</v>
      </c>
      <c r="I255" s="118">
        <f t="shared" si="103"/>
        <v>0</v>
      </c>
      <c r="J255" s="292">
        <f t="shared" si="103"/>
        <v>364.6</v>
      </c>
      <c r="P255" s="255"/>
      <c r="Q255" s="255"/>
    </row>
    <row r="256" spans="1:17" s="82" customFormat="1" ht="15" customHeight="1" x14ac:dyDescent="0.3">
      <c r="A256" s="271" t="s">
        <v>124</v>
      </c>
      <c r="B256" s="79">
        <v>7</v>
      </c>
      <c r="C256" s="77">
        <v>7</v>
      </c>
      <c r="D256" s="77">
        <v>9</v>
      </c>
      <c r="E256" s="86" t="s">
        <v>164</v>
      </c>
      <c r="F256" s="79">
        <v>111</v>
      </c>
      <c r="G256" s="119">
        <f>'6'!F205</f>
        <v>280</v>
      </c>
      <c r="H256" s="96"/>
      <c r="I256" s="96"/>
      <c r="J256" s="312">
        <f>G256</f>
        <v>280</v>
      </c>
      <c r="P256" s="255"/>
      <c r="Q256" s="255"/>
    </row>
    <row r="257" spans="1:17" s="82" customFormat="1" ht="48.6" customHeight="1" x14ac:dyDescent="0.3">
      <c r="A257" s="269" t="s">
        <v>126</v>
      </c>
      <c r="B257" s="79">
        <v>7</v>
      </c>
      <c r="C257" s="77">
        <v>7</v>
      </c>
      <c r="D257" s="77">
        <v>9</v>
      </c>
      <c r="E257" s="86" t="s">
        <v>165</v>
      </c>
      <c r="F257" s="79">
        <v>119</v>
      </c>
      <c r="G257" s="119">
        <f>'6'!F206</f>
        <v>84.6</v>
      </c>
      <c r="H257" s="96"/>
      <c r="I257" s="96"/>
      <c r="J257" s="312">
        <f>G257</f>
        <v>84.6</v>
      </c>
      <c r="P257" s="255"/>
      <c r="Q257" s="255"/>
    </row>
    <row r="258" spans="1:17" s="82" customFormat="1" ht="17.25" customHeight="1" x14ac:dyDescent="0.3">
      <c r="A258" s="279" t="s">
        <v>193</v>
      </c>
      <c r="B258" s="79">
        <v>7</v>
      </c>
      <c r="C258" s="73">
        <v>10</v>
      </c>
      <c r="D258" s="73"/>
      <c r="E258" s="87"/>
      <c r="F258" s="75"/>
      <c r="G258" s="116">
        <f>+G259+G261+G279+G284</f>
        <v>636497.79999999993</v>
      </c>
      <c r="H258" s="116">
        <f t="shared" ref="H258:M258" si="104">+H259+H261+H279+H284</f>
        <v>0</v>
      </c>
      <c r="I258" s="116">
        <f t="shared" si="104"/>
        <v>0</v>
      </c>
      <c r="J258" s="290">
        <f t="shared" si="104"/>
        <v>679917.4</v>
      </c>
      <c r="K258" s="252">
        <f t="shared" si="104"/>
        <v>0</v>
      </c>
      <c r="L258" s="116">
        <f t="shared" si="104"/>
        <v>0</v>
      </c>
      <c r="M258" s="116">
        <f t="shared" si="104"/>
        <v>0</v>
      </c>
      <c r="N258" s="257"/>
      <c r="O258" s="257"/>
      <c r="P258" s="255"/>
      <c r="Q258" s="255"/>
    </row>
    <row r="259" spans="1:17" x14ac:dyDescent="0.3">
      <c r="A259" s="266" t="s">
        <v>194</v>
      </c>
      <c r="B259" s="79">
        <v>7</v>
      </c>
      <c r="C259" s="73">
        <v>10</v>
      </c>
      <c r="D259" s="73">
        <v>1</v>
      </c>
      <c r="E259" s="87"/>
      <c r="F259" s="75"/>
      <c r="G259" s="116">
        <f>+G260</f>
        <v>732.5</v>
      </c>
      <c r="H259" s="116">
        <f t="shared" ref="H259:J259" si="105">+H260</f>
        <v>0</v>
      </c>
      <c r="I259" s="116">
        <f t="shared" si="105"/>
        <v>0</v>
      </c>
      <c r="J259" s="290">
        <f t="shared" si="105"/>
        <v>732.5</v>
      </c>
    </row>
    <row r="260" spans="1:17" ht="15.6" customHeight="1" x14ac:dyDescent="0.3">
      <c r="A260" s="282" t="s">
        <v>195</v>
      </c>
      <c r="B260" s="79">
        <v>7</v>
      </c>
      <c r="C260" s="77">
        <v>10</v>
      </c>
      <c r="D260" s="77">
        <v>1</v>
      </c>
      <c r="E260" s="86" t="s">
        <v>196</v>
      </c>
      <c r="F260" s="79">
        <v>312</v>
      </c>
      <c r="G260" s="117">
        <f>'6'!F247</f>
        <v>732.5</v>
      </c>
      <c r="H260" s="248"/>
      <c r="I260" s="248"/>
      <c r="J260" s="312">
        <f>G260</f>
        <v>732.5</v>
      </c>
    </row>
    <row r="261" spans="1:17" ht="13.95" customHeight="1" x14ac:dyDescent="0.3">
      <c r="A261" s="279" t="s">
        <v>197</v>
      </c>
      <c r="B261" s="79">
        <v>7</v>
      </c>
      <c r="C261" s="73">
        <v>10</v>
      </c>
      <c r="D261" s="73">
        <v>3</v>
      </c>
      <c r="E261" s="87"/>
      <c r="F261" s="75"/>
      <c r="G261" s="116">
        <f>+G262+G264+G266+G268+G270+G272+G274+G276</f>
        <v>57189.2</v>
      </c>
      <c r="H261" s="116">
        <f t="shared" ref="H261:J261" si="106">+H262+H264+H266+H268+H270+H272+H274+H276</f>
        <v>0</v>
      </c>
      <c r="I261" s="116">
        <f t="shared" si="106"/>
        <v>0</v>
      </c>
      <c r="J261" s="290">
        <f t="shared" si="106"/>
        <v>59823.4</v>
      </c>
      <c r="N261" s="253"/>
      <c r="O261" s="253"/>
    </row>
    <row r="262" spans="1:17" ht="26.4" customHeight="1" x14ac:dyDescent="0.3">
      <c r="A262" s="266" t="s">
        <v>448</v>
      </c>
      <c r="B262" s="79">
        <v>7</v>
      </c>
      <c r="C262" s="73">
        <v>10</v>
      </c>
      <c r="D262" s="73">
        <v>3</v>
      </c>
      <c r="E262" s="88" t="s">
        <v>199</v>
      </c>
      <c r="F262" s="75"/>
      <c r="G262" s="116">
        <f>+G263</f>
        <v>526.70000000000005</v>
      </c>
      <c r="H262" s="116">
        <f t="shared" ref="H262:J262" si="107">+H263</f>
        <v>0</v>
      </c>
      <c r="I262" s="116">
        <f t="shared" si="107"/>
        <v>0</v>
      </c>
      <c r="J262" s="290">
        <f t="shared" si="107"/>
        <v>556.29999999999995</v>
      </c>
    </row>
    <row r="263" spans="1:17" ht="26.4" customHeight="1" x14ac:dyDescent="0.3">
      <c r="A263" s="282" t="s">
        <v>160</v>
      </c>
      <c r="B263" s="79">
        <v>7</v>
      </c>
      <c r="C263" s="77">
        <v>10</v>
      </c>
      <c r="D263" s="77">
        <v>3</v>
      </c>
      <c r="E263" s="83" t="s">
        <v>199</v>
      </c>
      <c r="F263" s="79">
        <v>313</v>
      </c>
      <c r="G263" s="117">
        <f>'7'!G234</f>
        <v>526.70000000000005</v>
      </c>
      <c r="H263" s="248"/>
      <c r="I263" s="248"/>
      <c r="J263" s="312">
        <f>'7'!H234</f>
        <v>556.29999999999995</v>
      </c>
    </row>
    <row r="264" spans="1:17" ht="27.75" customHeight="1" x14ac:dyDescent="0.3">
      <c r="A264" s="266" t="s">
        <v>449</v>
      </c>
      <c r="B264" s="79">
        <v>7</v>
      </c>
      <c r="C264" s="73">
        <v>10</v>
      </c>
      <c r="D264" s="73">
        <v>3</v>
      </c>
      <c r="E264" s="87" t="s">
        <v>200</v>
      </c>
      <c r="F264" s="75"/>
      <c r="G264" s="116">
        <f>G265</f>
        <v>272.8</v>
      </c>
      <c r="H264" s="116">
        <f t="shared" ref="H264:J264" si="108">H265</f>
        <v>0</v>
      </c>
      <c r="I264" s="116">
        <f t="shared" si="108"/>
        <v>0</v>
      </c>
      <c r="J264" s="290">
        <f t="shared" si="108"/>
        <v>288.2</v>
      </c>
    </row>
    <row r="265" spans="1:17" ht="27" customHeight="1" x14ac:dyDescent="0.3">
      <c r="A265" s="282" t="s">
        <v>160</v>
      </c>
      <c r="B265" s="79">
        <v>7</v>
      </c>
      <c r="C265" s="77">
        <v>10</v>
      </c>
      <c r="D265" s="77">
        <v>3</v>
      </c>
      <c r="E265" s="86" t="s">
        <v>200</v>
      </c>
      <c r="F265" s="79">
        <v>313</v>
      </c>
      <c r="G265" s="117">
        <f>'7'!G236</f>
        <v>272.8</v>
      </c>
      <c r="H265" s="248"/>
      <c r="I265" s="248"/>
      <c r="J265" s="312">
        <f>'7'!H236</f>
        <v>288.2</v>
      </c>
    </row>
    <row r="266" spans="1:17" ht="27.75" customHeight="1" x14ac:dyDescent="0.3">
      <c r="A266" s="266" t="s">
        <v>450</v>
      </c>
      <c r="B266" s="79">
        <v>7</v>
      </c>
      <c r="C266" s="73">
        <v>10</v>
      </c>
      <c r="D266" s="73">
        <v>3</v>
      </c>
      <c r="E266" s="87" t="s">
        <v>201</v>
      </c>
      <c r="F266" s="75"/>
      <c r="G266" s="116">
        <f>G267</f>
        <v>15735.4</v>
      </c>
      <c r="H266" s="116">
        <f t="shared" ref="H266:J266" si="109">H267</f>
        <v>0</v>
      </c>
      <c r="I266" s="116">
        <f t="shared" si="109"/>
        <v>0</v>
      </c>
      <c r="J266" s="290">
        <f t="shared" si="109"/>
        <v>16619.5</v>
      </c>
    </row>
    <row r="267" spans="1:17" s="82" customFormat="1" ht="26.4" customHeight="1" x14ac:dyDescent="0.3">
      <c r="A267" s="282" t="s">
        <v>160</v>
      </c>
      <c r="B267" s="79">
        <v>7</v>
      </c>
      <c r="C267" s="77">
        <v>10</v>
      </c>
      <c r="D267" s="77">
        <v>3</v>
      </c>
      <c r="E267" s="86" t="s">
        <v>201</v>
      </c>
      <c r="F267" s="79">
        <v>313</v>
      </c>
      <c r="G267" s="117">
        <f>'7'!G238</f>
        <v>15735.4</v>
      </c>
      <c r="H267" s="96"/>
      <c r="I267" s="96"/>
      <c r="J267" s="313">
        <f>'7'!H238</f>
        <v>16619.5</v>
      </c>
      <c r="P267" s="255"/>
      <c r="Q267" s="255"/>
    </row>
    <row r="268" spans="1:17" ht="39.6" x14ac:dyDescent="0.3">
      <c r="A268" s="266" t="s">
        <v>451</v>
      </c>
      <c r="B268" s="79">
        <v>7</v>
      </c>
      <c r="C268" s="73">
        <v>10</v>
      </c>
      <c r="D268" s="73">
        <v>3</v>
      </c>
      <c r="E268" s="88" t="s">
        <v>202</v>
      </c>
      <c r="F268" s="75"/>
      <c r="G268" s="116">
        <f>G269</f>
        <v>12945.8</v>
      </c>
      <c r="H268" s="116">
        <f t="shared" ref="H268:J268" si="110">H269</f>
        <v>0</v>
      </c>
      <c r="I268" s="116">
        <f t="shared" si="110"/>
        <v>0</v>
      </c>
      <c r="J268" s="290">
        <f t="shared" si="110"/>
        <v>13673.2</v>
      </c>
    </row>
    <row r="269" spans="1:17" ht="27.6" customHeight="1" x14ac:dyDescent="0.3">
      <c r="A269" s="282" t="s">
        <v>160</v>
      </c>
      <c r="B269" s="79">
        <v>7</v>
      </c>
      <c r="C269" s="77">
        <v>10</v>
      </c>
      <c r="D269" s="77">
        <v>3</v>
      </c>
      <c r="E269" s="83" t="s">
        <v>202</v>
      </c>
      <c r="F269" s="79">
        <v>313</v>
      </c>
      <c r="G269" s="117">
        <f>'7'!G240</f>
        <v>12945.8</v>
      </c>
      <c r="H269" s="248"/>
      <c r="I269" s="248"/>
      <c r="J269" s="312">
        <f>'7'!H240</f>
        <v>13673.2</v>
      </c>
    </row>
    <row r="270" spans="1:17" ht="29.25" customHeight="1" x14ac:dyDescent="0.3">
      <c r="A270" s="266" t="s">
        <v>452</v>
      </c>
      <c r="B270" s="79">
        <v>7</v>
      </c>
      <c r="C270" s="73">
        <v>10</v>
      </c>
      <c r="D270" s="73">
        <v>3</v>
      </c>
      <c r="E270" s="88" t="s">
        <v>203</v>
      </c>
      <c r="F270" s="75"/>
      <c r="G270" s="116">
        <f>G271</f>
        <v>87.4</v>
      </c>
      <c r="H270" s="116">
        <f t="shared" ref="H270:J270" si="111">H271</f>
        <v>0</v>
      </c>
      <c r="I270" s="116">
        <f t="shared" si="111"/>
        <v>0</v>
      </c>
      <c r="J270" s="290">
        <f t="shared" si="111"/>
        <v>92.3</v>
      </c>
    </row>
    <row r="271" spans="1:17" ht="27.6" customHeight="1" x14ac:dyDescent="0.3">
      <c r="A271" s="282" t="s">
        <v>160</v>
      </c>
      <c r="B271" s="79">
        <v>7</v>
      </c>
      <c r="C271" s="77">
        <v>10</v>
      </c>
      <c r="D271" s="77">
        <v>3</v>
      </c>
      <c r="E271" s="83" t="s">
        <v>203</v>
      </c>
      <c r="F271" s="79">
        <v>313</v>
      </c>
      <c r="G271" s="117">
        <f>'7'!G242</f>
        <v>87.4</v>
      </c>
      <c r="H271" s="248"/>
      <c r="I271" s="248"/>
      <c r="J271" s="312">
        <f>'7'!H242</f>
        <v>92.3</v>
      </c>
    </row>
    <row r="272" spans="1:17" ht="26.4" x14ac:dyDescent="0.3">
      <c r="A272" s="266" t="s">
        <v>453</v>
      </c>
      <c r="B272" s="79">
        <v>7</v>
      </c>
      <c r="C272" s="73">
        <v>10</v>
      </c>
      <c r="D272" s="73">
        <v>3</v>
      </c>
      <c r="E272" s="87" t="s">
        <v>204</v>
      </c>
      <c r="F272" s="75"/>
      <c r="G272" s="116">
        <f>G273</f>
        <v>17313.099999999999</v>
      </c>
      <c r="H272" s="116">
        <f t="shared" ref="H272:J272" si="112">H273</f>
        <v>0</v>
      </c>
      <c r="I272" s="116">
        <f t="shared" si="112"/>
        <v>0</v>
      </c>
      <c r="J272" s="290">
        <f t="shared" si="112"/>
        <v>18285.900000000001</v>
      </c>
    </row>
    <row r="273" spans="1:17" s="82" customFormat="1" ht="27" customHeight="1" x14ac:dyDescent="0.3">
      <c r="A273" s="282" t="s">
        <v>160</v>
      </c>
      <c r="B273" s="79">
        <v>7</v>
      </c>
      <c r="C273" s="77">
        <v>10</v>
      </c>
      <c r="D273" s="77">
        <v>3</v>
      </c>
      <c r="E273" s="86" t="s">
        <v>204</v>
      </c>
      <c r="F273" s="79">
        <v>321</v>
      </c>
      <c r="G273" s="117">
        <f>'7'!G244</f>
        <v>17313.099999999999</v>
      </c>
      <c r="H273" s="96"/>
      <c r="I273" s="96"/>
      <c r="J273" s="313">
        <f>'7'!H244</f>
        <v>18285.900000000001</v>
      </c>
      <c r="P273" s="255"/>
      <c r="Q273" s="255"/>
    </row>
    <row r="274" spans="1:17" s="82" customFormat="1" ht="26.4" customHeight="1" x14ac:dyDescent="0.3">
      <c r="A274" s="266" t="s">
        <v>454</v>
      </c>
      <c r="B274" s="79">
        <v>7</v>
      </c>
      <c r="C274" s="73">
        <v>10</v>
      </c>
      <c r="D274" s="73">
        <v>3</v>
      </c>
      <c r="E274" s="87" t="s">
        <v>411</v>
      </c>
      <c r="F274" s="75"/>
      <c r="G274" s="116">
        <f>G275</f>
        <v>10165</v>
      </c>
      <c r="H274" s="116">
        <f t="shared" ref="H274:J274" si="113">H275</f>
        <v>0</v>
      </c>
      <c r="I274" s="116">
        <f t="shared" si="113"/>
        <v>0</v>
      </c>
      <c r="J274" s="290">
        <f t="shared" si="113"/>
        <v>10165</v>
      </c>
      <c r="P274" s="255"/>
      <c r="Q274" s="255"/>
    </row>
    <row r="275" spans="1:17" s="82" customFormat="1" ht="26.4" customHeight="1" x14ac:dyDescent="0.3">
      <c r="A275" s="282" t="s">
        <v>160</v>
      </c>
      <c r="B275" s="79">
        <v>7</v>
      </c>
      <c r="C275" s="77">
        <v>10</v>
      </c>
      <c r="D275" s="77">
        <v>3</v>
      </c>
      <c r="E275" s="86" t="s">
        <v>411</v>
      </c>
      <c r="F275" s="79">
        <v>321</v>
      </c>
      <c r="G275" s="117">
        <f>'6'!F262</f>
        <v>10165</v>
      </c>
      <c r="H275" s="96"/>
      <c r="I275" s="96"/>
      <c r="J275" s="312">
        <f>G275</f>
        <v>10165</v>
      </c>
      <c r="P275" s="255"/>
      <c r="Q275" s="255"/>
    </row>
    <row r="276" spans="1:17" ht="41.4" customHeight="1" x14ac:dyDescent="0.3">
      <c r="A276" s="264" t="s">
        <v>412</v>
      </c>
      <c r="B276" s="79">
        <v>7</v>
      </c>
      <c r="C276" s="73">
        <v>10</v>
      </c>
      <c r="D276" s="73">
        <v>3</v>
      </c>
      <c r="E276" s="83"/>
      <c r="F276" s="75"/>
      <c r="G276" s="116">
        <f>+G277</f>
        <v>143</v>
      </c>
      <c r="H276" s="116">
        <f t="shared" ref="H276:J276" si="114">+H277</f>
        <v>0</v>
      </c>
      <c r="I276" s="116">
        <f t="shared" si="114"/>
        <v>0</v>
      </c>
      <c r="J276" s="290">
        <f t="shared" si="114"/>
        <v>143</v>
      </c>
    </row>
    <row r="277" spans="1:17" x14ac:dyDescent="0.3">
      <c r="A277" s="266" t="s">
        <v>414</v>
      </c>
      <c r="B277" s="79">
        <v>7</v>
      </c>
      <c r="C277" s="73">
        <v>10</v>
      </c>
      <c r="D277" s="73">
        <v>3</v>
      </c>
      <c r="E277" s="88" t="s">
        <v>413</v>
      </c>
      <c r="F277" s="75"/>
      <c r="G277" s="116">
        <f>+G278</f>
        <v>143</v>
      </c>
      <c r="H277" s="116">
        <f t="shared" ref="H277:M277" si="115">+H278</f>
        <v>0</v>
      </c>
      <c r="I277" s="116">
        <f t="shared" si="115"/>
        <v>0</v>
      </c>
      <c r="J277" s="290">
        <f t="shared" si="115"/>
        <v>143</v>
      </c>
      <c r="K277" s="252">
        <f t="shared" si="115"/>
        <v>0</v>
      </c>
      <c r="L277" s="116">
        <f t="shared" si="115"/>
        <v>0</v>
      </c>
      <c r="M277" s="116">
        <f t="shared" si="115"/>
        <v>0</v>
      </c>
      <c r="N277" s="257"/>
      <c r="O277" s="257"/>
    </row>
    <row r="278" spans="1:17" ht="41.4" customHeight="1" x14ac:dyDescent="0.3">
      <c r="A278" s="271" t="s">
        <v>90</v>
      </c>
      <c r="B278" s="79">
        <v>7</v>
      </c>
      <c r="C278" s="77">
        <v>10</v>
      </c>
      <c r="D278" s="77">
        <v>3</v>
      </c>
      <c r="E278" s="83" t="s">
        <v>413</v>
      </c>
      <c r="F278" s="79">
        <v>244</v>
      </c>
      <c r="G278" s="117">
        <f>'6'!F264</f>
        <v>143</v>
      </c>
      <c r="H278" s="248"/>
      <c r="I278" s="248"/>
      <c r="J278" s="312">
        <f>G278</f>
        <v>143</v>
      </c>
    </row>
    <row r="279" spans="1:17" x14ac:dyDescent="0.3">
      <c r="A279" s="266" t="s">
        <v>205</v>
      </c>
      <c r="B279" s="79">
        <v>7</v>
      </c>
      <c r="C279" s="73">
        <v>10</v>
      </c>
      <c r="D279" s="73">
        <v>4</v>
      </c>
      <c r="E279" s="83"/>
      <c r="F279" s="79"/>
      <c r="G279" s="116">
        <f>G280+G281+G283</f>
        <v>571879.9</v>
      </c>
      <c r="H279" s="116">
        <f t="shared" ref="H279:J279" si="116">H280+H281+H283</f>
        <v>0</v>
      </c>
      <c r="I279" s="116">
        <f t="shared" si="116"/>
        <v>0</v>
      </c>
      <c r="J279" s="290">
        <f t="shared" si="116"/>
        <v>612586.69999999995</v>
      </c>
      <c r="N279" s="253"/>
    </row>
    <row r="280" spans="1:17" ht="26.4" x14ac:dyDescent="0.3">
      <c r="A280" s="282" t="s">
        <v>160</v>
      </c>
      <c r="B280" s="79">
        <v>7</v>
      </c>
      <c r="C280" s="77">
        <v>10</v>
      </c>
      <c r="D280" s="77">
        <v>4</v>
      </c>
      <c r="E280" s="207" t="s">
        <v>580</v>
      </c>
      <c r="F280" s="79">
        <v>313</v>
      </c>
      <c r="G280" s="211">
        <f>'7'!G252</f>
        <v>381161.4</v>
      </c>
      <c r="H280" s="248"/>
      <c r="I280" s="248"/>
      <c r="J280" s="312">
        <f>'7'!H252</f>
        <v>410680.9</v>
      </c>
    </row>
    <row r="281" spans="1:17" ht="28.2" customHeight="1" x14ac:dyDescent="0.3">
      <c r="A281" s="282" t="s">
        <v>160</v>
      </c>
      <c r="B281" s="79">
        <v>7</v>
      </c>
      <c r="C281" s="77">
        <v>10</v>
      </c>
      <c r="D281" s="77">
        <v>4</v>
      </c>
      <c r="E281" s="86" t="s">
        <v>581</v>
      </c>
      <c r="F281" s="79">
        <v>313</v>
      </c>
      <c r="G281" s="211">
        <f>'7'!G253</f>
        <v>113415.5</v>
      </c>
      <c r="H281" s="248"/>
      <c r="I281" s="248"/>
      <c r="J281" s="312">
        <f>'7'!H253</f>
        <v>119773.2</v>
      </c>
    </row>
    <row r="282" spans="1:17" ht="26.4" x14ac:dyDescent="0.3">
      <c r="A282" s="282" t="s">
        <v>160</v>
      </c>
      <c r="B282" s="79">
        <v>7</v>
      </c>
      <c r="C282" s="77">
        <v>10</v>
      </c>
      <c r="D282" s="77">
        <v>4</v>
      </c>
      <c r="E282" s="83" t="s">
        <v>206</v>
      </c>
      <c r="F282" s="79">
        <v>313</v>
      </c>
      <c r="G282" s="117">
        <f>'6'!F269</f>
        <v>0</v>
      </c>
      <c r="H282" s="248"/>
      <c r="I282" s="248"/>
      <c r="J282" s="312"/>
    </row>
    <row r="283" spans="1:17" ht="43.8" customHeight="1" x14ac:dyDescent="0.3">
      <c r="A283" s="282" t="s">
        <v>456</v>
      </c>
      <c r="B283" s="79">
        <v>7</v>
      </c>
      <c r="C283" s="77">
        <v>10</v>
      </c>
      <c r="D283" s="77">
        <v>4</v>
      </c>
      <c r="E283" s="83" t="s">
        <v>415</v>
      </c>
      <c r="F283" s="79">
        <v>313</v>
      </c>
      <c r="G283" s="117">
        <f>'7'!G255</f>
        <v>77303</v>
      </c>
      <c r="H283" s="248"/>
      <c r="I283" s="248"/>
      <c r="J283" s="312">
        <f>'7'!H255</f>
        <v>82132.600000000006</v>
      </c>
    </row>
    <row r="284" spans="1:17" ht="15.6" customHeight="1" x14ac:dyDescent="0.3">
      <c r="A284" s="279" t="s">
        <v>209</v>
      </c>
      <c r="B284" s="79">
        <v>7</v>
      </c>
      <c r="C284" s="73">
        <v>10</v>
      </c>
      <c r="D284" s="73">
        <v>6</v>
      </c>
      <c r="E284" s="87"/>
      <c r="F284" s="75"/>
      <c r="G284" s="118">
        <f>+G285+G287</f>
        <v>6696.1999999999989</v>
      </c>
      <c r="H284" s="118">
        <f t="shared" ref="H284:M284" si="117">+H285+H287</f>
        <v>0</v>
      </c>
      <c r="I284" s="118">
        <f t="shared" si="117"/>
        <v>0</v>
      </c>
      <c r="J284" s="292">
        <f t="shared" si="117"/>
        <v>6774.7999999999993</v>
      </c>
      <c r="K284" s="310">
        <f t="shared" si="117"/>
        <v>0</v>
      </c>
      <c r="L284" s="118">
        <f t="shared" si="117"/>
        <v>0</v>
      </c>
      <c r="M284" s="118">
        <f t="shared" si="117"/>
        <v>0</v>
      </c>
      <c r="N284" s="136"/>
      <c r="O284" s="136"/>
    </row>
    <row r="285" spans="1:17" ht="24.6" customHeight="1" x14ac:dyDescent="0.3">
      <c r="A285" s="266" t="s">
        <v>457</v>
      </c>
      <c r="B285" s="79">
        <v>7</v>
      </c>
      <c r="C285" s="73">
        <v>10</v>
      </c>
      <c r="D285" s="73">
        <v>6</v>
      </c>
      <c r="E285" s="87" t="s">
        <v>210</v>
      </c>
      <c r="F285" s="75"/>
      <c r="G285" s="116">
        <f>+G286</f>
        <v>1397.6</v>
      </c>
      <c r="H285" s="116">
        <f t="shared" ref="H285:M285" si="118">+H286</f>
        <v>0</v>
      </c>
      <c r="I285" s="116">
        <f t="shared" si="118"/>
        <v>0</v>
      </c>
      <c r="J285" s="290">
        <f t="shared" si="118"/>
        <v>1476.2</v>
      </c>
      <c r="K285" s="252">
        <f t="shared" si="118"/>
        <v>0</v>
      </c>
      <c r="L285" s="116">
        <f t="shared" si="118"/>
        <v>0</v>
      </c>
      <c r="M285" s="116">
        <f t="shared" si="118"/>
        <v>0</v>
      </c>
      <c r="N285" s="257"/>
      <c r="O285" s="257"/>
    </row>
    <row r="286" spans="1:17" ht="39.6" x14ac:dyDescent="0.3">
      <c r="A286" s="271" t="s">
        <v>90</v>
      </c>
      <c r="B286" s="79">
        <v>7</v>
      </c>
      <c r="C286" s="77">
        <v>10</v>
      </c>
      <c r="D286" s="77">
        <v>6</v>
      </c>
      <c r="E286" s="86" t="s">
        <v>210</v>
      </c>
      <c r="F286" s="79">
        <v>244</v>
      </c>
      <c r="G286" s="117">
        <f>'7'!G262</f>
        <v>1397.6</v>
      </c>
      <c r="H286" s="248"/>
      <c r="I286" s="248"/>
      <c r="J286" s="312">
        <f>'7'!H262</f>
        <v>1476.2</v>
      </c>
    </row>
    <row r="287" spans="1:17" ht="26.4" x14ac:dyDescent="0.3">
      <c r="A287" s="266" t="s">
        <v>458</v>
      </c>
      <c r="B287" s="79">
        <v>7</v>
      </c>
      <c r="C287" s="73">
        <v>10</v>
      </c>
      <c r="D287" s="73">
        <v>6</v>
      </c>
      <c r="E287" s="88" t="s">
        <v>211</v>
      </c>
      <c r="F287" s="75"/>
      <c r="G287" s="116">
        <f>SUM(G288:G292)</f>
        <v>5298.5999999999995</v>
      </c>
      <c r="H287" s="116">
        <f t="shared" ref="H287:J287" si="119">SUM(H288:H292)</f>
        <v>0</v>
      </c>
      <c r="I287" s="116">
        <f t="shared" si="119"/>
        <v>0</v>
      </c>
      <c r="J287" s="290">
        <f t="shared" si="119"/>
        <v>5298.5999999999995</v>
      </c>
      <c r="N287" s="253">
        <f>G287-'7'!G263</f>
        <v>0</v>
      </c>
      <c r="O287" s="253"/>
    </row>
    <row r="288" spans="1:17" ht="26.4" x14ac:dyDescent="0.3">
      <c r="A288" s="267" t="s">
        <v>76</v>
      </c>
      <c r="B288" s="79">
        <v>7</v>
      </c>
      <c r="C288" s="77">
        <v>10</v>
      </c>
      <c r="D288" s="77">
        <v>6</v>
      </c>
      <c r="E288" s="83" t="s">
        <v>211</v>
      </c>
      <c r="F288" s="79">
        <v>121</v>
      </c>
      <c r="G288" s="117">
        <f>'6'!F280</f>
        <v>3186.2</v>
      </c>
      <c r="H288" s="248"/>
      <c r="I288" s="248"/>
      <c r="J288" s="312">
        <f>G288</f>
        <v>3186.2</v>
      </c>
      <c r="N288" s="253"/>
      <c r="O288" s="253"/>
    </row>
    <row r="289" spans="1:15" ht="52.8" x14ac:dyDescent="0.3">
      <c r="A289" s="269" t="s">
        <v>79</v>
      </c>
      <c r="B289" s="79">
        <v>7</v>
      </c>
      <c r="C289" s="77">
        <v>10</v>
      </c>
      <c r="D289" s="77">
        <v>6</v>
      </c>
      <c r="E289" s="83" t="s">
        <v>211</v>
      </c>
      <c r="F289" s="79">
        <v>129</v>
      </c>
      <c r="G289" s="117">
        <f>'6'!F281</f>
        <v>962.2</v>
      </c>
      <c r="H289" s="248"/>
      <c r="I289" s="248"/>
      <c r="J289" s="312">
        <f t="shared" ref="J289:J292" si="120">G289</f>
        <v>962.2</v>
      </c>
      <c r="N289" s="253"/>
      <c r="O289" s="253"/>
    </row>
    <row r="290" spans="1:15" ht="26.4" x14ac:dyDescent="0.3">
      <c r="A290" s="271" t="s">
        <v>87</v>
      </c>
      <c r="B290" s="79">
        <v>7</v>
      </c>
      <c r="C290" s="77">
        <v>10</v>
      </c>
      <c r="D290" s="77">
        <v>6</v>
      </c>
      <c r="E290" s="83" t="s">
        <v>211</v>
      </c>
      <c r="F290" s="79">
        <v>122</v>
      </c>
      <c r="G290" s="117">
        <f>'6'!F282</f>
        <v>50</v>
      </c>
      <c r="H290" s="248"/>
      <c r="I290" s="248"/>
      <c r="J290" s="312">
        <f t="shared" si="120"/>
        <v>50</v>
      </c>
      <c r="N290" s="253"/>
      <c r="O290" s="253"/>
    </row>
    <row r="291" spans="1:15" ht="26.4" x14ac:dyDescent="0.3">
      <c r="A291" s="269" t="s">
        <v>89</v>
      </c>
      <c r="B291" s="79">
        <v>7</v>
      </c>
      <c r="C291" s="77">
        <v>10</v>
      </c>
      <c r="D291" s="77">
        <v>6</v>
      </c>
      <c r="E291" s="83" t="s">
        <v>211</v>
      </c>
      <c r="F291" s="79">
        <v>242</v>
      </c>
      <c r="G291" s="117">
        <f>'6'!F283</f>
        <v>310.2</v>
      </c>
      <c r="H291" s="248"/>
      <c r="I291" s="248"/>
      <c r="J291" s="312">
        <f t="shared" si="120"/>
        <v>310.2</v>
      </c>
      <c r="N291" s="253"/>
      <c r="O291" s="253"/>
    </row>
    <row r="292" spans="1:15" ht="40.200000000000003" thickBot="1" x14ac:dyDescent="0.35">
      <c r="A292" s="303" t="s">
        <v>90</v>
      </c>
      <c r="B292" s="304">
        <v>7</v>
      </c>
      <c r="C292" s="305">
        <v>10</v>
      </c>
      <c r="D292" s="305">
        <v>6</v>
      </c>
      <c r="E292" s="306" t="s">
        <v>211</v>
      </c>
      <c r="F292" s="304">
        <v>244</v>
      </c>
      <c r="G292" s="314">
        <f>'6'!F284</f>
        <v>790</v>
      </c>
      <c r="H292" s="315"/>
      <c r="I292" s="315"/>
      <c r="J292" s="316">
        <f t="shared" si="120"/>
        <v>790</v>
      </c>
      <c r="N292" s="253"/>
      <c r="O292" s="253"/>
    </row>
    <row r="293" spans="1:15" x14ac:dyDescent="0.3">
      <c r="A293" s="241"/>
      <c r="B293" s="242"/>
      <c r="C293" s="242"/>
      <c r="D293" s="242"/>
      <c r="E293" s="242"/>
      <c r="F293" s="242"/>
      <c r="G293" s="243"/>
    </row>
    <row r="294" spans="1:15" x14ac:dyDescent="0.3">
      <c r="A294" s="241"/>
      <c r="B294" s="242"/>
      <c r="C294" s="242"/>
      <c r="D294" s="242"/>
      <c r="E294" s="242"/>
      <c r="F294" s="242"/>
      <c r="G294" s="243"/>
    </row>
    <row r="295" spans="1:15" x14ac:dyDescent="0.3">
      <c r="A295" s="241"/>
      <c r="B295" s="242"/>
      <c r="C295" s="242"/>
      <c r="D295" s="242"/>
      <c r="E295" s="242"/>
      <c r="F295" s="242"/>
      <c r="G295" s="243"/>
    </row>
    <row r="296" spans="1:15" x14ac:dyDescent="0.3">
      <c r="A296" s="241"/>
      <c r="B296" s="242"/>
      <c r="C296" s="242"/>
      <c r="D296" s="242"/>
      <c r="E296" s="242"/>
      <c r="F296" s="242"/>
      <c r="G296" s="243"/>
    </row>
    <row r="297" spans="1:15" x14ac:dyDescent="0.3">
      <c r="A297" s="241"/>
      <c r="B297" s="242"/>
      <c r="C297" s="242"/>
      <c r="D297" s="242"/>
      <c r="E297" s="242"/>
      <c r="F297" s="242"/>
      <c r="G297" s="243"/>
    </row>
    <row r="298" spans="1:15" x14ac:dyDescent="0.3">
      <c r="A298" s="241"/>
      <c r="B298" s="242"/>
      <c r="C298" s="242"/>
      <c r="D298" s="242"/>
      <c r="E298" s="242"/>
      <c r="F298" s="242"/>
      <c r="G298" s="243"/>
    </row>
    <row r="299" spans="1:15" x14ac:dyDescent="0.3">
      <c r="A299" s="241"/>
      <c r="B299" s="242"/>
      <c r="C299" s="242"/>
      <c r="D299" s="242"/>
      <c r="E299" s="242"/>
      <c r="F299" s="242"/>
      <c r="G299" s="243"/>
    </row>
    <row r="300" spans="1:15" x14ac:dyDescent="0.3">
      <c r="A300" s="241"/>
      <c r="B300" s="242"/>
      <c r="C300" s="242"/>
      <c r="D300" s="242"/>
      <c r="E300" s="242"/>
      <c r="F300" s="242"/>
      <c r="G300" s="243"/>
    </row>
    <row r="301" spans="1:15" x14ac:dyDescent="0.3">
      <c r="A301" s="241"/>
      <c r="B301" s="242"/>
      <c r="C301" s="242"/>
      <c r="D301" s="242"/>
      <c r="E301" s="242"/>
      <c r="F301" s="242"/>
      <c r="G301" s="243"/>
    </row>
    <row r="302" spans="1:15" x14ac:dyDescent="0.3">
      <c r="A302" s="241"/>
      <c r="B302" s="242"/>
      <c r="C302" s="242"/>
      <c r="D302" s="242"/>
      <c r="E302" s="242"/>
      <c r="F302" s="242"/>
      <c r="G302" s="243"/>
    </row>
    <row r="303" spans="1:15" x14ac:dyDescent="0.3">
      <c r="A303" s="241"/>
      <c r="B303" s="242"/>
      <c r="C303" s="242"/>
      <c r="D303" s="242"/>
      <c r="E303" s="242"/>
      <c r="F303" s="242"/>
      <c r="G303" s="243"/>
    </row>
    <row r="304" spans="1:15" x14ac:dyDescent="0.3">
      <c r="A304" s="241"/>
      <c r="B304" s="242"/>
      <c r="C304" s="242"/>
      <c r="D304" s="242"/>
      <c r="E304" s="242"/>
      <c r="F304" s="242"/>
      <c r="G304" s="243"/>
    </row>
    <row r="305" spans="1:7" x14ac:dyDescent="0.3">
      <c r="A305" s="241"/>
      <c r="B305" s="242"/>
      <c r="C305" s="242"/>
      <c r="D305" s="242"/>
      <c r="E305" s="242"/>
      <c r="F305" s="242"/>
      <c r="G305" s="243"/>
    </row>
    <row r="306" spans="1:7" x14ac:dyDescent="0.3">
      <c r="A306" s="241"/>
      <c r="B306" s="242"/>
      <c r="C306" s="242"/>
      <c r="D306" s="242"/>
      <c r="E306" s="242"/>
      <c r="F306" s="242"/>
      <c r="G306" s="243"/>
    </row>
    <row r="307" spans="1:7" x14ac:dyDescent="0.3">
      <c r="A307" s="241"/>
      <c r="B307" s="242"/>
      <c r="C307" s="242"/>
      <c r="D307" s="242"/>
      <c r="E307" s="242"/>
      <c r="F307" s="242"/>
      <c r="G307" s="243"/>
    </row>
    <row r="308" spans="1:7" x14ac:dyDescent="0.3">
      <c r="A308" s="241"/>
      <c r="B308" s="242"/>
      <c r="C308" s="242"/>
      <c r="D308" s="242"/>
      <c r="E308" s="242"/>
      <c r="F308" s="242"/>
      <c r="G308" s="243"/>
    </row>
    <row r="309" spans="1:7" x14ac:dyDescent="0.3">
      <c r="A309" s="241"/>
      <c r="B309" s="242"/>
      <c r="C309" s="242"/>
      <c r="D309" s="242"/>
      <c r="E309" s="242"/>
      <c r="F309" s="242"/>
      <c r="G309" s="243"/>
    </row>
    <row r="310" spans="1:7" x14ac:dyDescent="0.3">
      <c r="A310" s="241"/>
      <c r="B310" s="242"/>
      <c r="C310" s="242"/>
      <c r="D310" s="242"/>
      <c r="E310" s="242"/>
      <c r="F310" s="242"/>
      <c r="G310" s="243"/>
    </row>
    <row r="311" spans="1:7" x14ac:dyDescent="0.3">
      <c r="A311" s="241"/>
      <c r="B311" s="242"/>
      <c r="C311" s="242"/>
      <c r="D311" s="242"/>
      <c r="E311" s="242"/>
      <c r="F311" s="242"/>
      <c r="G311" s="243"/>
    </row>
    <row r="312" spans="1:7" x14ac:dyDescent="0.3">
      <c r="A312" s="241"/>
      <c r="B312" s="242"/>
      <c r="C312" s="242"/>
      <c r="D312" s="242"/>
      <c r="E312" s="242"/>
      <c r="F312" s="242"/>
      <c r="G312" s="243"/>
    </row>
    <row r="313" spans="1:7" x14ac:dyDescent="0.3">
      <c r="A313" s="241"/>
      <c r="B313" s="242"/>
      <c r="C313" s="242"/>
      <c r="D313" s="242"/>
      <c r="E313" s="242"/>
      <c r="F313" s="242"/>
      <c r="G313" s="243"/>
    </row>
    <row r="314" spans="1:7" x14ac:dyDescent="0.3">
      <c r="A314" s="241"/>
      <c r="B314" s="242"/>
      <c r="C314" s="242"/>
      <c r="D314" s="242"/>
      <c r="E314" s="242"/>
      <c r="F314" s="242"/>
      <c r="G314" s="243"/>
    </row>
    <row r="315" spans="1:7" x14ac:dyDescent="0.3">
      <c r="A315" s="241"/>
      <c r="B315" s="242"/>
      <c r="C315" s="242"/>
      <c r="D315" s="242"/>
      <c r="E315" s="242"/>
      <c r="F315" s="242"/>
      <c r="G315" s="243"/>
    </row>
    <row r="316" spans="1:7" x14ac:dyDescent="0.3">
      <c r="A316" s="241"/>
      <c r="B316" s="242"/>
      <c r="C316" s="242"/>
      <c r="D316" s="242"/>
      <c r="E316" s="242"/>
      <c r="F316" s="242"/>
      <c r="G316" s="243"/>
    </row>
    <row r="317" spans="1:7" x14ac:dyDescent="0.3">
      <c r="A317" s="241"/>
      <c r="B317" s="242"/>
      <c r="C317" s="242"/>
      <c r="D317" s="242"/>
      <c r="E317" s="242"/>
      <c r="F317" s="242"/>
      <c r="G317" s="243"/>
    </row>
    <row r="318" spans="1:7" x14ac:dyDescent="0.3">
      <c r="A318" s="241"/>
      <c r="B318" s="242"/>
      <c r="C318" s="242"/>
      <c r="D318" s="242"/>
      <c r="E318" s="242"/>
      <c r="F318" s="242"/>
      <c r="G318" s="243"/>
    </row>
    <row r="319" spans="1:7" x14ac:dyDescent="0.3">
      <c r="A319" s="241"/>
      <c r="B319" s="242"/>
      <c r="C319" s="242"/>
      <c r="D319" s="242"/>
      <c r="E319" s="242"/>
      <c r="F319" s="242"/>
      <c r="G319" s="243"/>
    </row>
    <row r="320" spans="1:7" x14ac:dyDescent="0.3">
      <c r="A320" s="241"/>
      <c r="B320" s="242"/>
      <c r="C320" s="242"/>
      <c r="D320" s="242"/>
      <c r="E320" s="242"/>
      <c r="F320" s="242"/>
      <c r="G320" s="243"/>
    </row>
    <row r="321" spans="1:7" x14ac:dyDescent="0.3">
      <c r="A321" s="241"/>
      <c r="B321" s="242"/>
      <c r="C321" s="242"/>
      <c r="D321" s="242"/>
      <c r="E321" s="242"/>
      <c r="F321" s="242"/>
      <c r="G321" s="243"/>
    </row>
    <row r="322" spans="1:7" x14ac:dyDescent="0.3">
      <c r="A322" s="241"/>
      <c r="B322" s="242"/>
      <c r="C322" s="242"/>
      <c r="D322" s="242"/>
      <c r="E322" s="242"/>
      <c r="F322" s="242"/>
      <c r="G322" s="243"/>
    </row>
    <row r="323" spans="1:7" x14ac:dyDescent="0.3">
      <c r="A323" s="241"/>
      <c r="B323" s="242"/>
      <c r="C323" s="242"/>
      <c r="D323" s="242"/>
      <c r="E323" s="242"/>
      <c r="F323" s="242"/>
      <c r="G323" s="243"/>
    </row>
    <row r="324" spans="1:7" x14ac:dyDescent="0.3">
      <c r="A324" s="241"/>
      <c r="B324" s="242"/>
      <c r="C324" s="242"/>
      <c r="D324" s="242"/>
      <c r="E324" s="242"/>
      <c r="F324" s="242"/>
      <c r="G324" s="243"/>
    </row>
    <row r="325" spans="1:7" x14ac:dyDescent="0.3">
      <c r="A325" s="241"/>
      <c r="B325" s="242"/>
      <c r="C325" s="242"/>
      <c r="D325" s="242"/>
      <c r="E325" s="242"/>
      <c r="F325" s="242"/>
      <c r="G325" s="243"/>
    </row>
    <row r="326" spans="1:7" x14ac:dyDescent="0.3">
      <c r="A326" s="241"/>
      <c r="B326" s="242"/>
      <c r="C326" s="242"/>
      <c r="D326" s="242"/>
      <c r="E326" s="242"/>
      <c r="F326" s="242"/>
      <c r="G326" s="243"/>
    </row>
    <row r="327" spans="1:7" x14ac:dyDescent="0.3">
      <c r="A327" s="241"/>
      <c r="B327" s="242"/>
      <c r="C327" s="242"/>
      <c r="D327" s="242"/>
      <c r="E327" s="242"/>
      <c r="F327" s="242"/>
      <c r="G327" s="243"/>
    </row>
    <row r="328" spans="1:7" x14ac:dyDescent="0.3">
      <c r="A328" s="241"/>
      <c r="B328" s="242"/>
      <c r="C328" s="242"/>
      <c r="D328" s="242"/>
      <c r="E328" s="242"/>
      <c r="F328" s="242"/>
      <c r="G328" s="243"/>
    </row>
    <row r="329" spans="1:7" x14ac:dyDescent="0.3">
      <c r="A329" s="241"/>
      <c r="B329" s="242"/>
      <c r="C329" s="242"/>
      <c r="D329" s="242"/>
      <c r="E329" s="242"/>
      <c r="F329" s="242"/>
      <c r="G329" s="243"/>
    </row>
    <row r="330" spans="1:7" x14ac:dyDescent="0.3">
      <c r="A330" s="241"/>
      <c r="B330" s="242"/>
      <c r="C330" s="242"/>
      <c r="D330" s="242"/>
      <c r="E330" s="242"/>
      <c r="F330" s="242"/>
      <c r="G330" s="243"/>
    </row>
    <row r="331" spans="1:7" x14ac:dyDescent="0.3">
      <c r="A331" s="241"/>
      <c r="B331" s="242"/>
      <c r="C331" s="242"/>
      <c r="D331" s="242"/>
      <c r="E331" s="242"/>
      <c r="F331" s="242"/>
      <c r="G331" s="243"/>
    </row>
    <row r="332" spans="1:7" x14ac:dyDescent="0.3">
      <c r="A332" s="241"/>
      <c r="B332" s="242"/>
      <c r="C332" s="242"/>
      <c r="D332" s="242"/>
      <c r="E332" s="242"/>
      <c r="F332" s="242"/>
      <c r="G332" s="243"/>
    </row>
    <row r="333" spans="1:7" x14ac:dyDescent="0.3">
      <c r="A333" s="241"/>
      <c r="B333" s="242"/>
      <c r="C333" s="242"/>
      <c r="D333" s="242"/>
      <c r="E333" s="242"/>
      <c r="F333" s="242"/>
      <c r="G333" s="243"/>
    </row>
    <row r="334" spans="1:7" x14ac:dyDescent="0.3">
      <c r="A334" s="241"/>
      <c r="B334" s="242"/>
      <c r="C334" s="242"/>
      <c r="D334" s="242"/>
      <c r="E334" s="242"/>
      <c r="F334" s="242"/>
      <c r="G334" s="243"/>
    </row>
    <row r="335" spans="1:7" x14ac:dyDescent="0.3">
      <c r="A335" s="241"/>
      <c r="B335" s="242"/>
      <c r="C335" s="242"/>
      <c r="D335" s="242"/>
      <c r="E335" s="242"/>
      <c r="F335" s="242"/>
      <c r="G335" s="243"/>
    </row>
    <row r="336" spans="1:7" x14ac:dyDescent="0.3">
      <c r="A336" s="241"/>
      <c r="B336" s="242"/>
      <c r="C336" s="242"/>
      <c r="D336" s="242"/>
      <c r="E336" s="242"/>
      <c r="F336" s="242"/>
      <c r="G336" s="243"/>
    </row>
    <row r="337" spans="1:7" x14ac:dyDescent="0.3">
      <c r="A337" s="241"/>
      <c r="B337" s="242"/>
      <c r="C337" s="242"/>
      <c r="D337" s="242"/>
      <c r="E337" s="242"/>
      <c r="F337" s="242"/>
      <c r="G337" s="243"/>
    </row>
    <row r="338" spans="1:7" x14ac:dyDescent="0.3">
      <c r="A338" s="241"/>
      <c r="B338" s="242"/>
      <c r="C338" s="242"/>
      <c r="D338" s="242"/>
      <c r="E338" s="242"/>
      <c r="F338" s="242"/>
      <c r="G338" s="243"/>
    </row>
    <row r="339" spans="1:7" x14ac:dyDescent="0.3">
      <c r="A339" s="241"/>
      <c r="B339" s="242"/>
      <c r="C339" s="242"/>
      <c r="D339" s="242"/>
      <c r="E339" s="242"/>
      <c r="F339" s="242"/>
      <c r="G339" s="243"/>
    </row>
    <row r="340" spans="1:7" x14ac:dyDescent="0.3">
      <c r="A340" s="241"/>
      <c r="B340" s="242"/>
      <c r="C340" s="242"/>
      <c r="D340" s="242"/>
      <c r="E340" s="242"/>
      <c r="F340" s="242"/>
      <c r="G340" s="243"/>
    </row>
    <row r="341" spans="1:7" x14ac:dyDescent="0.3">
      <c r="A341" s="241"/>
      <c r="B341" s="242"/>
      <c r="C341" s="242"/>
      <c r="D341" s="242"/>
      <c r="E341" s="242"/>
      <c r="F341" s="242"/>
      <c r="G341" s="243"/>
    </row>
    <row r="342" spans="1:7" x14ac:dyDescent="0.3">
      <c r="A342" s="241"/>
      <c r="B342" s="242"/>
      <c r="C342" s="242"/>
      <c r="D342" s="242"/>
      <c r="E342" s="242"/>
      <c r="F342" s="242"/>
      <c r="G342" s="243"/>
    </row>
    <row r="343" spans="1:7" x14ac:dyDescent="0.3">
      <c r="A343" s="241"/>
      <c r="B343" s="242"/>
      <c r="C343" s="242"/>
      <c r="D343" s="242"/>
      <c r="E343" s="242"/>
      <c r="F343" s="242"/>
      <c r="G343" s="243"/>
    </row>
    <row r="344" spans="1:7" x14ac:dyDescent="0.3">
      <c r="A344" s="241"/>
      <c r="B344" s="242"/>
      <c r="C344" s="242"/>
      <c r="D344" s="242"/>
      <c r="E344" s="242"/>
      <c r="F344" s="242"/>
      <c r="G344" s="243"/>
    </row>
    <row r="345" spans="1:7" x14ac:dyDescent="0.3">
      <c r="A345" s="241"/>
      <c r="B345" s="242"/>
      <c r="C345" s="242"/>
      <c r="D345" s="242"/>
      <c r="E345" s="242"/>
      <c r="F345" s="242"/>
      <c r="G345" s="243"/>
    </row>
    <row r="346" spans="1:7" x14ac:dyDescent="0.3">
      <c r="A346" s="241"/>
      <c r="B346" s="242"/>
      <c r="C346" s="242"/>
      <c r="D346" s="242"/>
      <c r="E346" s="242"/>
      <c r="F346" s="242"/>
      <c r="G346" s="243"/>
    </row>
    <row r="347" spans="1:7" x14ac:dyDescent="0.3">
      <c r="A347" s="241"/>
      <c r="B347" s="242"/>
      <c r="C347" s="242"/>
      <c r="D347" s="242"/>
      <c r="E347" s="242"/>
      <c r="F347" s="242"/>
      <c r="G347" s="243"/>
    </row>
    <row r="348" spans="1:7" x14ac:dyDescent="0.3">
      <c r="A348" s="241"/>
      <c r="B348" s="242"/>
      <c r="C348" s="242"/>
      <c r="D348" s="242"/>
      <c r="E348" s="242"/>
      <c r="F348" s="242"/>
      <c r="G348" s="243"/>
    </row>
    <row r="349" spans="1:7" x14ac:dyDescent="0.3">
      <c r="A349" s="241"/>
      <c r="B349" s="242"/>
      <c r="C349" s="242"/>
      <c r="D349" s="242"/>
      <c r="E349" s="242"/>
      <c r="F349" s="242"/>
      <c r="G349" s="243"/>
    </row>
    <row r="350" spans="1:7" x14ac:dyDescent="0.3">
      <c r="A350" s="241"/>
      <c r="B350" s="242"/>
      <c r="C350" s="242"/>
      <c r="D350" s="242"/>
      <c r="E350" s="242"/>
      <c r="F350" s="242"/>
      <c r="G350" s="243"/>
    </row>
    <row r="351" spans="1:7" x14ac:dyDescent="0.3">
      <c r="A351" s="241"/>
      <c r="B351" s="242"/>
      <c r="C351" s="242"/>
      <c r="D351" s="242"/>
      <c r="E351" s="242"/>
      <c r="F351" s="242"/>
      <c r="G351" s="243"/>
    </row>
    <row r="352" spans="1:7" x14ac:dyDescent="0.3">
      <c r="A352" s="241"/>
      <c r="B352" s="242"/>
      <c r="C352" s="242"/>
      <c r="D352" s="242"/>
      <c r="E352" s="242"/>
      <c r="F352" s="242"/>
      <c r="G352" s="243"/>
    </row>
    <row r="353" spans="1:7" x14ac:dyDescent="0.3">
      <c r="A353" s="241"/>
      <c r="B353" s="242"/>
      <c r="C353" s="242"/>
      <c r="D353" s="242"/>
      <c r="E353" s="242"/>
      <c r="F353" s="242"/>
      <c r="G353" s="243"/>
    </row>
    <row r="354" spans="1:7" x14ac:dyDescent="0.3">
      <c r="A354" s="241"/>
      <c r="B354" s="242"/>
      <c r="C354" s="242"/>
      <c r="D354" s="242"/>
      <c r="E354" s="242"/>
      <c r="F354" s="242"/>
      <c r="G354" s="243"/>
    </row>
    <row r="355" spans="1:7" x14ac:dyDescent="0.3">
      <c r="A355" s="241"/>
      <c r="B355" s="242"/>
      <c r="C355" s="242"/>
      <c r="D355" s="242"/>
      <c r="E355" s="242"/>
      <c r="F355" s="242"/>
      <c r="G355" s="243"/>
    </row>
    <row r="356" spans="1:7" x14ac:dyDescent="0.3">
      <c r="A356" s="241"/>
      <c r="B356" s="242"/>
      <c r="C356" s="242"/>
      <c r="D356" s="242"/>
      <c r="E356" s="242"/>
      <c r="F356" s="242"/>
      <c r="G356" s="243"/>
    </row>
    <row r="357" spans="1:7" x14ac:dyDescent="0.3">
      <c r="A357" s="241"/>
      <c r="B357" s="242"/>
      <c r="C357" s="242"/>
      <c r="D357" s="242"/>
      <c r="E357" s="242"/>
      <c r="F357" s="242"/>
      <c r="G357" s="243"/>
    </row>
    <row r="358" spans="1:7" x14ac:dyDescent="0.3">
      <c r="A358" s="241"/>
      <c r="B358" s="242"/>
      <c r="C358" s="242"/>
      <c r="D358" s="242"/>
      <c r="E358" s="242"/>
      <c r="F358" s="242"/>
      <c r="G358" s="243"/>
    </row>
    <row r="359" spans="1:7" x14ac:dyDescent="0.3">
      <c r="A359" s="241"/>
      <c r="B359" s="242"/>
      <c r="C359" s="242"/>
      <c r="D359" s="242"/>
      <c r="E359" s="242"/>
      <c r="F359" s="242"/>
      <c r="G359" s="243"/>
    </row>
    <row r="360" spans="1:7" x14ac:dyDescent="0.3">
      <c r="A360" s="241"/>
      <c r="B360" s="242"/>
      <c r="C360" s="242"/>
      <c r="D360" s="242"/>
      <c r="E360" s="242"/>
      <c r="F360" s="242"/>
      <c r="G360" s="243"/>
    </row>
    <row r="361" spans="1:7" x14ac:dyDescent="0.3">
      <c r="A361" s="241"/>
      <c r="B361" s="242"/>
      <c r="C361" s="242"/>
      <c r="D361" s="242"/>
      <c r="E361" s="242"/>
      <c r="F361" s="242"/>
      <c r="G361" s="243"/>
    </row>
    <row r="362" spans="1:7" x14ac:dyDescent="0.3">
      <c r="A362" s="241"/>
      <c r="B362" s="242"/>
      <c r="C362" s="242"/>
      <c r="D362" s="242"/>
      <c r="E362" s="242"/>
      <c r="F362" s="242"/>
      <c r="G362" s="243"/>
    </row>
    <row r="363" spans="1:7" x14ac:dyDescent="0.3">
      <c r="A363" s="241"/>
      <c r="B363" s="242"/>
      <c r="C363" s="242"/>
      <c r="D363" s="242"/>
      <c r="E363" s="242"/>
      <c r="F363" s="242"/>
      <c r="G363" s="243"/>
    </row>
    <row r="364" spans="1:7" x14ac:dyDescent="0.3">
      <c r="A364" s="241"/>
      <c r="B364" s="242"/>
      <c r="C364" s="242"/>
      <c r="D364" s="242"/>
      <c r="E364" s="242"/>
      <c r="F364" s="242"/>
      <c r="G364" s="243"/>
    </row>
    <row r="365" spans="1:7" x14ac:dyDescent="0.3">
      <c r="A365" s="241"/>
      <c r="B365" s="242"/>
      <c r="C365" s="242"/>
      <c r="D365" s="242"/>
      <c r="E365" s="242"/>
      <c r="F365" s="242"/>
      <c r="G365" s="243"/>
    </row>
    <row r="366" spans="1:7" x14ac:dyDescent="0.3">
      <c r="A366" s="241"/>
      <c r="B366" s="242"/>
      <c r="C366" s="242"/>
      <c r="D366" s="242"/>
      <c r="E366" s="242"/>
      <c r="F366" s="242"/>
      <c r="G366" s="243"/>
    </row>
    <row r="367" spans="1:7" x14ac:dyDescent="0.3">
      <c r="A367" s="241"/>
      <c r="B367" s="242"/>
      <c r="C367" s="242"/>
      <c r="D367" s="242"/>
      <c r="E367" s="242"/>
      <c r="F367" s="242"/>
      <c r="G367" s="243"/>
    </row>
    <row r="368" spans="1:7" x14ac:dyDescent="0.3">
      <c r="A368" s="241"/>
      <c r="B368" s="242"/>
      <c r="C368" s="242"/>
      <c r="D368" s="242"/>
      <c r="E368" s="242"/>
      <c r="F368" s="242"/>
      <c r="G368" s="243"/>
    </row>
    <row r="369" spans="1:7" x14ac:dyDescent="0.3">
      <c r="A369" s="241"/>
      <c r="B369" s="242"/>
      <c r="C369" s="242"/>
      <c r="D369" s="242"/>
      <c r="E369" s="242"/>
      <c r="F369" s="242"/>
      <c r="G369" s="243"/>
    </row>
    <row r="370" spans="1:7" x14ac:dyDescent="0.3">
      <c r="A370" s="241"/>
      <c r="B370" s="242"/>
      <c r="C370" s="242"/>
      <c r="D370" s="242"/>
      <c r="E370" s="242"/>
      <c r="F370" s="242"/>
      <c r="G370" s="243"/>
    </row>
    <row r="371" spans="1:7" x14ac:dyDescent="0.3">
      <c r="A371" s="241"/>
      <c r="B371" s="242"/>
      <c r="C371" s="242"/>
      <c r="D371" s="242"/>
      <c r="E371" s="242"/>
      <c r="F371" s="242"/>
      <c r="G371" s="243"/>
    </row>
    <row r="372" spans="1:7" x14ac:dyDescent="0.3">
      <c r="A372" s="241"/>
      <c r="B372" s="242"/>
      <c r="C372" s="242"/>
      <c r="D372" s="242"/>
      <c r="E372" s="242"/>
      <c r="F372" s="242"/>
      <c r="G372" s="243"/>
    </row>
    <row r="373" spans="1:7" x14ac:dyDescent="0.3">
      <c r="A373" s="241"/>
      <c r="B373" s="242"/>
      <c r="C373" s="242"/>
      <c r="D373" s="242"/>
      <c r="E373" s="242"/>
      <c r="F373" s="242"/>
      <c r="G373" s="243"/>
    </row>
    <row r="374" spans="1:7" x14ac:dyDescent="0.3">
      <c r="A374" s="241"/>
      <c r="B374" s="242"/>
      <c r="C374" s="242"/>
      <c r="D374" s="242"/>
      <c r="E374" s="242"/>
      <c r="F374" s="242"/>
      <c r="G374" s="243"/>
    </row>
    <row r="375" spans="1:7" x14ac:dyDescent="0.3">
      <c r="A375" s="241"/>
      <c r="B375" s="242"/>
      <c r="C375" s="242"/>
      <c r="D375" s="242"/>
      <c r="E375" s="242"/>
      <c r="F375" s="242"/>
      <c r="G375" s="243"/>
    </row>
    <row r="376" spans="1:7" x14ac:dyDescent="0.3">
      <c r="A376" s="241"/>
      <c r="B376" s="242"/>
      <c r="C376" s="242"/>
      <c r="D376" s="242"/>
      <c r="E376" s="242"/>
      <c r="F376" s="242"/>
      <c r="G376" s="243"/>
    </row>
    <row r="377" spans="1:7" x14ac:dyDescent="0.3">
      <c r="A377" s="241"/>
      <c r="B377" s="242"/>
      <c r="C377" s="242"/>
      <c r="D377" s="242"/>
      <c r="E377" s="242"/>
      <c r="F377" s="242"/>
      <c r="G377" s="243"/>
    </row>
    <row r="378" spans="1:7" x14ac:dyDescent="0.3">
      <c r="A378" s="241"/>
      <c r="B378" s="242"/>
      <c r="C378" s="242"/>
      <c r="D378" s="242"/>
      <c r="E378" s="242"/>
      <c r="F378" s="242"/>
      <c r="G378" s="243"/>
    </row>
    <row r="379" spans="1:7" x14ac:dyDescent="0.3">
      <c r="A379" s="241"/>
      <c r="B379" s="242"/>
      <c r="C379" s="242"/>
      <c r="D379" s="242"/>
      <c r="E379" s="242"/>
      <c r="F379" s="242"/>
      <c r="G379" s="243"/>
    </row>
    <row r="380" spans="1:7" x14ac:dyDescent="0.3">
      <c r="A380" s="241"/>
      <c r="B380" s="242"/>
      <c r="C380" s="242"/>
      <c r="D380" s="242"/>
      <c r="E380" s="242"/>
      <c r="F380" s="242"/>
      <c r="G380" s="243"/>
    </row>
    <row r="381" spans="1:7" x14ac:dyDescent="0.3">
      <c r="A381" s="241"/>
      <c r="B381" s="242"/>
      <c r="C381" s="242"/>
      <c r="D381" s="242"/>
      <c r="E381" s="242"/>
      <c r="F381" s="242"/>
      <c r="G381" s="243"/>
    </row>
    <row r="382" spans="1:7" x14ac:dyDescent="0.3">
      <c r="A382" s="241"/>
      <c r="B382" s="242"/>
      <c r="C382" s="242"/>
      <c r="D382" s="242"/>
      <c r="E382" s="242"/>
      <c r="F382" s="242"/>
      <c r="G382" s="243"/>
    </row>
    <row r="383" spans="1:7" x14ac:dyDescent="0.3">
      <c r="A383" s="241"/>
      <c r="B383" s="242"/>
      <c r="C383" s="242"/>
      <c r="D383" s="242"/>
      <c r="E383" s="242"/>
      <c r="F383" s="242"/>
      <c r="G383" s="243"/>
    </row>
    <row r="384" spans="1:7" x14ac:dyDescent="0.3">
      <c r="A384" s="241"/>
      <c r="B384" s="242"/>
      <c r="C384" s="242"/>
      <c r="D384" s="242"/>
      <c r="E384" s="242"/>
      <c r="F384" s="242"/>
      <c r="G384" s="243"/>
    </row>
    <row r="385" spans="1:7" x14ac:dyDescent="0.3">
      <c r="A385" s="241"/>
      <c r="B385" s="242"/>
      <c r="C385" s="242"/>
      <c r="D385" s="242"/>
      <c r="E385" s="242"/>
      <c r="F385" s="242"/>
      <c r="G385" s="243"/>
    </row>
    <row r="386" spans="1:7" x14ac:dyDescent="0.3">
      <c r="A386" s="241"/>
      <c r="B386" s="242"/>
      <c r="C386" s="242"/>
      <c r="D386" s="242"/>
      <c r="E386" s="242"/>
      <c r="F386" s="242"/>
      <c r="G386" s="243"/>
    </row>
    <row r="387" spans="1:7" x14ac:dyDescent="0.3">
      <c r="A387" s="241"/>
      <c r="B387" s="242"/>
      <c r="C387" s="242"/>
      <c r="D387" s="242"/>
      <c r="E387" s="242"/>
      <c r="F387" s="242"/>
      <c r="G387" s="243"/>
    </row>
    <row r="388" spans="1:7" x14ac:dyDescent="0.3">
      <c r="A388" s="241"/>
      <c r="B388" s="242"/>
      <c r="C388" s="242"/>
      <c r="D388" s="242"/>
      <c r="E388" s="242"/>
      <c r="F388" s="242"/>
      <c r="G388" s="243"/>
    </row>
    <row r="389" spans="1:7" x14ac:dyDescent="0.3">
      <c r="A389" s="241"/>
      <c r="B389" s="242"/>
      <c r="C389" s="242"/>
      <c r="D389" s="242"/>
      <c r="E389" s="242"/>
      <c r="F389" s="242"/>
      <c r="G389" s="243"/>
    </row>
    <row r="390" spans="1:7" x14ac:dyDescent="0.3">
      <c r="A390" s="241"/>
      <c r="B390" s="242"/>
      <c r="C390" s="242"/>
      <c r="D390" s="242"/>
      <c r="E390" s="242"/>
      <c r="F390" s="242"/>
      <c r="G390" s="243"/>
    </row>
    <row r="391" spans="1:7" x14ac:dyDescent="0.3">
      <c r="A391" s="241"/>
      <c r="B391" s="242"/>
      <c r="C391" s="242"/>
      <c r="D391" s="242"/>
      <c r="E391" s="242"/>
      <c r="F391" s="242"/>
      <c r="G391" s="243"/>
    </row>
    <row r="392" spans="1:7" x14ac:dyDescent="0.3">
      <c r="A392" s="241"/>
      <c r="B392" s="242"/>
      <c r="C392" s="242"/>
      <c r="D392" s="242"/>
      <c r="E392" s="242"/>
      <c r="F392" s="242"/>
      <c r="G392" s="243"/>
    </row>
    <row r="393" spans="1:7" x14ac:dyDescent="0.3">
      <c r="A393" s="241"/>
      <c r="B393" s="242"/>
      <c r="C393" s="242"/>
      <c r="D393" s="242"/>
      <c r="E393" s="242"/>
      <c r="F393" s="242"/>
      <c r="G393" s="243"/>
    </row>
    <row r="394" spans="1:7" x14ac:dyDescent="0.3">
      <c r="A394" s="241"/>
      <c r="B394" s="242"/>
      <c r="C394" s="242"/>
      <c r="D394" s="242"/>
      <c r="E394" s="242"/>
      <c r="F394" s="242"/>
      <c r="G394" s="243"/>
    </row>
    <row r="395" spans="1:7" x14ac:dyDescent="0.3">
      <c r="A395" s="241"/>
      <c r="B395" s="242"/>
      <c r="C395" s="242"/>
      <c r="D395" s="242"/>
      <c r="E395" s="242"/>
      <c r="F395" s="242"/>
      <c r="G395" s="243"/>
    </row>
    <row r="396" spans="1:7" x14ac:dyDescent="0.3">
      <c r="A396" s="241"/>
      <c r="B396" s="242"/>
      <c r="C396" s="242"/>
      <c r="D396" s="242"/>
      <c r="E396" s="242"/>
      <c r="F396" s="242"/>
      <c r="G396" s="243"/>
    </row>
    <row r="397" spans="1:7" x14ac:dyDescent="0.3">
      <c r="A397" s="241"/>
      <c r="B397" s="242"/>
      <c r="C397" s="242"/>
      <c r="D397" s="242"/>
      <c r="E397" s="242"/>
      <c r="F397" s="242"/>
      <c r="G397" s="243"/>
    </row>
    <row r="398" spans="1:7" x14ac:dyDescent="0.3">
      <c r="A398" s="241"/>
      <c r="B398" s="242"/>
      <c r="C398" s="242"/>
      <c r="D398" s="242"/>
      <c r="E398" s="242"/>
      <c r="F398" s="242"/>
      <c r="G398" s="243"/>
    </row>
    <row r="399" spans="1:7" x14ac:dyDescent="0.3">
      <c r="A399" s="241"/>
      <c r="B399" s="242"/>
      <c r="C399" s="242"/>
      <c r="D399" s="242"/>
      <c r="E399" s="242"/>
      <c r="F399" s="242"/>
      <c r="G399" s="243"/>
    </row>
    <row r="400" spans="1:7" x14ac:dyDescent="0.3">
      <c r="A400" s="241"/>
      <c r="B400" s="242"/>
      <c r="C400" s="242"/>
      <c r="D400" s="242"/>
      <c r="E400" s="242"/>
      <c r="F400" s="242"/>
      <c r="G400" s="243"/>
    </row>
    <row r="401" spans="1:7" x14ac:dyDescent="0.3">
      <c r="A401" s="241"/>
      <c r="B401" s="242"/>
      <c r="C401" s="242"/>
      <c r="D401" s="242"/>
      <c r="E401" s="242"/>
      <c r="F401" s="242"/>
      <c r="G401" s="243"/>
    </row>
    <row r="402" spans="1:7" x14ac:dyDescent="0.3">
      <c r="A402" s="241"/>
      <c r="B402" s="242"/>
      <c r="C402" s="242"/>
      <c r="D402" s="242"/>
      <c r="E402" s="242"/>
      <c r="F402" s="242"/>
      <c r="G402" s="243"/>
    </row>
    <row r="403" spans="1:7" x14ac:dyDescent="0.3">
      <c r="A403" s="241"/>
      <c r="B403" s="242"/>
      <c r="C403" s="242"/>
      <c r="D403" s="242"/>
      <c r="E403" s="242"/>
      <c r="F403" s="242"/>
      <c r="G403" s="243"/>
    </row>
    <row r="404" spans="1:7" x14ac:dyDescent="0.3">
      <c r="A404" s="241"/>
      <c r="B404" s="242"/>
      <c r="C404" s="242"/>
      <c r="D404" s="242"/>
      <c r="E404" s="242"/>
      <c r="F404" s="242"/>
      <c r="G404" s="243"/>
    </row>
    <row r="405" spans="1:7" x14ac:dyDescent="0.3">
      <c r="A405" s="241"/>
      <c r="B405" s="242"/>
      <c r="C405" s="242"/>
      <c r="D405" s="242"/>
      <c r="E405" s="242"/>
      <c r="F405" s="242"/>
      <c r="G405" s="243"/>
    </row>
    <row r="406" spans="1:7" x14ac:dyDescent="0.3">
      <c r="A406" s="241"/>
      <c r="B406" s="242"/>
      <c r="C406" s="242"/>
      <c r="D406" s="242"/>
      <c r="E406" s="242"/>
      <c r="F406" s="242"/>
      <c r="G406" s="243"/>
    </row>
    <row r="407" spans="1:7" x14ac:dyDescent="0.3">
      <c r="A407" s="241"/>
      <c r="B407" s="242"/>
      <c r="C407" s="242"/>
      <c r="D407" s="242"/>
      <c r="E407" s="242"/>
      <c r="F407" s="242"/>
      <c r="G407" s="243"/>
    </row>
    <row r="408" spans="1:7" x14ac:dyDescent="0.3">
      <c r="A408" s="241"/>
      <c r="B408" s="242"/>
      <c r="C408" s="242"/>
      <c r="D408" s="242"/>
      <c r="E408" s="242"/>
      <c r="F408" s="242"/>
      <c r="G408" s="243"/>
    </row>
    <row r="409" spans="1:7" x14ac:dyDescent="0.3">
      <c r="A409" s="241"/>
      <c r="B409" s="242"/>
      <c r="C409" s="242"/>
      <c r="D409" s="242"/>
      <c r="E409" s="242"/>
      <c r="F409" s="242"/>
      <c r="G409" s="243"/>
    </row>
    <row r="410" spans="1:7" x14ac:dyDescent="0.3">
      <c r="A410" s="241"/>
      <c r="B410" s="242"/>
      <c r="C410" s="242"/>
      <c r="D410" s="242"/>
      <c r="E410" s="242"/>
      <c r="F410" s="242"/>
      <c r="G410" s="243"/>
    </row>
    <row r="411" spans="1:7" x14ac:dyDescent="0.3">
      <c r="A411" s="241"/>
      <c r="B411" s="242"/>
      <c r="C411" s="242"/>
      <c r="D411" s="242"/>
      <c r="E411" s="242"/>
      <c r="F411" s="242"/>
      <c r="G411" s="243"/>
    </row>
    <row r="412" spans="1:7" x14ac:dyDescent="0.3">
      <c r="A412" s="241"/>
      <c r="B412" s="242"/>
      <c r="C412" s="242"/>
      <c r="D412" s="242"/>
      <c r="E412" s="242"/>
      <c r="F412" s="242"/>
      <c r="G412" s="243"/>
    </row>
    <row r="413" spans="1:7" x14ac:dyDescent="0.3">
      <c r="A413" s="241"/>
      <c r="B413" s="242"/>
      <c r="C413" s="242"/>
      <c r="D413" s="242"/>
      <c r="E413" s="242"/>
      <c r="F413" s="242"/>
      <c r="G413" s="243"/>
    </row>
    <row r="414" spans="1:7" x14ac:dyDescent="0.3">
      <c r="A414" s="241"/>
      <c r="B414" s="242"/>
      <c r="C414" s="242"/>
      <c r="D414" s="242"/>
      <c r="E414" s="242"/>
      <c r="F414" s="242"/>
      <c r="G414" s="243"/>
    </row>
    <row r="415" spans="1:7" x14ac:dyDescent="0.3">
      <c r="A415" s="241"/>
      <c r="B415" s="242"/>
      <c r="C415" s="242"/>
      <c r="D415" s="242"/>
      <c r="E415" s="242"/>
      <c r="F415" s="242"/>
      <c r="G415" s="243"/>
    </row>
    <row r="416" spans="1:7" x14ac:dyDescent="0.3">
      <c r="A416" s="241"/>
      <c r="B416" s="242"/>
      <c r="C416" s="242"/>
      <c r="D416" s="242"/>
      <c r="E416" s="242"/>
      <c r="F416" s="242"/>
      <c r="G416" s="243"/>
    </row>
    <row r="417" spans="1:7" x14ac:dyDescent="0.3">
      <c r="A417" s="241"/>
      <c r="B417" s="242"/>
      <c r="C417" s="242"/>
      <c r="D417" s="242"/>
      <c r="E417" s="242"/>
      <c r="F417" s="242"/>
      <c r="G417" s="243"/>
    </row>
    <row r="418" spans="1:7" x14ac:dyDescent="0.3">
      <c r="A418" s="241"/>
      <c r="B418" s="242"/>
      <c r="C418" s="242"/>
      <c r="D418" s="242"/>
      <c r="E418" s="242"/>
      <c r="F418" s="242"/>
      <c r="G418" s="243"/>
    </row>
    <row r="419" spans="1:7" x14ac:dyDescent="0.3">
      <c r="A419" s="241"/>
      <c r="B419" s="242"/>
      <c r="C419" s="242"/>
      <c r="D419" s="242"/>
      <c r="E419" s="242"/>
      <c r="F419" s="242"/>
      <c r="G419" s="243"/>
    </row>
    <row r="420" spans="1:7" x14ac:dyDescent="0.3">
      <c r="A420" s="241"/>
      <c r="B420" s="242"/>
      <c r="C420" s="242"/>
      <c r="D420" s="242"/>
      <c r="E420" s="242"/>
      <c r="F420" s="242"/>
      <c r="G420" s="243"/>
    </row>
    <row r="421" spans="1:7" x14ac:dyDescent="0.3">
      <c r="A421" s="241"/>
      <c r="B421" s="242"/>
      <c r="C421" s="242"/>
      <c r="D421" s="242"/>
      <c r="E421" s="242"/>
      <c r="F421" s="242"/>
      <c r="G421" s="243"/>
    </row>
    <row r="422" spans="1:7" x14ac:dyDescent="0.3">
      <c r="A422" s="241"/>
      <c r="B422" s="242"/>
      <c r="C422" s="242"/>
      <c r="D422" s="242"/>
      <c r="E422" s="242"/>
      <c r="F422" s="242"/>
      <c r="G422" s="243"/>
    </row>
    <row r="423" spans="1:7" x14ac:dyDescent="0.3">
      <c r="A423" s="241"/>
      <c r="B423" s="242"/>
      <c r="C423" s="242"/>
      <c r="D423" s="242"/>
      <c r="E423" s="242"/>
      <c r="F423" s="242"/>
      <c r="G423" s="243"/>
    </row>
    <row r="424" spans="1:7" x14ac:dyDescent="0.3">
      <c r="A424" s="241"/>
      <c r="B424" s="242"/>
      <c r="C424" s="242"/>
      <c r="D424" s="242"/>
      <c r="E424" s="242"/>
      <c r="F424" s="242"/>
      <c r="G424" s="243"/>
    </row>
    <row r="425" spans="1:7" x14ac:dyDescent="0.3">
      <c r="A425" s="241"/>
      <c r="B425" s="242"/>
      <c r="C425" s="242"/>
      <c r="D425" s="242"/>
      <c r="E425" s="242"/>
      <c r="F425" s="242"/>
      <c r="G425" s="243"/>
    </row>
    <row r="426" spans="1:7" x14ac:dyDescent="0.3">
      <c r="A426" s="241"/>
      <c r="B426" s="242"/>
      <c r="C426" s="242"/>
      <c r="D426" s="242"/>
      <c r="E426" s="242"/>
      <c r="F426" s="242"/>
      <c r="G426" s="243"/>
    </row>
    <row r="427" spans="1:7" x14ac:dyDescent="0.3">
      <c r="A427" s="241"/>
      <c r="B427" s="242"/>
      <c r="C427" s="242"/>
      <c r="D427" s="242"/>
      <c r="E427" s="242"/>
      <c r="F427" s="242"/>
      <c r="G427" s="243"/>
    </row>
    <row r="428" spans="1:7" x14ac:dyDescent="0.3">
      <c r="A428" s="241"/>
      <c r="B428" s="242"/>
      <c r="C428" s="242"/>
      <c r="D428" s="242"/>
      <c r="E428" s="242"/>
      <c r="F428" s="242"/>
      <c r="G428" s="243"/>
    </row>
    <row r="429" spans="1:7" x14ac:dyDescent="0.3">
      <c r="A429" s="241"/>
      <c r="B429" s="242"/>
      <c r="C429" s="242"/>
      <c r="D429" s="242"/>
      <c r="E429" s="242"/>
      <c r="F429" s="242"/>
      <c r="G429" s="243"/>
    </row>
    <row r="430" spans="1:7" x14ac:dyDescent="0.3">
      <c r="A430" s="241"/>
      <c r="B430" s="242"/>
      <c r="C430" s="242"/>
      <c r="D430" s="242"/>
      <c r="E430" s="242"/>
      <c r="F430" s="242"/>
      <c r="G430" s="243"/>
    </row>
    <row r="431" spans="1:7" x14ac:dyDescent="0.3">
      <c r="A431" s="241"/>
      <c r="B431" s="242"/>
      <c r="C431" s="242"/>
      <c r="D431" s="242"/>
      <c r="E431" s="242"/>
      <c r="F431" s="242"/>
      <c r="G431" s="243"/>
    </row>
    <row r="432" spans="1:7" x14ac:dyDescent="0.3">
      <c r="A432" s="241"/>
      <c r="B432" s="242"/>
      <c r="C432" s="242"/>
      <c r="D432" s="242"/>
      <c r="E432" s="242"/>
      <c r="F432" s="242"/>
      <c r="G432" s="243"/>
    </row>
    <row r="433" spans="1:7" x14ac:dyDescent="0.3">
      <c r="A433" s="241"/>
      <c r="B433" s="242"/>
      <c r="C433" s="242"/>
      <c r="D433" s="242"/>
      <c r="E433" s="242"/>
      <c r="F433" s="242"/>
      <c r="G433" s="243"/>
    </row>
    <row r="434" spans="1:7" x14ac:dyDescent="0.3">
      <c r="A434" s="241"/>
      <c r="B434" s="242"/>
      <c r="C434" s="242"/>
      <c r="D434" s="242"/>
      <c r="E434" s="242"/>
      <c r="F434" s="242"/>
      <c r="G434" s="243"/>
    </row>
    <row r="435" spans="1:7" x14ac:dyDescent="0.3">
      <c r="A435" s="241"/>
      <c r="B435" s="242"/>
      <c r="C435" s="242"/>
      <c r="D435" s="242"/>
      <c r="E435" s="242"/>
      <c r="F435" s="242"/>
      <c r="G435" s="243"/>
    </row>
    <row r="436" spans="1:7" x14ac:dyDescent="0.3">
      <c r="A436" s="241"/>
      <c r="B436" s="242"/>
      <c r="C436" s="242"/>
      <c r="D436" s="242"/>
      <c r="E436" s="242"/>
      <c r="F436" s="242"/>
      <c r="G436" s="243"/>
    </row>
    <row r="437" spans="1:7" x14ac:dyDescent="0.3">
      <c r="A437" s="241"/>
      <c r="B437" s="242"/>
      <c r="C437" s="242"/>
      <c r="D437" s="242"/>
      <c r="E437" s="242"/>
      <c r="F437" s="242"/>
      <c r="G437" s="243"/>
    </row>
    <row r="438" spans="1:7" x14ac:dyDescent="0.3">
      <c r="A438" s="241"/>
      <c r="B438" s="242"/>
      <c r="C438" s="242"/>
      <c r="D438" s="242"/>
      <c r="E438" s="242"/>
      <c r="F438" s="242"/>
      <c r="G438" s="243"/>
    </row>
    <row r="439" spans="1:7" x14ac:dyDescent="0.3">
      <c r="A439" s="241"/>
      <c r="B439" s="242"/>
      <c r="C439" s="242"/>
      <c r="D439" s="242"/>
      <c r="E439" s="242"/>
      <c r="F439" s="242"/>
      <c r="G439" s="243"/>
    </row>
    <row r="440" spans="1:7" x14ac:dyDescent="0.3">
      <c r="A440" s="241"/>
      <c r="B440" s="242"/>
      <c r="C440" s="242"/>
      <c r="D440" s="242"/>
      <c r="E440" s="242"/>
      <c r="F440" s="242"/>
      <c r="G440" s="243"/>
    </row>
    <row r="441" spans="1:7" x14ac:dyDescent="0.3">
      <c r="A441" s="241"/>
      <c r="B441" s="242"/>
      <c r="C441" s="242"/>
      <c r="D441" s="242"/>
      <c r="E441" s="242"/>
      <c r="F441" s="242"/>
      <c r="G441" s="243"/>
    </row>
    <row r="442" spans="1:7" x14ac:dyDescent="0.3">
      <c r="A442" s="241"/>
      <c r="B442" s="242"/>
      <c r="C442" s="242"/>
      <c r="D442" s="242"/>
      <c r="E442" s="242"/>
      <c r="F442" s="242"/>
      <c r="G442" s="243"/>
    </row>
    <row r="443" spans="1:7" x14ac:dyDescent="0.3">
      <c r="A443" s="241"/>
      <c r="B443" s="242"/>
      <c r="C443" s="242"/>
      <c r="D443" s="242"/>
      <c r="E443" s="242"/>
      <c r="F443" s="242"/>
      <c r="G443" s="243"/>
    </row>
    <row r="444" spans="1:7" x14ac:dyDescent="0.3">
      <c r="A444" s="241"/>
      <c r="B444" s="242"/>
      <c r="C444" s="242"/>
      <c r="D444" s="242"/>
      <c r="E444" s="242"/>
      <c r="F444" s="242"/>
      <c r="G444" s="243"/>
    </row>
    <row r="445" spans="1:7" x14ac:dyDescent="0.3">
      <c r="A445" s="241"/>
      <c r="B445" s="242"/>
      <c r="C445" s="242"/>
      <c r="D445" s="242"/>
      <c r="E445" s="242"/>
      <c r="F445" s="242"/>
      <c r="G445" s="243"/>
    </row>
    <row r="446" spans="1:7" x14ac:dyDescent="0.3">
      <c r="A446" s="241"/>
      <c r="B446" s="242"/>
      <c r="C446" s="242"/>
      <c r="D446" s="242"/>
      <c r="E446" s="242"/>
      <c r="F446" s="242"/>
      <c r="G446" s="243"/>
    </row>
    <row r="447" spans="1:7" x14ac:dyDescent="0.3">
      <c r="A447" s="241"/>
      <c r="B447" s="242"/>
      <c r="C447" s="242"/>
      <c r="D447" s="242"/>
      <c r="E447" s="242"/>
      <c r="F447" s="242"/>
      <c r="G447" s="243"/>
    </row>
    <row r="448" spans="1:7" x14ac:dyDescent="0.3">
      <c r="A448" s="241"/>
      <c r="B448" s="242"/>
      <c r="C448" s="242"/>
      <c r="D448" s="242"/>
      <c r="E448" s="242"/>
      <c r="F448" s="242"/>
      <c r="G448" s="243"/>
    </row>
    <row r="449" spans="1:7" x14ac:dyDescent="0.3">
      <c r="A449" s="241"/>
      <c r="B449" s="242"/>
      <c r="C449" s="242"/>
      <c r="D449" s="242"/>
      <c r="E449" s="242"/>
      <c r="F449" s="242"/>
      <c r="G449" s="243"/>
    </row>
    <row r="450" spans="1:7" x14ac:dyDescent="0.3">
      <c r="A450" s="241"/>
      <c r="B450" s="242"/>
      <c r="C450" s="242"/>
      <c r="D450" s="242"/>
      <c r="E450" s="242"/>
      <c r="F450" s="242"/>
      <c r="G450" s="243"/>
    </row>
    <row r="451" spans="1:7" x14ac:dyDescent="0.3">
      <c r="A451" s="241"/>
      <c r="B451" s="242"/>
      <c r="C451" s="242"/>
      <c r="D451" s="242"/>
      <c r="E451" s="242"/>
      <c r="F451" s="242"/>
      <c r="G451" s="243"/>
    </row>
    <row r="452" spans="1:7" x14ac:dyDescent="0.3">
      <c r="A452" s="241"/>
      <c r="B452" s="242"/>
      <c r="C452" s="242"/>
      <c r="D452" s="242"/>
      <c r="E452" s="242"/>
      <c r="F452" s="242"/>
      <c r="G452" s="243"/>
    </row>
    <row r="453" spans="1:7" x14ac:dyDescent="0.3">
      <c r="A453" s="241"/>
      <c r="B453" s="242"/>
      <c r="C453" s="242"/>
      <c r="D453" s="242"/>
      <c r="E453" s="242"/>
      <c r="F453" s="242"/>
      <c r="G453" s="243"/>
    </row>
    <row r="454" spans="1:7" x14ac:dyDescent="0.3">
      <c r="A454" s="241"/>
      <c r="B454" s="242"/>
      <c r="C454" s="242"/>
      <c r="D454" s="242"/>
      <c r="E454" s="242"/>
      <c r="F454" s="242"/>
      <c r="G454" s="243"/>
    </row>
    <row r="455" spans="1:7" x14ac:dyDescent="0.3">
      <c r="A455" s="241"/>
      <c r="B455" s="242"/>
      <c r="C455" s="242"/>
      <c r="D455" s="242"/>
      <c r="E455" s="242"/>
      <c r="F455" s="242"/>
      <c r="G455" s="243"/>
    </row>
    <row r="456" spans="1:7" x14ac:dyDescent="0.3">
      <c r="A456" s="241"/>
      <c r="B456" s="242"/>
      <c r="C456" s="242"/>
      <c r="D456" s="242"/>
      <c r="E456" s="242"/>
      <c r="F456" s="242"/>
      <c r="G456" s="243"/>
    </row>
    <row r="457" spans="1:7" x14ac:dyDescent="0.3">
      <c r="A457" s="241"/>
      <c r="B457" s="242"/>
      <c r="C457" s="242"/>
      <c r="D457" s="242"/>
      <c r="E457" s="242"/>
      <c r="F457" s="242"/>
      <c r="G457" s="243"/>
    </row>
    <row r="458" spans="1:7" x14ac:dyDescent="0.3">
      <c r="A458" s="241"/>
      <c r="B458" s="242"/>
      <c r="C458" s="242"/>
      <c r="D458" s="242"/>
      <c r="E458" s="242"/>
      <c r="F458" s="242"/>
      <c r="G458" s="243"/>
    </row>
    <row r="459" spans="1:7" x14ac:dyDescent="0.3">
      <c r="A459" s="241"/>
      <c r="B459" s="242"/>
      <c r="C459" s="242"/>
      <c r="D459" s="242"/>
      <c r="E459" s="242"/>
      <c r="F459" s="242"/>
      <c r="G459" s="243"/>
    </row>
    <row r="460" spans="1:7" x14ac:dyDescent="0.3">
      <c r="A460" s="241"/>
      <c r="B460" s="242"/>
      <c r="C460" s="242"/>
      <c r="D460" s="242"/>
      <c r="E460" s="242"/>
      <c r="F460" s="242"/>
      <c r="G460" s="243"/>
    </row>
    <row r="461" spans="1:7" x14ac:dyDescent="0.3">
      <c r="A461" s="241"/>
      <c r="B461" s="242"/>
      <c r="C461" s="242"/>
      <c r="D461" s="242"/>
      <c r="E461" s="242"/>
      <c r="F461" s="242"/>
      <c r="G461" s="243"/>
    </row>
    <row r="462" spans="1:7" x14ac:dyDescent="0.3">
      <c r="A462" s="241"/>
      <c r="B462" s="242"/>
      <c r="C462" s="242"/>
      <c r="D462" s="242"/>
      <c r="E462" s="242"/>
      <c r="F462" s="242"/>
      <c r="G462" s="243"/>
    </row>
    <row r="463" spans="1:7" x14ac:dyDescent="0.3">
      <c r="A463" s="241"/>
      <c r="B463" s="242"/>
      <c r="C463" s="242"/>
      <c r="D463" s="242"/>
      <c r="E463" s="242"/>
      <c r="F463" s="242"/>
      <c r="G463" s="243"/>
    </row>
    <row r="464" spans="1:7" x14ac:dyDescent="0.3">
      <c r="A464" s="241"/>
      <c r="B464" s="242"/>
      <c r="C464" s="242"/>
      <c r="D464" s="242"/>
      <c r="E464" s="242"/>
      <c r="F464" s="242"/>
      <c r="G464" s="243"/>
    </row>
    <row r="465" spans="1:7" x14ac:dyDescent="0.3">
      <c r="A465" s="241"/>
      <c r="B465" s="242"/>
      <c r="C465" s="242"/>
      <c r="D465" s="242"/>
      <c r="E465" s="242"/>
      <c r="F465" s="242"/>
      <c r="G465" s="243"/>
    </row>
    <row r="466" spans="1:7" x14ac:dyDescent="0.3">
      <c r="A466" s="241"/>
      <c r="B466" s="242"/>
      <c r="C466" s="242"/>
      <c r="D466" s="242"/>
      <c r="E466" s="242"/>
      <c r="F466" s="242"/>
      <c r="G466" s="243"/>
    </row>
    <row r="467" spans="1:7" x14ac:dyDescent="0.3">
      <c r="A467" s="241"/>
      <c r="B467" s="242"/>
      <c r="C467" s="242"/>
      <c r="D467" s="242"/>
      <c r="E467" s="242"/>
      <c r="F467" s="242"/>
      <c r="G467" s="243"/>
    </row>
    <row r="468" spans="1:7" x14ac:dyDescent="0.3">
      <c r="A468" s="241"/>
      <c r="B468" s="242"/>
      <c r="C468" s="242"/>
      <c r="D468" s="242"/>
      <c r="E468" s="242"/>
      <c r="F468" s="242"/>
      <c r="G468" s="243"/>
    </row>
    <row r="469" spans="1:7" x14ac:dyDescent="0.3">
      <c r="A469" s="241"/>
      <c r="B469" s="242"/>
      <c r="C469" s="242"/>
      <c r="D469" s="242"/>
      <c r="E469" s="242"/>
      <c r="F469" s="242"/>
      <c r="G469" s="243"/>
    </row>
    <row r="470" spans="1:7" x14ac:dyDescent="0.3">
      <c r="A470" s="241"/>
      <c r="B470" s="242"/>
      <c r="C470" s="242"/>
      <c r="D470" s="242"/>
      <c r="E470" s="242"/>
      <c r="F470" s="242"/>
      <c r="G470" s="243"/>
    </row>
    <row r="471" spans="1:7" x14ac:dyDescent="0.3">
      <c r="A471" s="241"/>
      <c r="B471" s="242"/>
      <c r="C471" s="242"/>
      <c r="D471" s="242"/>
      <c r="E471" s="242"/>
      <c r="F471" s="242"/>
      <c r="G471" s="243"/>
    </row>
    <row r="472" spans="1:7" x14ac:dyDescent="0.3">
      <c r="A472" s="241"/>
      <c r="B472" s="242"/>
      <c r="C472" s="242"/>
      <c r="D472" s="242"/>
      <c r="E472" s="242"/>
      <c r="F472" s="242"/>
      <c r="G472" s="243"/>
    </row>
    <row r="473" spans="1:7" x14ac:dyDescent="0.3">
      <c r="A473" s="241"/>
      <c r="B473" s="242"/>
      <c r="C473" s="242"/>
      <c r="D473" s="242"/>
      <c r="E473" s="242"/>
      <c r="F473" s="242"/>
      <c r="G473" s="243"/>
    </row>
    <row r="474" spans="1:7" x14ac:dyDescent="0.3">
      <c r="A474" s="241"/>
      <c r="B474" s="242"/>
      <c r="C474" s="242"/>
      <c r="D474" s="242"/>
      <c r="E474" s="242"/>
      <c r="F474" s="242"/>
      <c r="G474" s="243"/>
    </row>
    <row r="475" spans="1:7" x14ac:dyDescent="0.3">
      <c r="A475" s="241"/>
      <c r="B475" s="242"/>
      <c r="C475" s="242"/>
      <c r="D475" s="242"/>
      <c r="E475" s="242"/>
      <c r="F475" s="242"/>
      <c r="G475" s="243"/>
    </row>
    <row r="476" spans="1:7" x14ac:dyDescent="0.3">
      <c r="A476" s="241"/>
      <c r="B476" s="242"/>
      <c r="C476" s="242"/>
      <c r="D476" s="242"/>
      <c r="E476" s="242"/>
      <c r="F476" s="242"/>
      <c r="G476" s="243"/>
    </row>
    <row r="477" spans="1:7" x14ac:dyDescent="0.3">
      <c r="A477" s="241"/>
      <c r="B477" s="242"/>
      <c r="C477" s="242"/>
      <c r="D477" s="242"/>
      <c r="E477" s="242"/>
      <c r="F477" s="242"/>
      <c r="G477" s="243"/>
    </row>
    <row r="478" spans="1:7" x14ac:dyDescent="0.3">
      <c r="A478" s="241"/>
      <c r="B478" s="242"/>
      <c r="C478" s="242"/>
      <c r="D478" s="242"/>
      <c r="E478" s="242"/>
      <c r="F478" s="242"/>
      <c r="G478" s="243"/>
    </row>
    <row r="479" spans="1:7" x14ac:dyDescent="0.3">
      <c r="A479" s="241"/>
      <c r="B479" s="242"/>
      <c r="C479" s="242"/>
      <c r="D479" s="242"/>
      <c r="E479" s="242"/>
      <c r="F479" s="242"/>
      <c r="G479" s="243"/>
    </row>
    <row r="480" spans="1:7" x14ac:dyDescent="0.3">
      <c r="A480" s="241"/>
      <c r="B480" s="242"/>
      <c r="C480" s="242"/>
      <c r="D480" s="242"/>
      <c r="E480" s="242"/>
      <c r="F480" s="242"/>
      <c r="G480" s="243"/>
    </row>
    <row r="481" spans="1:7" x14ac:dyDescent="0.3">
      <c r="A481" s="241"/>
      <c r="B481" s="242"/>
      <c r="C481" s="242"/>
      <c r="D481" s="242"/>
      <c r="E481" s="242"/>
      <c r="F481" s="242"/>
      <c r="G481" s="243"/>
    </row>
    <row r="482" spans="1:7" x14ac:dyDescent="0.3">
      <c r="A482" s="241"/>
      <c r="B482" s="242"/>
      <c r="C482" s="242"/>
      <c r="D482" s="242"/>
      <c r="E482" s="242"/>
      <c r="F482" s="242"/>
      <c r="G482" s="243"/>
    </row>
    <row r="483" spans="1:7" x14ac:dyDescent="0.3">
      <c r="A483" s="241"/>
      <c r="B483" s="242"/>
      <c r="C483" s="242"/>
      <c r="D483" s="242"/>
      <c r="E483" s="242"/>
      <c r="F483" s="242"/>
      <c r="G483" s="243"/>
    </row>
    <row r="484" spans="1:7" x14ac:dyDescent="0.3">
      <c r="A484" s="241"/>
      <c r="B484" s="242"/>
      <c r="C484" s="242"/>
      <c r="D484" s="242"/>
      <c r="E484" s="242"/>
      <c r="F484" s="242"/>
      <c r="G484" s="243"/>
    </row>
    <row r="485" spans="1:7" x14ac:dyDescent="0.3">
      <c r="A485" s="241"/>
      <c r="B485" s="242"/>
      <c r="C485" s="242"/>
      <c r="D485" s="242"/>
      <c r="E485" s="242"/>
      <c r="F485" s="242"/>
      <c r="G485" s="243"/>
    </row>
    <row r="486" spans="1:7" x14ac:dyDescent="0.3">
      <c r="A486" s="241"/>
      <c r="B486" s="242"/>
      <c r="C486" s="242"/>
      <c r="D486" s="242"/>
      <c r="E486" s="242"/>
      <c r="F486" s="242"/>
      <c r="G486" s="243"/>
    </row>
    <row r="487" spans="1:7" x14ac:dyDescent="0.3">
      <c r="A487" s="241"/>
      <c r="B487" s="242"/>
      <c r="C487" s="242"/>
      <c r="D487" s="242"/>
      <c r="E487" s="242"/>
      <c r="F487" s="242"/>
      <c r="G487" s="243"/>
    </row>
    <row r="488" spans="1:7" x14ac:dyDescent="0.3">
      <c r="A488" s="241"/>
      <c r="B488" s="242"/>
      <c r="C488" s="242"/>
      <c r="D488" s="242"/>
      <c r="E488" s="242"/>
      <c r="F488" s="242"/>
      <c r="G488" s="243"/>
    </row>
    <row r="489" spans="1:7" x14ac:dyDescent="0.3">
      <c r="A489" s="241"/>
      <c r="B489" s="242"/>
      <c r="C489" s="242"/>
      <c r="D489" s="242"/>
      <c r="E489" s="242"/>
      <c r="F489" s="242"/>
      <c r="G489" s="243"/>
    </row>
    <row r="490" spans="1:7" x14ac:dyDescent="0.3">
      <c r="A490" s="241"/>
      <c r="B490" s="242"/>
      <c r="C490" s="242"/>
      <c r="D490" s="242"/>
      <c r="E490" s="242"/>
      <c r="F490" s="242"/>
      <c r="G490" s="243"/>
    </row>
    <row r="491" spans="1:7" x14ac:dyDescent="0.3">
      <c r="A491" s="241"/>
      <c r="B491" s="242"/>
      <c r="C491" s="242"/>
      <c r="D491" s="242"/>
      <c r="E491" s="242"/>
      <c r="F491" s="242"/>
      <c r="G491" s="243"/>
    </row>
    <row r="492" spans="1:7" x14ac:dyDescent="0.3">
      <c r="A492" s="241"/>
      <c r="B492" s="242"/>
      <c r="C492" s="242"/>
      <c r="D492" s="242"/>
      <c r="E492" s="242"/>
      <c r="F492" s="242"/>
      <c r="G492" s="243"/>
    </row>
    <row r="493" spans="1:7" x14ac:dyDescent="0.3">
      <c r="A493" s="241"/>
      <c r="B493" s="242"/>
      <c r="C493" s="242"/>
      <c r="D493" s="242"/>
      <c r="E493" s="242"/>
      <c r="F493" s="242"/>
      <c r="G493" s="243"/>
    </row>
    <row r="494" spans="1:7" x14ac:dyDescent="0.3">
      <c r="A494" s="241"/>
      <c r="B494" s="242"/>
      <c r="C494" s="242"/>
      <c r="D494" s="242"/>
      <c r="E494" s="242"/>
      <c r="F494" s="242"/>
      <c r="G494" s="243"/>
    </row>
    <row r="495" spans="1:7" x14ac:dyDescent="0.3">
      <c r="A495" s="241"/>
      <c r="B495" s="242"/>
      <c r="C495" s="242"/>
      <c r="D495" s="242"/>
      <c r="E495" s="242"/>
      <c r="F495" s="242"/>
      <c r="G495" s="243"/>
    </row>
    <row r="496" spans="1:7" x14ac:dyDescent="0.3">
      <c r="A496" s="241"/>
      <c r="B496" s="242"/>
      <c r="C496" s="242"/>
      <c r="D496" s="242"/>
      <c r="E496" s="242"/>
      <c r="F496" s="242"/>
      <c r="G496" s="243"/>
    </row>
    <row r="497" spans="1:7" x14ac:dyDescent="0.3">
      <c r="A497" s="241"/>
      <c r="B497" s="242"/>
      <c r="C497" s="242"/>
      <c r="D497" s="242"/>
      <c r="E497" s="242"/>
      <c r="F497" s="242"/>
      <c r="G497" s="243"/>
    </row>
    <row r="498" spans="1:7" x14ac:dyDescent="0.3">
      <c r="A498" s="241"/>
      <c r="B498" s="242"/>
      <c r="C498" s="242"/>
      <c r="D498" s="242"/>
      <c r="E498" s="242"/>
      <c r="F498" s="242"/>
      <c r="G498" s="243"/>
    </row>
    <row r="499" spans="1:7" x14ac:dyDescent="0.3">
      <c r="A499" s="241"/>
      <c r="B499" s="242"/>
      <c r="C499" s="242"/>
      <c r="D499" s="242"/>
      <c r="E499" s="242"/>
      <c r="F499" s="242"/>
      <c r="G499" s="243"/>
    </row>
    <row r="500" spans="1:7" x14ac:dyDescent="0.3">
      <c r="A500" s="241"/>
      <c r="B500" s="242"/>
      <c r="C500" s="242"/>
      <c r="D500" s="242"/>
      <c r="E500" s="242"/>
      <c r="F500" s="242"/>
      <c r="G500" s="243"/>
    </row>
    <row r="501" spans="1:7" x14ac:dyDescent="0.3">
      <c r="A501" s="241"/>
      <c r="B501" s="242"/>
      <c r="C501" s="242"/>
      <c r="D501" s="242"/>
      <c r="E501" s="242"/>
      <c r="F501" s="242"/>
      <c r="G501" s="243"/>
    </row>
    <row r="502" spans="1:7" x14ac:dyDescent="0.3">
      <c r="A502" s="241"/>
      <c r="B502" s="242"/>
      <c r="C502" s="242"/>
      <c r="D502" s="242"/>
      <c r="E502" s="242"/>
      <c r="F502" s="242"/>
      <c r="G502" s="243"/>
    </row>
    <row r="503" spans="1:7" x14ac:dyDescent="0.3">
      <c r="A503" s="241"/>
      <c r="B503" s="242"/>
      <c r="C503" s="242"/>
      <c r="D503" s="242"/>
      <c r="E503" s="242"/>
      <c r="F503" s="242"/>
      <c r="G503" s="243"/>
    </row>
    <row r="504" spans="1:7" x14ac:dyDescent="0.3">
      <c r="A504" s="241"/>
      <c r="B504" s="242"/>
      <c r="C504" s="242"/>
      <c r="D504" s="242"/>
      <c r="E504" s="242"/>
      <c r="F504" s="242"/>
      <c r="G504" s="243"/>
    </row>
    <row r="505" spans="1:7" x14ac:dyDescent="0.3">
      <c r="A505" s="241"/>
      <c r="B505" s="242"/>
      <c r="C505" s="242"/>
      <c r="D505" s="242"/>
      <c r="E505" s="242"/>
      <c r="F505" s="242"/>
      <c r="G505" s="243"/>
    </row>
    <row r="506" spans="1:7" x14ac:dyDescent="0.3">
      <c r="A506" s="241"/>
      <c r="B506" s="242"/>
      <c r="C506" s="242"/>
      <c r="D506" s="242"/>
      <c r="E506" s="242"/>
      <c r="F506" s="242"/>
      <c r="G506" s="243"/>
    </row>
    <row r="507" spans="1:7" x14ac:dyDescent="0.3">
      <c r="A507" s="241"/>
      <c r="B507" s="242"/>
      <c r="C507" s="242"/>
      <c r="D507" s="242"/>
      <c r="E507" s="242"/>
      <c r="F507" s="242"/>
      <c r="G507" s="243"/>
    </row>
    <row r="508" spans="1:7" x14ac:dyDescent="0.3">
      <c r="A508" s="241"/>
      <c r="B508" s="242"/>
      <c r="C508" s="242"/>
      <c r="D508" s="242"/>
      <c r="E508" s="242"/>
      <c r="F508" s="242"/>
      <c r="G508" s="243"/>
    </row>
    <row r="509" spans="1:7" x14ac:dyDescent="0.3">
      <c r="A509" s="241"/>
      <c r="B509" s="242"/>
      <c r="C509" s="242"/>
      <c r="D509" s="242"/>
      <c r="E509" s="242"/>
      <c r="F509" s="242"/>
      <c r="G509" s="243"/>
    </row>
    <row r="510" spans="1:7" x14ac:dyDescent="0.3">
      <c r="A510" s="241"/>
      <c r="B510" s="242"/>
      <c r="C510" s="242"/>
      <c r="D510" s="242"/>
      <c r="E510" s="242"/>
      <c r="F510" s="242"/>
      <c r="G510" s="243"/>
    </row>
    <row r="511" spans="1:7" x14ac:dyDescent="0.3">
      <c r="A511" s="241"/>
      <c r="B511" s="242"/>
      <c r="C511" s="242"/>
      <c r="D511" s="242"/>
      <c r="E511" s="242"/>
      <c r="F511" s="242"/>
      <c r="G511" s="243"/>
    </row>
    <row r="512" spans="1:7" x14ac:dyDescent="0.3">
      <c r="A512" s="241"/>
      <c r="B512" s="242"/>
      <c r="C512" s="242"/>
      <c r="D512" s="242"/>
      <c r="E512" s="242"/>
      <c r="F512" s="242"/>
      <c r="G512" s="243"/>
    </row>
    <row r="513" spans="1:7" x14ac:dyDescent="0.3">
      <c r="A513" s="241"/>
      <c r="B513" s="242"/>
      <c r="C513" s="242"/>
      <c r="D513" s="242"/>
      <c r="E513" s="242"/>
      <c r="F513" s="242"/>
      <c r="G513" s="243"/>
    </row>
    <row r="514" spans="1:7" x14ac:dyDescent="0.3">
      <c r="A514" s="241"/>
      <c r="B514" s="242"/>
      <c r="C514" s="242"/>
      <c r="D514" s="242"/>
      <c r="E514" s="242"/>
      <c r="F514" s="242"/>
      <c r="G514" s="243"/>
    </row>
    <row r="515" spans="1:7" x14ac:dyDescent="0.3">
      <c r="A515" s="241"/>
      <c r="B515" s="242"/>
      <c r="C515" s="242"/>
      <c r="D515" s="242"/>
      <c r="E515" s="242"/>
      <c r="F515" s="242"/>
      <c r="G515" s="243"/>
    </row>
    <row r="516" spans="1:7" x14ac:dyDescent="0.3">
      <c r="A516" s="241"/>
      <c r="B516" s="242"/>
      <c r="C516" s="242"/>
      <c r="D516" s="242"/>
      <c r="E516" s="242"/>
      <c r="F516" s="242"/>
      <c r="G516" s="243"/>
    </row>
    <row r="517" spans="1:7" x14ac:dyDescent="0.3">
      <c r="A517" s="241"/>
      <c r="B517" s="242"/>
      <c r="C517" s="242"/>
      <c r="D517" s="242"/>
      <c r="E517" s="242"/>
      <c r="F517" s="242"/>
      <c r="G517" s="243"/>
    </row>
    <row r="518" spans="1:7" x14ac:dyDescent="0.3">
      <c r="A518" s="241"/>
      <c r="B518" s="242"/>
      <c r="C518" s="242"/>
      <c r="D518" s="242"/>
      <c r="E518" s="242"/>
      <c r="F518" s="242"/>
      <c r="G518" s="243"/>
    </row>
    <row r="519" spans="1:7" x14ac:dyDescent="0.3">
      <c r="A519" s="241"/>
      <c r="B519" s="242"/>
      <c r="C519" s="242"/>
      <c r="D519" s="242"/>
      <c r="E519" s="242"/>
      <c r="F519" s="242"/>
      <c r="G519" s="243"/>
    </row>
    <row r="520" spans="1:7" x14ac:dyDescent="0.3">
      <c r="A520" s="241"/>
      <c r="B520" s="242"/>
      <c r="C520" s="242"/>
      <c r="D520" s="242"/>
      <c r="E520" s="242"/>
      <c r="F520" s="242"/>
      <c r="G520" s="243"/>
    </row>
    <row r="521" spans="1:7" x14ac:dyDescent="0.3">
      <c r="A521" s="241"/>
      <c r="B521" s="242"/>
      <c r="C521" s="242"/>
      <c r="D521" s="242"/>
      <c r="E521" s="242"/>
      <c r="F521" s="242"/>
      <c r="G521" s="243"/>
    </row>
    <row r="522" spans="1:7" x14ac:dyDescent="0.3">
      <c r="A522" s="241"/>
      <c r="B522" s="242"/>
      <c r="C522" s="242"/>
      <c r="D522" s="242"/>
      <c r="E522" s="242"/>
      <c r="F522" s="242"/>
      <c r="G522" s="243"/>
    </row>
    <row r="523" spans="1:7" x14ac:dyDescent="0.3">
      <c r="A523" s="241"/>
      <c r="B523" s="242"/>
      <c r="C523" s="242"/>
      <c r="D523" s="242"/>
      <c r="E523" s="242"/>
      <c r="F523" s="242"/>
      <c r="G523" s="243"/>
    </row>
    <row r="524" spans="1:7" x14ac:dyDescent="0.3">
      <c r="A524" s="241"/>
      <c r="B524" s="242"/>
      <c r="C524" s="242"/>
      <c r="D524" s="242"/>
      <c r="E524" s="242"/>
      <c r="F524" s="242"/>
      <c r="G524" s="243"/>
    </row>
    <row r="525" spans="1:7" x14ac:dyDescent="0.3">
      <c r="A525" s="241"/>
      <c r="B525" s="242"/>
      <c r="C525" s="242"/>
      <c r="D525" s="242"/>
      <c r="E525" s="242"/>
      <c r="F525" s="242"/>
      <c r="G525" s="243"/>
    </row>
    <row r="526" spans="1:7" x14ac:dyDescent="0.3">
      <c r="A526" s="241"/>
      <c r="B526" s="242"/>
      <c r="C526" s="242"/>
      <c r="D526" s="242"/>
      <c r="E526" s="242"/>
      <c r="F526" s="242"/>
      <c r="G526" s="243"/>
    </row>
    <row r="527" spans="1:7" x14ac:dyDescent="0.3">
      <c r="A527" s="241"/>
      <c r="B527" s="242"/>
      <c r="C527" s="242"/>
      <c r="D527" s="242"/>
      <c r="E527" s="242"/>
      <c r="F527" s="242"/>
      <c r="G527" s="243"/>
    </row>
    <row r="528" spans="1:7" x14ac:dyDescent="0.3">
      <c r="A528" s="241"/>
      <c r="B528" s="242"/>
      <c r="C528" s="242"/>
      <c r="D528" s="242"/>
      <c r="E528" s="242"/>
      <c r="F528" s="242"/>
      <c r="G528" s="243"/>
    </row>
    <row r="529" spans="1:7" x14ac:dyDescent="0.3">
      <c r="A529" s="241"/>
      <c r="B529" s="242"/>
      <c r="C529" s="242"/>
      <c r="D529" s="242"/>
      <c r="E529" s="242"/>
      <c r="F529" s="242"/>
      <c r="G529" s="243"/>
    </row>
    <row r="530" spans="1:7" x14ac:dyDescent="0.3">
      <c r="A530" s="241"/>
      <c r="B530" s="242"/>
      <c r="C530" s="242"/>
      <c r="D530" s="242"/>
      <c r="E530" s="242"/>
      <c r="F530" s="242"/>
      <c r="G530" s="243"/>
    </row>
    <row r="531" spans="1:7" x14ac:dyDescent="0.3">
      <c r="A531" s="241"/>
      <c r="B531" s="242"/>
      <c r="C531" s="242"/>
      <c r="D531" s="242"/>
      <c r="E531" s="242"/>
      <c r="F531" s="242"/>
      <c r="G531" s="243"/>
    </row>
    <row r="532" spans="1:7" x14ac:dyDescent="0.3">
      <c r="A532" s="241"/>
      <c r="B532" s="242"/>
      <c r="C532" s="242"/>
      <c r="D532" s="242"/>
      <c r="E532" s="242"/>
      <c r="F532" s="242"/>
      <c r="G532" s="243"/>
    </row>
    <row r="533" spans="1:7" x14ac:dyDescent="0.3">
      <c r="A533" s="241"/>
      <c r="B533" s="242"/>
      <c r="C533" s="242"/>
      <c r="D533" s="242"/>
      <c r="E533" s="242"/>
      <c r="F533" s="242"/>
      <c r="G533" s="243"/>
    </row>
    <row r="534" spans="1:7" x14ac:dyDescent="0.3">
      <c r="A534" s="241"/>
      <c r="B534" s="242"/>
      <c r="C534" s="242"/>
      <c r="D534" s="242"/>
      <c r="E534" s="242"/>
      <c r="F534" s="242"/>
      <c r="G534" s="243"/>
    </row>
    <row r="535" spans="1:7" x14ac:dyDescent="0.3">
      <c r="A535" s="241"/>
      <c r="B535" s="242"/>
      <c r="C535" s="242"/>
      <c r="D535" s="242"/>
      <c r="E535" s="242"/>
      <c r="F535" s="242"/>
      <c r="G535" s="243"/>
    </row>
    <row r="536" spans="1:7" x14ac:dyDescent="0.3">
      <c r="A536" s="241"/>
      <c r="B536" s="242"/>
      <c r="C536" s="242"/>
      <c r="D536" s="242"/>
      <c r="E536" s="242"/>
      <c r="F536" s="242"/>
      <c r="G536" s="243"/>
    </row>
    <row r="537" spans="1:7" x14ac:dyDescent="0.3">
      <c r="A537" s="241"/>
      <c r="B537" s="242"/>
      <c r="C537" s="242"/>
      <c r="D537" s="242"/>
      <c r="E537" s="242"/>
      <c r="F537" s="242"/>
      <c r="G537" s="243"/>
    </row>
    <row r="538" spans="1:7" x14ac:dyDescent="0.3">
      <c r="A538" s="241"/>
      <c r="B538" s="242"/>
      <c r="C538" s="242"/>
      <c r="D538" s="242"/>
      <c r="E538" s="242"/>
      <c r="F538" s="242"/>
      <c r="G538" s="243"/>
    </row>
    <row r="539" spans="1:7" x14ac:dyDescent="0.3">
      <c r="A539" s="241"/>
      <c r="B539" s="242"/>
      <c r="C539" s="242"/>
      <c r="D539" s="242"/>
      <c r="E539" s="242"/>
      <c r="F539" s="242"/>
      <c r="G539" s="243"/>
    </row>
    <row r="540" spans="1:7" x14ac:dyDescent="0.3">
      <c r="A540" s="241"/>
      <c r="B540" s="242"/>
      <c r="C540" s="242"/>
      <c r="D540" s="242"/>
      <c r="E540" s="242"/>
      <c r="F540" s="242"/>
      <c r="G540" s="243"/>
    </row>
    <row r="541" spans="1:7" x14ac:dyDescent="0.3">
      <c r="A541" s="241"/>
      <c r="B541" s="242"/>
      <c r="C541" s="242"/>
      <c r="D541" s="242"/>
      <c r="E541" s="242"/>
      <c r="F541" s="242"/>
      <c r="G541" s="243"/>
    </row>
    <row r="542" spans="1:7" x14ac:dyDescent="0.3">
      <c r="A542" s="241"/>
      <c r="B542" s="242"/>
      <c r="C542" s="242"/>
      <c r="D542" s="242"/>
      <c r="E542" s="242"/>
      <c r="F542" s="242"/>
      <c r="G542" s="243"/>
    </row>
    <row r="543" spans="1:7" x14ac:dyDescent="0.3">
      <c r="A543" s="241"/>
      <c r="B543" s="242"/>
      <c r="C543" s="242"/>
      <c r="D543" s="242"/>
      <c r="E543" s="242"/>
      <c r="F543" s="242"/>
      <c r="G543" s="243"/>
    </row>
    <row r="544" spans="1:7" x14ac:dyDescent="0.3">
      <c r="A544" s="241"/>
      <c r="B544" s="242"/>
      <c r="C544" s="242"/>
      <c r="D544" s="242"/>
      <c r="E544" s="242"/>
      <c r="F544" s="242"/>
      <c r="G544" s="243"/>
    </row>
    <row r="545" spans="1:7" x14ac:dyDescent="0.3">
      <c r="A545" s="241"/>
      <c r="B545" s="242"/>
      <c r="C545" s="242"/>
      <c r="D545" s="242"/>
      <c r="E545" s="242"/>
      <c r="F545" s="242"/>
      <c r="G545" s="243"/>
    </row>
    <row r="546" spans="1:7" x14ac:dyDescent="0.3">
      <c r="A546" s="241"/>
      <c r="B546" s="242"/>
      <c r="C546" s="242"/>
      <c r="D546" s="242"/>
      <c r="E546" s="242"/>
      <c r="F546" s="242"/>
      <c r="G546" s="243"/>
    </row>
    <row r="547" spans="1:7" x14ac:dyDescent="0.3">
      <c r="A547" s="241"/>
      <c r="B547" s="242"/>
      <c r="C547" s="242"/>
      <c r="D547" s="242"/>
      <c r="E547" s="242"/>
      <c r="F547" s="242"/>
      <c r="G547" s="243"/>
    </row>
    <row r="548" spans="1:7" x14ac:dyDescent="0.3">
      <c r="A548" s="241"/>
      <c r="B548" s="242"/>
      <c r="C548" s="242"/>
      <c r="D548" s="242"/>
      <c r="E548" s="242"/>
      <c r="F548" s="242"/>
      <c r="G548" s="243"/>
    </row>
    <row r="549" spans="1:7" x14ac:dyDescent="0.3">
      <c r="A549" s="241"/>
      <c r="B549" s="242"/>
      <c r="C549" s="242"/>
      <c r="D549" s="242"/>
      <c r="E549" s="242"/>
      <c r="F549" s="242"/>
      <c r="G549" s="243"/>
    </row>
    <row r="550" spans="1:7" x14ac:dyDescent="0.3">
      <c r="A550" s="241"/>
      <c r="B550" s="242"/>
      <c r="C550" s="242"/>
      <c r="D550" s="242"/>
      <c r="E550" s="242"/>
      <c r="F550" s="242"/>
      <c r="G550" s="243"/>
    </row>
    <row r="551" spans="1:7" x14ac:dyDescent="0.3">
      <c r="A551" s="241"/>
      <c r="B551" s="242"/>
      <c r="C551" s="242"/>
      <c r="D551" s="242"/>
      <c r="E551" s="242"/>
      <c r="F551" s="242"/>
      <c r="G551" s="243"/>
    </row>
    <row r="552" spans="1:7" x14ac:dyDescent="0.3">
      <c r="A552" s="241"/>
      <c r="B552" s="242"/>
      <c r="C552" s="242"/>
      <c r="D552" s="242"/>
      <c r="E552" s="242"/>
      <c r="F552" s="242"/>
      <c r="G552" s="243"/>
    </row>
    <row r="553" spans="1:7" x14ac:dyDescent="0.3">
      <c r="A553" s="241"/>
      <c r="B553" s="242"/>
      <c r="C553" s="242"/>
      <c r="D553" s="242"/>
      <c r="E553" s="242"/>
      <c r="F553" s="242"/>
      <c r="G553" s="243"/>
    </row>
    <row r="554" spans="1:7" x14ac:dyDescent="0.3">
      <c r="A554" s="241"/>
      <c r="B554" s="242"/>
      <c r="C554" s="242"/>
      <c r="D554" s="242"/>
      <c r="E554" s="242"/>
      <c r="F554" s="242"/>
      <c r="G554" s="243"/>
    </row>
    <row r="555" spans="1:7" x14ac:dyDescent="0.3">
      <c r="A555" s="241"/>
      <c r="B555" s="242"/>
      <c r="C555" s="242"/>
      <c r="D555" s="242"/>
      <c r="E555" s="242"/>
      <c r="F555" s="242"/>
      <c r="G555" s="243"/>
    </row>
    <row r="556" spans="1:7" x14ac:dyDescent="0.3">
      <c r="A556" s="241"/>
      <c r="B556" s="242"/>
      <c r="C556" s="242"/>
      <c r="D556" s="242"/>
      <c r="E556" s="242"/>
      <c r="F556" s="242"/>
      <c r="G556" s="243"/>
    </row>
    <row r="557" spans="1:7" x14ac:dyDescent="0.3">
      <c r="A557" s="241"/>
      <c r="B557" s="242"/>
      <c r="C557" s="242"/>
      <c r="D557" s="242"/>
      <c r="E557" s="242"/>
      <c r="F557" s="242"/>
      <c r="G557" s="243"/>
    </row>
    <row r="558" spans="1:7" x14ac:dyDescent="0.3">
      <c r="A558" s="241"/>
      <c r="B558" s="242"/>
      <c r="C558" s="242"/>
      <c r="D558" s="242"/>
      <c r="E558" s="242"/>
      <c r="F558" s="242"/>
      <c r="G558" s="243"/>
    </row>
    <row r="559" spans="1:7" x14ac:dyDescent="0.3">
      <c r="A559" s="241"/>
      <c r="B559" s="242"/>
      <c r="C559" s="242"/>
      <c r="D559" s="242"/>
      <c r="E559" s="242"/>
      <c r="F559" s="242"/>
      <c r="G559" s="243"/>
    </row>
    <row r="560" spans="1:7" x14ac:dyDescent="0.3">
      <c r="A560" s="241"/>
      <c r="B560" s="242"/>
      <c r="C560" s="242"/>
      <c r="D560" s="242"/>
      <c r="E560" s="242"/>
      <c r="F560" s="242"/>
      <c r="G560" s="243"/>
    </row>
    <row r="561" spans="1:7" x14ac:dyDescent="0.3">
      <c r="A561" s="241"/>
      <c r="B561" s="242"/>
      <c r="C561" s="242"/>
      <c r="D561" s="242"/>
      <c r="E561" s="242"/>
      <c r="F561" s="242"/>
      <c r="G561" s="243"/>
    </row>
    <row r="562" spans="1:7" x14ac:dyDescent="0.3">
      <c r="A562" s="241"/>
      <c r="B562" s="242"/>
      <c r="C562" s="242"/>
      <c r="D562" s="242"/>
      <c r="E562" s="242"/>
      <c r="F562" s="242"/>
      <c r="G562" s="243"/>
    </row>
    <row r="563" spans="1:7" x14ac:dyDescent="0.3">
      <c r="A563" s="241"/>
      <c r="B563" s="242"/>
      <c r="C563" s="242"/>
      <c r="D563" s="242"/>
      <c r="E563" s="242"/>
      <c r="F563" s="242"/>
      <c r="G563" s="243"/>
    </row>
    <row r="564" spans="1:7" x14ac:dyDescent="0.3">
      <c r="A564" s="241"/>
      <c r="B564" s="242"/>
      <c r="C564" s="242"/>
      <c r="D564" s="242"/>
      <c r="E564" s="242"/>
      <c r="F564" s="242"/>
      <c r="G564" s="243"/>
    </row>
    <row r="565" spans="1:7" x14ac:dyDescent="0.3">
      <c r="A565" s="241"/>
      <c r="B565" s="242"/>
      <c r="C565" s="242"/>
      <c r="D565" s="242"/>
      <c r="E565" s="242"/>
      <c r="F565" s="242"/>
      <c r="G565" s="243"/>
    </row>
    <row r="566" spans="1:7" x14ac:dyDescent="0.3">
      <c r="A566" s="241"/>
      <c r="B566" s="242"/>
      <c r="C566" s="242"/>
      <c r="D566" s="242"/>
      <c r="E566" s="242"/>
      <c r="F566" s="242"/>
      <c r="G566" s="243"/>
    </row>
    <row r="567" spans="1:7" x14ac:dyDescent="0.3">
      <c r="A567" s="241"/>
      <c r="B567" s="242"/>
      <c r="C567" s="242"/>
      <c r="D567" s="242"/>
      <c r="E567" s="242"/>
      <c r="F567" s="242"/>
      <c r="G567" s="243"/>
    </row>
    <row r="568" spans="1:7" x14ac:dyDescent="0.3">
      <c r="A568" s="241"/>
      <c r="B568" s="242"/>
      <c r="C568" s="242"/>
      <c r="D568" s="242"/>
      <c r="E568" s="242"/>
      <c r="F568" s="242"/>
      <c r="G568" s="243"/>
    </row>
    <row r="569" spans="1:7" x14ac:dyDescent="0.3">
      <c r="A569" s="241"/>
      <c r="B569" s="242"/>
      <c r="C569" s="242"/>
      <c r="D569" s="242"/>
      <c r="E569" s="242"/>
      <c r="F569" s="242"/>
      <c r="G569" s="243"/>
    </row>
    <row r="570" spans="1:7" x14ac:dyDescent="0.3">
      <c r="A570" s="241"/>
      <c r="B570" s="242"/>
      <c r="C570" s="242"/>
      <c r="D570" s="242"/>
      <c r="E570" s="242"/>
      <c r="F570" s="242"/>
      <c r="G570" s="243"/>
    </row>
    <row r="571" spans="1:7" x14ac:dyDescent="0.3">
      <c r="A571" s="241"/>
      <c r="B571" s="242"/>
      <c r="C571" s="242"/>
      <c r="D571" s="242"/>
      <c r="E571" s="242"/>
      <c r="F571" s="242"/>
      <c r="G571" s="243"/>
    </row>
    <row r="572" spans="1:7" x14ac:dyDescent="0.3">
      <c r="A572" s="241"/>
      <c r="B572" s="242"/>
      <c r="C572" s="242"/>
      <c r="D572" s="242"/>
      <c r="E572" s="242"/>
      <c r="F572" s="242"/>
      <c r="G572" s="243"/>
    </row>
    <row r="573" spans="1:7" x14ac:dyDescent="0.3">
      <c r="A573" s="241"/>
      <c r="B573" s="242"/>
      <c r="C573" s="242"/>
      <c r="D573" s="242"/>
      <c r="E573" s="242"/>
      <c r="F573" s="242"/>
      <c r="G573" s="243"/>
    </row>
    <row r="574" spans="1:7" x14ac:dyDescent="0.3">
      <c r="A574" s="241"/>
      <c r="B574" s="242"/>
      <c r="C574" s="242"/>
      <c r="D574" s="242"/>
      <c r="E574" s="242"/>
      <c r="F574" s="242"/>
      <c r="G574" s="243"/>
    </row>
    <row r="575" spans="1:7" x14ac:dyDescent="0.3">
      <c r="A575" s="241"/>
      <c r="B575" s="242"/>
      <c r="C575" s="242"/>
      <c r="D575" s="242"/>
      <c r="E575" s="242"/>
      <c r="F575" s="242"/>
      <c r="G575" s="243"/>
    </row>
    <row r="576" spans="1:7" x14ac:dyDescent="0.3">
      <c r="A576" s="241"/>
      <c r="B576" s="242"/>
      <c r="C576" s="242"/>
      <c r="D576" s="242"/>
      <c r="E576" s="242"/>
      <c r="F576" s="242"/>
      <c r="G576" s="243"/>
    </row>
    <row r="577" spans="1:7" x14ac:dyDescent="0.3">
      <c r="A577" s="241"/>
      <c r="B577" s="242"/>
      <c r="C577" s="242"/>
      <c r="D577" s="242"/>
      <c r="E577" s="242"/>
      <c r="F577" s="242"/>
      <c r="G577" s="243"/>
    </row>
    <row r="578" spans="1:7" x14ac:dyDescent="0.3">
      <c r="A578" s="241"/>
      <c r="B578" s="242"/>
      <c r="C578" s="242"/>
      <c r="D578" s="242"/>
      <c r="E578" s="242"/>
      <c r="F578" s="242"/>
      <c r="G578" s="243"/>
    </row>
    <row r="579" spans="1:7" x14ac:dyDescent="0.3">
      <c r="A579" s="241"/>
      <c r="B579" s="242"/>
      <c r="C579" s="242"/>
      <c r="D579" s="242"/>
      <c r="E579" s="242"/>
      <c r="F579" s="242"/>
      <c r="G579" s="243"/>
    </row>
    <row r="580" spans="1:7" x14ac:dyDescent="0.3">
      <c r="A580" s="241"/>
      <c r="B580" s="242"/>
      <c r="C580" s="242"/>
      <c r="D580" s="242"/>
      <c r="E580" s="242"/>
      <c r="F580" s="242"/>
      <c r="G580" s="243"/>
    </row>
    <row r="581" spans="1:7" x14ac:dyDescent="0.3">
      <c r="A581" s="241"/>
      <c r="B581" s="242"/>
      <c r="C581" s="242"/>
      <c r="D581" s="242"/>
      <c r="E581" s="242"/>
      <c r="F581" s="242"/>
      <c r="G581" s="243"/>
    </row>
    <row r="582" spans="1:7" x14ac:dyDescent="0.3">
      <c r="A582" s="241"/>
      <c r="B582" s="242"/>
      <c r="C582" s="242"/>
      <c r="D582" s="242"/>
      <c r="E582" s="242"/>
      <c r="F582" s="242"/>
      <c r="G582" s="243"/>
    </row>
    <row r="583" spans="1:7" x14ac:dyDescent="0.3">
      <c r="A583" s="241"/>
      <c r="B583" s="242"/>
      <c r="C583" s="242"/>
      <c r="D583" s="242"/>
      <c r="E583" s="242"/>
      <c r="F583" s="242"/>
      <c r="G583" s="243"/>
    </row>
    <row r="584" spans="1:7" x14ac:dyDescent="0.3">
      <c r="A584" s="241"/>
      <c r="B584" s="242"/>
      <c r="C584" s="242"/>
      <c r="D584" s="242"/>
      <c r="E584" s="242"/>
      <c r="F584" s="242"/>
      <c r="G584" s="243"/>
    </row>
    <row r="585" spans="1:7" x14ac:dyDescent="0.3">
      <c r="A585" s="241"/>
      <c r="B585" s="242"/>
      <c r="C585" s="242"/>
      <c r="D585" s="242"/>
      <c r="E585" s="242"/>
      <c r="F585" s="242"/>
      <c r="G585" s="243"/>
    </row>
    <row r="586" spans="1:7" x14ac:dyDescent="0.3">
      <c r="A586" s="241"/>
      <c r="B586" s="242"/>
      <c r="C586" s="242"/>
      <c r="D586" s="242"/>
      <c r="E586" s="242"/>
      <c r="F586" s="242"/>
      <c r="G586" s="243"/>
    </row>
    <row r="587" spans="1:7" x14ac:dyDescent="0.3">
      <c r="A587" s="241"/>
      <c r="B587" s="242"/>
      <c r="C587" s="242"/>
      <c r="D587" s="242"/>
      <c r="E587" s="242"/>
      <c r="F587" s="242"/>
      <c r="G587" s="243"/>
    </row>
    <row r="588" spans="1:7" x14ac:dyDescent="0.3">
      <c r="A588" s="241"/>
      <c r="B588" s="242"/>
      <c r="C588" s="242"/>
      <c r="D588" s="242"/>
      <c r="E588" s="242"/>
      <c r="F588" s="242"/>
      <c r="G588" s="243"/>
    </row>
    <row r="589" spans="1:7" x14ac:dyDescent="0.3">
      <c r="A589" s="241"/>
      <c r="B589" s="242"/>
      <c r="C589" s="242"/>
      <c r="D589" s="242"/>
      <c r="E589" s="242"/>
      <c r="F589" s="242"/>
      <c r="G589" s="243"/>
    </row>
    <row r="590" spans="1:7" x14ac:dyDescent="0.3">
      <c r="A590" s="241"/>
      <c r="B590" s="242"/>
      <c r="C590" s="242"/>
      <c r="D590" s="242"/>
      <c r="E590" s="242"/>
      <c r="F590" s="242"/>
      <c r="G590" s="243"/>
    </row>
    <row r="591" spans="1:7" x14ac:dyDescent="0.3">
      <c r="A591" s="241"/>
      <c r="B591" s="242"/>
      <c r="C591" s="242"/>
      <c r="D591" s="242"/>
      <c r="E591" s="242"/>
      <c r="F591" s="242"/>
      <c r="G591" s="243"/>
    </row>
    <row r="592" spans="1:7" x14ac:dyDescent="0.3">
      <c r="A592" s="241"/>
      <c r="B592" s="242"/>
      <c r="C592" s="242"/>
      <c r="D592" s="242"/>
      <c r="E592" s="242"/>
      <c r="F592" s="242"/>
      <c r="G592" s="243"/>
    </row>
    <row r="593" spans="1:7" x14ac:dyDescent="0.3">
      <c r="A593" s="241"/>
      <c r="B593" s="242"/>
      <c r="C593" s="242"/>
      <c r="D593" s="242"/>
      <c r="E593" s="242"/>
      <c r="F593" s="242"/>
      <c r="G593" s="243"/>
    </row>
    <row r="594" spans="1:7" x14ac:dyDescent="0.3">
      <c r="A594" s="241"/>
      <c r="B594" s="242"/>
      <c r="C594" s="242"/>
      <c r="D594" s="242"/>
      <c r="E594" s="242"/>
      <c r="F594" s="242"/>
      <c r="G594" s="243"/>
    </row>
    <row r="595" spans="1:7" x14ac:dyDescent="0.3">
      <c r="A595" s="241"/>
      <c r="B595" s="242"/>
      <c r="C595" s="242"/>
      <c r="D595" s="242"/>
      <c r="E595" s="242"/>
      <c r="F595" s="242"/>
      <c r="G595" s="243"/>
    </row>
    <row r="596" spans="1:7" x14ac:dyDescent="0.3">
      <c r="A596" s="241"/>
      <c r="B596" s="242"/>
      <c r="C596" s="242"/>
      <c r="D596" s="242"/>
      <c r="E596" s="242"/>
      <c r="F596" s="242"/>
      <c r="G596" s="243"/>
    </row>
    <row r="597" spans="1:7" x14ac:dyDescent="0.3">
      <c r="A597" s="241"/>
      <c r="B597" s="242"/>
      <c r="C597" s="242"/>
      <c r="D597" s="242"/>
      <c r="E597" s="242"/>
      <c r="F597" s="242"/>
      <c r="G597" s="243"/>
    </row>
    <row r="598" spans="1:7" x14ac:dyDescent="0.3">
      <c r="A598" s="241"/>
      <c r="B598" s="242"/>
      <c r="C598" s="242"/>
      <c r="D598" s="242"/>
      <c r="E598" s="242"/>
      <c r="F598" s="242"/>
      <c r="G598" s="243"/>
    </row>
    <row r="599" spans="1:7" x14ac:dyDescent="0.3">
      <c r="A599" s="241"/>
      <c r="B599" s="242"/>
      <c r="C599" s="242"/>
      <c r="D599" s="242"/>
      <c r="E599" s="242"/>
      <c r="F599" s="242"/>
      <c r="G599" s="243"/>
    </row>
    <row r="600" spans="1:7" x14ac:dyDescent="0.3">
      <c r="A600" s="241"/>
      <c r="B600" s="242"/>
      <c r="C600" s="242"/>
      <c r="D600" s="242"/>
      <c r="E600" s="242"/>
      <c r="F600" s="242"/>
      <c r="G600" s="243"/>
    </row>
    <row r="601" spans="1:7" x14ac:dyDescent="0.3">
      <c r="A601" s="241"/>
      <c r="B601" s="242"/>
      <c r="C601" s="242"/>
      <c r="D601" s="242"/>
      <c r="E601" s="242"/>
      <c r="F601" s="242"/>
      <c r="G601" s="243"/>
    </row>
    <row r="602" spans="1:7" x14ac:dyDescent="0.3">
      <c r="A602" s="241"/>
      <c r="B602" s="242"/>
      <c r="C602" s="242"/>
      <c r="D602" s="242"/>
      <c r="E602" s="242"/>
      <c r="F602" s="242"/>
      <c r="G602" s="243"/>
    </row>
    <row r="603" spans="1:7" x14ac:dyDescent="0.3">
      <c r="A603" s="241"/>
      <c r="B603" s="242"/>
      <c r="C603" s="242"/>
      <c r="D603" s="242"/>
      <c r="E603" s="242"/>
      <c r="F603" s="242"/>
      <c r="G603" s="243"/>
    </row>
    <row r="604" spans="1:7" x14ac:dyDescent="0.3">
      <c r="A604" s="241"/>
      <c r="B604" s="242"/>
      <c r="C604" s="242"/>
      <c r="D604" s="242"/>
      <c r="E604" s="242"/>
      <c r="F604" s="242"/>
      <c r="G604" s="243"/>
    </row>
    <row r="605" spans="1:7" x14ac:dyDescent="0.3">
      <c r="A605" s="241"/>
      <c r="B605" s="242"/>
      <c r="C605" s="242"/>
      <c r="D605" s="242"/>
      <c r="E605" s="242"/>
      <c r="F605" s="242"/>
      <c r="G605" s="243"/>
    </row>
    <row r="606" spans="1:7" x14ac:dyDescent="0.3">
      <c r="A606" s="241"/>
      <c r="B606" s="242"/>
      <c r="C606" s="242"/>
      <c r="D606" s="242"/>
      <c r="E606" s="242"/>
      <c r="F606" s="242"/>
      <c r="G606" s="243"/>
    </row>
    <row r="607" spans="1:7" x14ac:dyDescent="0.3">
      <c r="A607" s="241"/>
      <c r="B607" s="242"/>
      <c r="C607" s="242"/>
      <c r="D607" s="242"/>
      <c r="E607" s="242"/>
      <c r="F607" s="242"/>
      <c r="G607" s="243"/>
    </row>
    <row r="608" spans="1:7" x14ac:dyDescent="0.3">
      <c r="A608" s="241"/>
      <c r="B608" s="242"/>
      <c r="C608" s="242"/>
      <c r="D608" s="242"/>
      <c r="E608" s="242"/>
      <c r="F608" s="242"/>
      <c r="G608" s="243"/>
    </row>
    <row r="609" spans="1:7" x14ac:dyDescent="0.3">
      <c r="A609" s="241"/>
      <c r="B609" s="242"/>
      <c r="C609" s="242"/>
      <c r="D609" s="242"/>
      <c r="E609" s="242"/>
      <c r="F609" s="242"/>
      <c r="G609" s="243"/>
    </row>
    <row r="610" spans="1:7" x14ac:dyDescent="0.3">
      <c r="A610" s="241"/>
      <c r="B610" s="242"/>
      <c r="C610" s="242"/>
      <c r="D610" s="242"/>
      <c r="E610" s="242"/>
      <c r="F610" s="242"/>
      <c r="G610" s="243"/>
    </row>
    <row r="611" spans="1:7" x14ac:dyDescent="0.3">
      <c r="A611" s="241"/>
      <c r="B611" s="242"/>
      <c r="C611" s="242"/>
      <c r="D611" s="242"/>
      <c r="E611" s="242"/>
      <c r="F611" s="242"/>
      <c r="G611" s="243"/>
    </row>
    <row r="612" spans="1:7" x14ac:dyDescent="0.3">
      <c r="A612" s="241"/>
      <c r="B612" s="242"/>
      <c r="C612" s="242"/>
      <c r="D612" s="242"/>
      <c r="E612" s="242"/>
      <c r="F612" s="242"/>
      <c r="G612" s="243"/>
    </row>
    <row r="613" spans="1:7" x14ac:dyDescent="0.3">
      <c r="A613" s="241"/>
      <c r="B613" s="242"/>
      <c r="C613" s="242"/>
      <c r="D613" s="242"/>
      <c r="E613" s="242"/>
      <c r="F613" s="242"/>
      <c r="G613" s="243"/>
    </row>
    <row r="614" spans="1:7" x14ac:dyDescent="0.3">
      <c r="A614" s="241"/>
      <c r="B614" s="242"/>
      <c r="C614" s="242"/>
      <c r="D614" s="242"/>
      <c r="E614" s="242"/>
      <c r="F614" s="242"/>
      <c r="G614" s="243"/>
    </row>
    <row r="615" spans="1:7" x14ac:dyDescent="0.3">
      <c r="A615" s="241"/>
      <c r="B615" s="242"/>
      <c r="C615" s="242"/>
      <c r="D615" s="242"/>
      <c r="E615" s="242"/>
      <c r="F615" s="242"/>
      <c r="G615" s="243"/>
    </row>
    <row r="616" spans="1:7" x14ac:dyDescent="0.3">
      <c r="A616" s="241"/>
      <c r="B616" s="242"/>
      <c r="C616" s="242"/>
      <c r="D616" s="242"/>
      <c r="E616" s="242"/>
      <c r="F616" s="242"/>
      <c r="G616" s="243"/>
    </row>
    <row r="617" spans="1:7" x14ac:dyDescent="0.3">
      <c r="A617" s="241"/>
      <c r="B617" s="242"/>
      <c r="C617" s="242"/>
      <c r="D617" s="242"/>
      <c r="E617" s="242"/>
      <c r="F617" s="242"/>
      <c r="G617" s="243"/>
    </row>
    <row r="618" spans="1:7" x14ac:dyDescent="0.3">
      <c r="A618" s="241"/>
      <c r="B618" s="242"/>
      <c r="C618" s="242"/>
      <c r="D618" s="242"/>
      <c r="E618" s="242"/>
      <c r="F618" s="242"/>
      <c r="G618" s="243"/>
    </row>
    <row r="619" spans="1:7" x14ac:dyDescent="0.3">
      <c r="A619" s="241"/>
      <c r="B619" s="242"/>
      <c r="C619" s="242"/>
      <c r="D619" s="242"/>
      <c r="E619" s="242"/>
      <c r="F619" s="242"/>
      <c r="G619" s="243"/>
    </row>
    <row r="620" spans="1:7" x14ac:dyDescent="0.3">
      <c r="A620" s="241"/>
      <c r="B620" s="242"/>
      <c r="C620" s="242"/>
      <c r="D620" s="242"/>
      <c r="E620" s="242"/>
      <c r="F620" s="242"/>
      <c r="G620" s="243"/>
    </row>
    <row r="621" spans="1:7" x14ac:dyDescent="0.3">
      <c r="A621" s="241"/>
      <c r="B621" s="242"/>
      <c r="C621" s="242"/>
      <c r="D621" s="242"/>
      <c r="E621" s="242"/>
      <c r="F621" s="242"/>
      <c r="G621" s="243"/>
    </row>
    <row r="622" spans="1:7" x14ac:dyDescent="0.3">
      <c r="A622" s="241"/>
      <c r="B622" s="242"/>
      <c r="C622" s="242"/>
      <c r="D622" s="242"/>
      <c r="E622" s="242"/>
      <c r="F622" s="242"/>
      <c r="G622" s="243"/>
    </row>
    <row r="623" spans="1:7" x14ac:dyDescent="0.3">
      <c r="A623" s="241"/>
      <c r="B623" s="242"/>
      <c r="C623" s="242"/>
      <c r="D623" s="242"/>
      <c r="E623" s="242"/>
      <c r="F623" s="242"/>
      <c r="G623" s="243"/>
    </row>
    <row r="624" spans="1:7" x14ac:dyDescent="0.3">
      <c r="A624" s="241"/>
      <c r="B624" s="242"/>
      <c r="C624" s="242"/>
      <c r="D624" s="242"/>
      <c r="E624" s="242"/>
      <c r="F624" s="242"/>
      <c r="G624" s="243"/>
    </row>
    <row r="625" spans="1:7" x14ac:dyDescent="0.3">
      <c r="A625" s="241"/>
      <c r="B625" s="242"/>
      <c r="C625" s="242"/>
      <c r="D625" s="242"/>
      <c r="E625" s="242"/>
      <c r="F625" s="242"/>
      <c r="G625" s="243"/>
    </row>
    <row r="626" spans="1:7" x14ac:dyDescent="0.3">
      <c r="A626" s="241"/>
      <c r="B626" s="242"/>
      <c r="C626" s="242"/>
      <c r="D626" s="242"/>
      <c r="E626" s="242"/>
      <c r="F626" s="242"/>
      <c r="G626" s="243"/>
    </row>
    <row r="627" spans="1:7" x14ac:dyDescent="0.3">
      <c r="A627" s="241"/>
      <c r="B627" s="242"/>
      <c r="C627" s="242"/>
      <c r="D627" s="242"/>
      <c r="E627" s="242"/>
      <c r="F627" s="242"/>
      <c r="G627" s="243"/>
    </row>
    <row r="628" spans="1:7" x14ac:dyDescent="0.3">
      <c r="A628" s="241"/>
      <c r="B628" s="242"/>
      <c r="C628" s="242"/>
      <c r="D628" s="242"/>
      <c r="E628" s="242"/>
      <c r="F628" s="242"/>
      <c r="G628" s="243"/>
    </row>
    <row r="629" spans="1:7" x14ac:dyDescent="0.3">
      <c r="A629" s="241"/>
      <c r="B629" s="242"/>
      <c r="C629" s="242"/>
      <c r="D629" s="242"/>
      <c r="E629" s="242"/>
      <c r="F629" s="242"/>
      <c r="G629" s="243"/>
    </row>
    <row r="630" spans="1:7" x14ac:dyDescent="0.3">
      <c r="A630" s="241"/>
      <c r="B630" s="242"/>
      <c r="C630" s="242"/>
      <c r="D630" s="242"/>
      <c r="E630" s="242"/>
      <c r="F630" s="242"/>
      <c r="G630" s="243"/>
    </row>
    <row r="631" spans="1:7" x14ac:dyDescent="0.3">
      <c r="A631" s="241"/>
      <c r="B631" s="242"/>
      <c r="C631" s="242"/>
      <c r="D631" s="242"/>
      <c r="E631" s="242"/>
      <c r="F631" s="242"/>
      <c r="G631" s="243"/>
    </row>
    <row r="632" spans="1:7" x14ac:dyDescent="0.3">
      <c r="A632" s="241"/>
      <c r="B632" s="242"/>
      <c r="C632" s="242"/>
      <c r="D632" s="242"/>
      <c r="E632" s="242"/>
      <c r="F632" s="242"/>
      <c r="G632" s="243"/>
    </row>
    <row r="633" spans="1:7" x14ac:dyDescent="0.3">
      <c r="A633" s="241"/>
      <c r="B633" s="242"/>
      <c r="C633" s="242"/>
      <c r="D633" s="242"/>
      <c r="E633" s="242"/>
      <c r="F633" s="242"/>
      <c r="G633" s="243"/>
    </row>
    <row r="634" spans="1:7" x14ac:dyDescent="0.3">
      <c r="A634" s="241"/>
      <c r="B634" s="242"/>
      <c r="C634" s="242"/>
      <c r="D634" s="242"/>
      <c r="E634" s="242"/>
      <c r="F634" s="242"/>
      <c r="G634" s="243"/>
    </row>
    <row r="635" spans="1:7" x14ac:dyDescent="0.3">
      <c r="A635" s="241"/>
      <c r="B635" s="242"/>
      <c r="C635" s="242"/>
      <c r="D635" s="242"/>
      <c r="E635" s="242"/>
      <c r="F635" s="242"/>
      <c r="G635" s="243"/>
    </row>
    <row r="636" spans="1:7" x14ac:dyDescent="0.3">
      <c r="A636" s="241"/>
      <c r="B636" s="242"/>
      <c r="C636" s="242"/>
      <c r="D636" s="242"/>
      <c r="E636" s="242"/>
      <c r="F636" s="242"/>
      <c r="G636" s="243"/>
    </row>
    <row r="637" spans="1:7" x14ac:dyDescent="0.3">
      <c r="A637" s="241"/>
      <c r="B637" s="242"/>
      <c r="C637" s="242"/>
      <c r="D637" s="242"/>
      <c r="E637" s="242"/>
      <c r="F637" s="242"/>
      <c r="G637" s="243"/>
    </row>
    <row r="638" spans="1:7" x14ac:dyDescent="0.3">
      <c r="A638" s="241"/>
      <c r="B638" s="242"/>
      <c r="C638" s="242"/>
      <c r="D638" s="242"/>
      <c r="E638" s="242"/>
      <c r="F638" s="242"/>
      <c r="G638" s="243"/>
    </row>
    <row r="639" spans="1:7" x14ac:dyDescent="0.3">
      <c r="A639" s="241"/>
      <c r="B639" s="242"/>
      <c r="C639" s="242"/>
      <c r="D639" s="242"/>
      <c r="E639" s="242"/>
      <c r="F639" s="242"/>
      <c r="G639" s="243"/>
    </row>
    <row r="640" spans="1:7" x14ac:dyDescent="0.3">
      <c r="A640" s="241"/>
      <c r="B640" s="242"/>
      <c r="C640" s="242"/>
      <c r="D640" s="242"/>
      <c r="E640" s="242"/>
      <c r="F640" s="242"/>
      <c r="G640" s="243"/>
    </row>
    <row r="641" spans="1:7" x14ac:dyDescent="0.3">
      <c r="A641" s="241"/>
      <c r="B641" s="242"/>
      <c r="C641" s="242"/>
      <c r="D641" s="242"/>
      <c r="E641" s="242"/>
      <c r="F641" s="242"/>
      <c r="G641" s="243"/>
    </row>
    <row r="642" spans="1:7" x14ac:dyDescent="0.3">
      <c r="A642" s="241"/>
      <c r="B642" s="242"/>
      <c r="C642" s="242"/>
      <c r="D642" s="242"/>
      <c r="E642" s="242"/>
      <c r="F642" s="242"/>
      <c r="G642" s="243"/>
    </row>
    <row r="643" spans="1:7" x14ac:dyDescent="0.3">
      <c r="A643" s="241"/>
      <c r="B643" s="242"/>
      <c r="C643" s="242"/>
      <c r="D643" s="242"/>
      <c r="E643" s="242"/>
      <c r="F643" s="242"/>
      <c r="G643" s="243"/>
    </row>
    <row r="644" spans="1:7" x14ac:dyDescent="0.3">
      <c r="A644" s="241"/>
      <c r="B644" s="242"/>
      <c r="C644" s="242"/>
      <c r="D644" s="242"/>
      <c r="E644" s="242"/>
      <c r="F644" s="242"/>
      <c r="G644" s="243"/>
    </row>
    <row r="645" spans="1:7" x14ac:dyDescent="0.3">
      <c r="A645" s="241"/>
      <c r="B645" s="242"/>
      <c r="C645" s="242"/>
      <c r="D645" s="242"/>
      <c r="E645" s="242"/>
      <c r="F645" s="242"/>
      <c r="G645" s="243"/>
    </row>
    <row r="646" spans="1:7" x14ac:dyDescent="0.3">
      <c r="A646" s="241"/>
      <c r="B646" s="242"/>
      <c r="C646" s="242"/>
      <c r="D646" s="242"/>
      <c r="E646" s="242"/>
      <c r="F646" s="242"/>
      <c r="G646" s="243"/>
    </row>
    <row r="647" spans="1:7" x14ac:dyDescent="0.3">
      <c r="A647" s="241"/>
      <c r="B647" s="242"/>
      <c r="C647" s="242"/>
      <c r="D647" s="242"/>
      <c r="E647" s="242"/>
      <c r="F647" s="242"/>
      <c r="G647" s="243"/>
    </row>
    <row r="648" spans="1:7" x14ac:dyDescent="0.3">
      <c r="A648" s="241"/>
      <c r="B648" s="242"/>
      <c r="C648" s="242"/>
      <c r="D648" s="242"/>
      <c r="E648" s="242"/>
      <c r="F648" s="242"/>
      <c r="G648" s="243"/>
    </row>
    <row r="649" spans="1:7" x14ac:dyDescent="0.3">
      <c r="A649" s="241"/>
      <c r="B649" s="242"/>
      <c r="C649" s="242"/>
      <c r="D649" s="242"/>
      <c r="E649" s="242"/>
      <c r="F649" s="242"/>
      <c r="G649" s="243"/>
    </row>
    <row r="650" spans="1:7" x14ac:dyDescent="0.3">
      <c r="A650" s="241"/>
      <c r="B650" s="242"/>
      <c r="C650" s="242"/>
      <c r="D650" s="242"/>
      <c r="E650" s="242"/>
      <c r="F650" s="242"/>
      <c r="G650" s="243"/>
    </row>
    <row r="651" spans="1:7" x14ac:dyDescent="0.3">
      <c r="A651" s="241"/>
      <c r="B651" s="242"/>
      <c r="C651" s="242"/>
      <c r="D651" s="242"/>
      <c r="E651" s="242"/>
      <c r="F651" s="242"/>
      <c r="G651" s="243"/>
    </row>
    <row r="652" spans="1:7" x14ac:dyDescent="0.3">
      <c r="A652" s="241"/>
      <c r="B652" s="242"/>
      <c r="C652" s="242"/>
      <c r="D652" s="242"/>
      <c r="E652" s="242"/>
      <c r="F652" s="242"/>
      <c r="G652" s="243"/>
    </row>
    <row r="653" spans="1:7" x14ac:dyDescent="0.3">
      <c r="A653" s="241"/>
      <c r="B653" s="242"/>
      <c r="C653" s="242"/>
      <c r="D653" s="242"/>
      <c r="E653" s="242"/>
      <c r="F653" s="242"/>
      <c r="G653" s="243"/>
    </row>
    <row r="654" spans="1:7" x14ac:dyDescent="0.3">
      <c r="A654" s="241"/>
      <c r="B654" s="242"/>
      <c r="C654" s="242"/>
      <c r="D654" s="242"/>
      <c r="E654" s="242"/>
      <c r="F654" s="242"/>
      <c r="G654" s="243"/>
    </row>
    <row r="655" spans="1:7" x14ac:dyDescent="0.3">
      <c r="A655" s="241"/>
      <c r="B655" s="242"/>
      <c r="C655" s="242"/>
      <c r="D655" s="242"/>
      <c r="E655" s="242"/>
      <c r="F655" s="242"/>
      <c r="G655" s="243"/>
    </row>
    <row r="656" spans="1:7" x14ac:dyDescent="0.3">
      <c r="A656" s="241"/>
      <c r="B656" s="242"/>
      <c r="C656" s="242"/>
      <c r="D656" s="242"/>
      <c r="E656" s="242"/>
      <c r="F656" s="242"/>
      <c r="G656" s="243"/>
    </row>
    <row r="657" spans="1:7" x14ac:dyDescent="0.3">
      <c r="A657" s="241"/>
      <c r="B657" s="242"/>
      <c r="C657" s="242"/>
      <c r="D657" s="242"/>
      <c r="E657" s="242"/>
      <c r="F657" s="242"/>
      <c r="G657" s="243"/>
    </row>
    <row r="658" spans="1:7" x14ac:dyDescent="0.3">
      <c r="A658" s="241"/>
      <c r="B658" s="242"/>
      <c r="C658" s="242"/>
      <c r="D658" s="242"/>
      <c r="E658" s="242"/>
      <c r="F658" s="242"/>
      <c r="G658" s="243"/>
    </row>
    <row r="659" spans="1:7" x14ac:dyDescent="0.3">
      <c r="A659" s="241"/>
      <c r="B659" s="242"/>
      <c r="C659" s="242"/>
      <c r="D659" s="242"/>
      <c r="E659" s="242"/>
      <c r="F659" s="242"/>
      <c r="G659" s="243"/>
    </row>
    <row r="660" spans="1:7" x14ac:dyDescent="0.3">
      <c r="A660" s="241"/>
      <c r="B660" s="242"/>
      <c r="C660" s="242"/>
      <c r="D660" s="242"/>
      <c r="E660" s="242"/>
      <c r="F660" s="242"/>
      <c r="G660" s="243"/>
    </row>
    <row r="661" spans="1:7" x14ac:dyDescent="0.3">
      <c r="A661" s="241"/>
      <c r="B661" s="242"/>
      <c r="C661" s="242"/>
      <c r="D661" s="242"/>
      <c r="E661" s="242"/>
      <c r="F661" s="242"/>
      <c r="G661" s="243"/>
    </row>
    <row r="662" spans="1:7" x14ac:dyDescent="0.3">
      <c r="A662" s="241"/>
      <c r="B662" s="242"/>
      <c r="C662" s="242"/>
      <c r="D662" s="242"/>
      <c r="E662" s="242"/>
      <c r="F662" s="242"/>
      <c r="G662" s="243"/>
    </row>
    <row r="663" spans="1:7" x14ac:dyDescent="0.3">
      <c r="A663" s="241"/>
      <c r="B663" s="242"/>
      <c r="C663" s="242"/>
      <c r="D663" s="242"/>
      <c r="E663" s="242"/>
      <c r="F663" s="242"/>
      <c r="G663" s="243"/>
    </row>
    <row r="664" spans="1:7" x14ac:dyDescent="0.3">
      <c r="A664" s="241"/>
      <c r="B664" s="242"/>
      <c r="C664" s="242"/>
      <c r="D664" s="242"/>
      <c r="E664" s="242"/>
      <c r="F664" s="242"/>
      <c r="G664" s="243"/>
    </row>
    <row r="665" spans="1:7" x14ac:dyDescent="0.3">
      <c r="A665" s="241"/>
      <c r="B665" s="242"/>
      <c r="C665" s="242"/>
      <c r="D665" s="242"/>
      <c r="E665" s="242"/>
      <c r="F665" s="242"/>
      <c r="G665" s="243"/>
    </row>
    <row r="666" spans="1:7" x14ac:dyDescent="0.3">
      <c r="A666" s="241"/>
      <c r="B666" s="242"/>
      <c r="C666" s="242"/>
      <c r="D666" s="242"/>
      <c r="E666" s="242"/>
      <c r="F666" s="242"/>
      <c r="G666" s="243"/>
    </row>
    <row r="667" spans="1:7" x14ac:dyDescent="0.3">
      <c r="A667" s="241"/>
      <c r="B667" s="242"/>
      <c r="C667" s="242"/>
      <c r="D667" s="242"/>
      <c r="E667" s="242"/>
      <c r="F667" s="242"/>
      <c r="G667" s="243"/>
    </row>
    <row r="668" spans="1:7" x14ac:dyDescent="0.3">
      <c r="A668" s="241"/>
      <c r="B668" s="242"/>
      <c r="C668" s="242"/>
      <c r="D668" s="242"/>
      <c r="E668" s="242"/>
      <c r="F668" s="242"/>
      <c r="G668" s="243"/>
    </row>
    <row r="669" spans="1:7" x14ac:dyDescent="0.3">
      <c r="A669" s="241"/>
      <c r="B669" s="242"/>
      <c r="C669" s="242"/>
      <c r="D669" s="242"/>
      <c r="E669" s="242"/>
      <c r="F669" s="242"/>
      <c r="G669" s="243"/>
    </row>
    <row r="670" spans="1:7" x14ac:dyDescent="0.3">
      <c r="A670" s="241"/>
      <c r="B670" s="242"/>
      <c r="C670" s="242"/>
      <c r="D670" s="242"/>
      <c r="E670" s="242"/>
      <c r="F670" s="242"/>
      <c r="G670" s="243"/>
    </row>
    <row r="671" spans="1:7" x14ac:dyDescent="0.3">
      <c r="A671" s="241"/>
      <c r="B671" s="242"/>
      <c r="C671" s="242"/>
      <c r="D671" s="242"/>
      <c r="E671" s="242"/>
      <c r="F671" s="242"/>
      <c r="G671" s="243"/>
    </row>
    <row r="672" spans="1:7" x14ac:dyDescent="0.3">
      <c r="A672" s="241"/>
      <c r="B672" s="242"/>
      <c r="C672" s="242"/>
      <c r="D672" s="242"/>
      <c r="E672" s="242"/>
      <c r="F672" s="242"/>
      <c r="G672" s="243"/>
    </row>
    <row r="673" spans="1:7" x14ac:dyDescent="0.3">
      <c r="A673" s="241"/>
      <c r="B673" s="242"/>
      <c r="C673" s="242"/>
      <c r="D673" s="242"/>
      <c r="E673" s="242"/>
      <c r="F673" s="242"/>
      <c r="G673" s="243"/>
    </row>
    <row r="674" spans="1:7" x14ac:dyDescent="0.3">
      <c r="A674" s="241"/>
      <c r="B674" s="242"/>
      <c r="C674" s="242"/>
      <c r="D674" s="242"/>
      <c r="E674" s="242"/>
      <c r="F674" s="242"/>
      <c r="G674" s="243"/>
    </row>
    <row r="675" spans="1:7" x14ac:dyDescent="0.3">
      <c r="A675" s="241"/>
      <c r="B675" s="242"/>
      <c r="C675" s="242"/>
      <c r="D675" s="242"/>
      <c r="E675" s="242"/>
      <c r="F675" s="242"/>
      <c r="G675" s="243"/>
    </row>
    <row r="676" spans="1:7" x14ac:dyDescent="0.3">
      <c r="A676" s="241"/>
      <c r="B676" s="242"/>
      <c r="C676" s="242"/>
      <c r="D676" s="242"/>
      <c r="E676" s="242"/>
      <c r="F676" s="242"/>
      <c r="G676" s="243"/>
    </row>
    <row r="677" spans="1:7" x14ac:dyDescent="0.3">
      <c r="A677" s="241"/>
      <c r="B677" s="242"/>
      <c r="C677" s="242"/>
      <c r="D677" s="242"/>
      <c r="E677" s="242"/>
      <c r="F677" s="242"/>
      <c r="G677" s="243"/>
    </row>
    <row r="678" spans="1:7" x14ac:dyDescent="0.3">
      <c r="A678" s="241"/>
      <c r="B678" s="242"/>
      <c r="C678" s="242"/>
      <c r="D678" s="242"/>
      <c r="E678" s="242"/>
      <c r="F678" s="242"/>
      <c r="G678" s="243"/>
    </row>
    <row r="679" spans="1:7" x14ac:dyDescent="0.3">
      <c r="A679" s="241"/>
      <c r="B679" s="242"/>
      <c r="C679" s="242"/>
      <c r="D679" s="242"/>
      <c r="E679" s="242"/>
      <c r="F679" s="242"/>
      <c r="G679" s="243"/>
    </row>
    <row r="680" spans="1:7" x14ac:dyDescent="0.3">
      <c r="A680" s="241"/>
      <c r="B680" s="242"/>
      <c r="C680" s="242"/>
      <c r="D680" s="242"/>
      <c r="E680" s="242"/>
      <c r="F680" s="242"/>
      <c r="G680" s="243"/>
    </row>
    <row r="681" spans="1:7" x14ac:dyDescent="0.3">
      <c r="A681" s="241"/>
      <c r="B681" s="242"/>
      <c r="C681" s="242"/>
      <c r="D681" s="242"/>
      <c r="E681" s="242"/>
      <c r="F681" s="242"/>
      <c r="G681" s="243"/>
    </row>
    <row r="682" spans="1:7" x14ac:dyDescent="0.3">
      <c r="A682" s="241"/>
      <c r="B682" s="242"/>
      <c r="C682" s="242"/>
      <c r="D682" s="242"/>
      <c r="E682" s="242"/>
      <c r="F682" s="242"/>
      <c r="G682" s="243"/>
    </row>
    <row r="683" spans="1:7" x14ac:dyDescent="0.3">
      <c r="A683" s="241"/>
      <c r="B683" s="242"/>
      <c r="C683" s="242"/>
      <c r="D683" s="242"/>
      <c r="E683" s="242"/>
      <c r="F683" s="242"/>
      <c r="G683" s="243"/>
    </row>
    <row r="684" spans="1:7" x14ac:dyDescent="0.3">
      <c r="A684" s="241"/>
      <c r="B684" s="242"/>
      <c r="C684" s="242"/>
      <c r="D684" s="242"/>
      <c r="E684" s="242"/>
      <c r="F684" s="242"/>
      <c r="G684" s="243"/>
    </row>
    <row r="685" spans="1:7" x14ac:dyDescent="0.3">
      <c r="A685" s="241"/>
      <c r="B685" s="242"/>
      <c r="C685" s="242"/>
      <c r="D685" s="242"/>
      <c r="E685" s="242"/>
      <c r="F685" s="242"/>
      <c r="G685" s="243"/>
    </row>
    <row r="686" spans="1:7" x14ac:dyDescent="0.3">
      <c r="A686" s="241"/>
      <c r="B686" s="242"/>
      <c r="C686" s="242"/>
      <c r="D686" s="242"/>
      <c r="E686" s="242"/>
      <c r="F686" s="242"/>
      <c r="G686" s="243"/>
    </row>
    <row r="687" spans="1:7" x14ac:dyDescent="0.3">
      <c r="A687" s="241"/>
      <c r="B687" s="242"/>
      <c r="C687" s="242"/>
      <c r="D687" s="242"/>
      <c r="E687" s="242"/>
      <c r="F687" s="242"/>
      <c r="G687" s="243"/>
    </row>
    <row r="688" spans="1:7" x14ac:dyDescent="0.3">
      <c r="A688" s="241"/>
      <c r="B688" s="242"/>
      <c r="C688" s="242"/>
      <c r="D688" s="242"/>
      <c r="E688" s="242"/>
      <c r="F688" s="242"/>
      <c r="G688" s="243"/>
    </row>
    <row r="689" spans="1:7" x14ac:dyDescent="0.3">
      <c r="A689" s="241"/>
      <c r="B689" s="242"/>
      <c r="C689" s="242"/>
      <c r="D689" s="242"/>
      <c r="E689" s="242"/>
      <c r="F689" s="242"/>
      <c r="G689" s="243"/>
    </row>
    <row r="690" spans="1:7" x14ac:dyDescent="0.3">
      <c r="A690" s="241"/>
      <c r="B690" s="242"/>
      <c r="C690" s="242"/>
      <c r="D690" s="242"/>
      <c r="E690" s="242"/>
      <c r="F690" s="242"/>
      <c r="G690" s="243"/>
    </row>
    <row r="691" spans="1:7" x14ac:dyDescent="0.3">
      <c r="A691" s="241"/>
      <c r="B691" s="242"/>
      <c r="C691" s="242"/>
      <c r="D691" s="242"/>
      <c r="E691" s="242"/>
      <c r="F691" s="242"/>
      <c r="G691" s="243"/>
    </row>
    <row r="692" spans="1:7" x14ac:dyDescent="0.3">
      <c r="A692" s="241"/>
      <c r="B692" s="242"/>
      <c r="C692" s="242"/>
      <c r="D692" s="242"/>
      <c r="E692" s="242"/>
      <c r="F692" s="242"/>
      <c r="G692" s="243"/>
    </row>
    <row r="693" spans="1:7" x14ac:dyDescent="0.3">
      <c r="A693" s="241"/>
      <c r="B693" s="242"/>
      <c r="C693" s="242"/>
      <c r="D693" s="242"/>
      <c r="E693" s="242"/>
      <c r="F693" s="242"/>
      <c r="G693" s="243"/>
    </row>
    <row r="694" spans="1:7" x14ac:dyDescent="0.3">
      <c r="A694" s="241"/>
      <c r="B694" s="242"/>
      <c r="C694" s="242"/>
      <c r="D694" s="242"/>
      <c r="E694" s="242"/>
      <c r="F694" s="242"/>
      <c r="G694" s="243"/>
    </row>
    <row r="695" spans="1:7" x14ac:dyDescent="0.3">
      <c r="A695" s="241"/>
      <c r="B695" s="242"/>
      <c r="C695" s="242"/>
      <c r="D695" s="242"/>
      <c r="E695" s="242"/>
      <c r="F695" s="242"/>
      <c r="G695" s="243"/>
    </row>
    <row r="696" spans="1:7" x14ac:dyDescent="0.3">
      <c r="A696" s="241"/>
      <c r="B696" s="242"/>
      <c r="C696" s="242"/>
      <c r="D696" s="242"/>
      <c r="E696" s="242"/>
      <c r="F696" s="242"/>
      <c r="G696" s="243"/>
    </row>
    <row r="697" spans="1:7" x14ac:dyDescent="0.3">
      <c r="A697" s="241"/>
      <c r="B697" s="242"/>
      <c r="C697" s="242"/>
      <c r="D697" s="242"/>
      <c r="E697" s="242"/>
      <c r="F697" s="242"/>
      <c r="G697" s="243"/>
    </row>
    <row r="698" spans="1:7" x14ac:dyDescent="0.3">
      <c r="A698" s="241"/>
      <c r="B698" s="242"/>
      <c r="C698" s="242"/>
      <c r="D698" s="242"/>
      <c r="E698" s="242"/>
      <c r="F698" s="242"/>
      <c r="G698" s="243"/>
    </row>
    <row r="699" spans="1:7" x14ac:dyDescent="0.3">
      <c r="A699" s="241"/>
      <c r="B699" s="242"/>
      <c r="C699" s="242"/>
      <c r="D699" s="242"/>
      <c r="E699" s="242"/>
      <c r="F699" s="242"/>
      <c r="G699" s="243"/>
    </row>
    <row r="700" spans="1:7" x14ac:dyDescent="0.3">
      <c r="A700" s="241"/>
      <c r="B700" s="242"/>
      <c r="C700" s="242"/>
      <c r="D700" s="242"/>
      <c r="E700" s="242"/>
      <c r="F700" s="242"/>
      <c r="G700" s="243"/>
    </row>
    <row r="701" spans="1:7" x14ac:dyDescent="0.3">
      <c r="A701" s="241"/>
      <c r="B701" s="242"/>
      <c r="C701" s="242"/>
      <c r="D701" s="242"/>
      <c r="E701" s="242"/>
      <c r="F701" s="242"/>
      <c r="G701" s="243"/>
    </row>
    <row r="702" spans="1:7" x14ac:dyDescent="0.3">
      <c r="A702" s="241"/>
      <c r="B702" s="242"/>
      <c r="C702" s="242"/>
      <c r="D702" s="242"/>
      <c r="E702" s="242"/>
      <c r="F702" s="242"/>
      <c r="G702" s="243"/>
    </row>
    <row r="703" spans="1:7" x14ac:dyDescent="0.3">
      <c r="A703" s="241"/>
      <c r="B703" s="242"/>
      <c r="C703" s="242"/>
      <c r="D703" s="242"/>
      <c r="E703" s="242"/>
      <c r="F703" s="242"/>
      <c r="G703" s="243"/>
    </row>
    <row r="704" spans="1:7" x14ac:dyDescent="0.3">
      <c r="A704" s="241"/>
      <c r="B704" s="242"/>
      <c r="C704" s="242"/>
      <c r="D704" s="242"/>
      <c r="E704" s="242"/>
      <c r="F704" s="242"/>
      <c r="G704" s="243"/>
    </row>
    <row r="705" spans="1:7" x14ac:dyDescent="0.3">
      <c r="A705" s="241"/>
      <c r="B705" s="242"/>
      <c r="C705" s="242"/>
      <c r="D705" s="242"/>
      <c r="E705" s="242"/>
      <c r="F705" s="242"/>
      <c r="G705" s="243"/>
    </row>
    <row r="706" spans="1:7" x14ac:dyDescent="0.3">
      <c r="A706" s="241"/>
      <c r="B706" s="242"/>
      <c r="C706" s="242"/>
      <c r="D706" s="242"/>
      <c r="E706" s="242"/>
      <c r="F706" s="242"/>
      <c r="G706" s="243"/>
    </row>
    <row r="707" spans="1:7" x14ac:dyDescent="0.3">
      <c r="A707" s="241"/>
      <c r="B707" s="242"/>
      <c r="C707" s="242"/>
      <c r="D707" s="242"/>
      <c r="E707" s="242"/>
      <c r="F707" s="242"/>
      <c r="G707" s="243"/>
    </row>
    <row r="708" spans="1:7" x14ac:dyDescent="0.3">
      <c r="A708" s="241"/>
      <c r="B708" s="242"/>
      <c r="C708" s="242"/>
      <c r="D708" s="242"/>
      <c r="E708" s="242"/>
      <c r="F708" s="242"/>
      <c r="G708" s="243"/>
    </row>
    <row r="709" spans="1:7" x14ac:dyDescent="0.3">
      <c r="A709" s="241"/>
      <c r="B709" s="242"/>
      <c r="C709" s="242"/>
      <c r="D709" s="242"/>
      <c r="E709" s="242"/>
      <c r="F709" s="242"/>
      <c r="G709" s="243"/>
    </row>
    <row r="710" spans="1:7" x14ac:dyDescent="0.3">
      <c r="A710" s="241"/>
      <c r="B710" s="242"/>
      <c r="C710" s="242"/>
      <c r="D710" s="242"/>
      <c r="E710" s="242"/>
      <c r="F710" s="242"/>
      <c r="G710" s="243"/>
    </row>
    <row r="711" spans="1:7" x14ac:dyDescent="0.3">
      <c r="A711" s="241"/>
      <c r="B711" s="242"/>
      <c r="C711" s="242"/>
      <c r="D711" s="242"/>
      <c r="E711" s="242"/>
      <c r="F711" s="242"/>
      <c r="G711" s="243"/>
    </row>
    <row r="712" spans="1:7" x14ac:dyDescent="0.3">
      <c r="A712" s="241"/>
      <c r="B712" s="242"/>
      <c r="C712" s="242"/>
      <c r="D712" s="242"/>
      <c r="E712" s="242"/>
      <c r="F712" s="242"/>
      <c r="G712" s="243"/>
    </row>
    <row r="713" spans="1:7" x14ac:dyDescent="0.3">
      <c r="A713" s="241"/>
      <c r="B713" s="242"/>
      <c r="C713" s="242"/>
      <c r="D713" s="242"/>
      <c r="E713" s="242"/>
      <c r="F713" s="242"/>
      <c r="G713" s="243"/>
    </row>
    <row r="714" spans="1:7" x14ac:dyDescent="0.3">
      <c r="A714" s="241"/>
      <c r="B714" s="242"/>
      <c r="C714" s="242"/>
      <c r="D714" s="242"/>
      <c r="E714" s="242"/>
      <c r="F714" s="242"/>
      <c r="G714" s="243"/>
    </row>
    <row r="715" spans="1:7" x14ac:dyDescent="0.3">
      <c r="A715" s="241"/>
      <c r="B715" s="242"/>
      <c r="C715" s="242"/>
      <c r="D715" s="242"/>
      <c r="E715" s="242"/>
      <c r="F715" s="242"/>
      <c r="G715" s="243"/>
    </row>
    <row r="716" spans="1:7" x14ac:dyDescent="0.3">
      <c r="A716" s="241"/>
      <c r="B716" s="242"/>
      <c r="C716" s="242"/>
      <c r="D716" s="242"/>
      <c r="E716" s="242"/>
      <c r="F716" s="242"/>
      <c r="G716" s="243"/>
    </row>
    <row r="717" spans="1:7" x14ac:dyDescent="0.3">
      <c r="A717" s="241"/>
      <c r="B717" s="242"/>
      <c r="C717" s="242"/>
      <c r="D717" s="242"/>
      <c r="E717" s="242"/>
      <c r="F717" s="242"/>
      <c r="G717" s="243"/>
    </row>
    <row r="718" spans="1:7" x14ac:dyDescent="0.3">
      <c r="A718" s="241"/>
      <c r="B718" s="242"/>
      <c r="C718" s="242"/>
      <c r="D718" s="242"/>
      <c r="E718" s="242"/>
      <c r="F718" s="242"/>
      <c r="G718" s="243"/>
    </row>
    <row r="719" spans="1:7" x14ac:dyDescent="0.3">
      <c r="A719" s="241"/>
      <c r="B719" s="242"/>
      <c r="C719" s="242"/>
      <c r="D719" s="242"/>
      <c r="E719" s="242"/>
      <c r="F719" s="242"/>
      <c r="G719" s="243"/>
    </row>
    <row r="720" spans="1:7" x14ac:dyDescent="0.3">
      <c r="A720" s="241"/>
      <c r="B720" s="242"/>
      <c r="C720" s="242"/>
      <c r="D720" s="242"/>
      <c r="E720" s="242"/>
      <c r="F720" s="242"/>
      <c r="G720" s="243"/>
    </row>
    <row r="721" spans="1:7" x14ac:dyDescent="0.3">
      <c r="A721" s="241"/>
      <c r="B721" s="242"/>
      <c r="C721" s="242"/>
      <c r="D721" s="242"/>
      <c r="E721" s="242"/>
      <c r="F721" s="242"/>
      <c r="G721" s="243"/>
    </row>
    <row r="722" spans="1:7" x14ac:dyDescent="0.3">
      <c r="A722" s="241"/>
      <c r="B722" s="242"/>
      <c r="C722" s="242"/>
      <c r="D722" s="242"/>
      <c r="E722" s="242"/>
      <c r="F722" s="242"/>
      <c r="G722" s="243"/>
    </row>
    <row r="723" spans="1:7" x14ac:dyDescent="0.3">
      <c r="A723" s="241"/>
      <c r="B723" s="242"/>
      <c r="C723" s="242"/>
      <c r="D723" s="242"/>
      <c r="E723" s="242"/>
      <c r="F723" s="242"/>
      <c r="G723" s="243"/>
    </row>
    <row r="724" spans="1:7" x14ac:dyDescent="0.3">
      <c r="A724" s="241"/>
      <c r="B724" s="242"/>
      <c r="C724" s="242"/>
      <c r="D724" s="242"/>
      <c r="E724" s="242"/>
      <c r="F724" s="242"/>
      <c r="G724" s="243"/>
    </row>
    <row r="725" spans="1:7" x14ac:dyDescent="0.3">
      <c r="A725" s="241"/>
      <c r="B725" s="242"/>
      <c r="C725" s="242"/>
      <c r="D725" s="242"/>
      <c r="E725" s="242"/>
      <c r="F725" s="242"/>
      <c r="G725" s="243"/>
    </row>
    <row r="726" spans="1:7" x14ac:dyDescent="0.3">
      <c r="A726" s="241"/>
      <c r="B726" s="242"/>
      <c r="C726" s="242"/>
      <c r="D726" s="242"/>
      <c r="E726" s="242"/>
      <c r="F726" s="242"/>
      <c r="G726" s="243"/>
    </row>
    <row r="727" spans="1:7" x14ac:dyDescent="0.3">
      <c r="A727" s="241"/>
      <c r="B727" s="242"/>
      <c r="C727" s="242"/>
      <c r="D727" s="242"/>
      <c r="E727" s="242"/>
      <c r="F727" s="242"/>
      <c r="G727" s="243"/>
    </row>
    <row r="728" spans="1:7" x14ac:dyDescent="0.3">
      <c r="A728" s="241"/>
      <c r="B728" s="242"/>
      <c r="C728" s="242"/>
      <c r="D728" s="242"/>
      <c r="E728" s="242"/>
      <c r="F728" s="242"/>
      <c r="G728" s="243"/>
    </row>
    <row r="729" spans="1:7" x14ac:dyDescent="0.3">
      <c r="A729" s="241"/>
      <c r="B729" s="242"/>
      <c r="C729" s="242"/>
      <c r="D729" s="242"/>
      <c r="E729" s="242"/>
      <c r="F729" s="242"/>
      <c r="G729" s="243"/>
    </row>
    <row r="730" spans="1:7" x14ac:dyDescent="0.3">
      <c r="A730" s="241"/>
      <c r="B730" s="242"/>
      <c r="C730" s="242"/>
      <c r="D730" s="242"/>
      <c r="E730" s="242"/>
      <c r="F730" s="242"/>
      <c r="G730" s="243"/>
    </row>
    <row r="731" spans="1:7" x14ac:dyDescent="0.3">
      <c r="A731" s="241"/>
      <c r="B731" s="242"/>
      <c r="C731" s="242"/>
      <c r="D731" s="242"/>
      <c r="E731" s="242"/>
      <c r="F731" s="242"/>
      <c r="G731" s="243"/>
    </row>
    <row r="732" spans="1:7" x14ac:dyDescent="0.3">
      <c r="A732" s="241"/>
      <c r="B732" s="242"/>
      <c r="C732" s="242"/>
      <c r="D732" s="242"/>
      <c r="E732" s="242"/>
      <c r="F732" s="242"/>
      <c r="G732" s="243"/>
    </row>
    <row r="733" spans="1:7" x14ac:dyDescent="0.3">
      <c r="A733" s="241"/>
      <c r="B733" s="242"/>
      <c r="C733" s="242"/>
      <c r="D733" s="242"/>
      <c r="E733" s="242"/>
      <c r="F733" s="242"/>
      <c r="G733" s="243"/>
    </row>
    <row r="734" spans="1:7" x14ac:dyDescent="0.3">
      <c r="A734" s="241"/>
      <c r="B734" s="242"/>
      <c r="C734" s="242"/>
      <c r="D734" s="242"/>
      <c r="E734" s="242"/>
      <c r="F734" s="242"/>
      <c r="G734" s="243"/>
    </row>
    <row r="735" spans="1:7" x14ac:dyDescent="0.3">
      <c r="A735" s="241"/>
      <c r="B735" s="242"/>
      <c r="C735" s="242"/>
      <c r="D735" s="242"/>
      <c r="E735" s="242"/>
      <c r="F735" s="242"/>
      <c r="G735" s="243"/>
    </row>
    <row r="736" spans="1:7" x14ac:dyDescent="0.3">
      <c r="A736" s="241"/>
      <c r="B736" s="242"/>
      <c r="C736" s="242"/>
      <c r="D736" s="242"/>
      <c r="E736" s="242"/>
      <c r="F736" s="242"/>
      <c r="G736" s="243"/>
    </row>
    <row r="737" spans="1:7" x14ac:dyDescent="0.3">
      <c r="A737" s="241"/>
      <c r="B737" s="242"/>
      <c r="C737" s="242"/>
      <c r="D737" s="242"/>
      <c r="E737" s="242"/>
      <c r="F737" s="242"/>
      <c r="G737" s="243"/>
    </row>
    <row r="738" spans="1:7" x14ac:dyDescent="0.3">
      <c r="A738" s="241"/>
      <c r="B738" s="242"/>
      <c r="C738" s="242"/>
      <c r="D738" s="242"/>
      <c r="E738" s="242"/>
      <c r="F738" s="242"/>
      <c r="G738" s="243"/>
    </row>
    <row r="739" spans="1:7" x14ac:dyDescent="0.3">
      <c r="A739" s="241"/>
      <c r="B739" s="242"/>
      <c r="C739" s="242"/>
      <c r="D739" s="242"/>
      <c r="E739" s="242"/>
      <c r="F739" s="242"/>
      <c r="G739" s="243"/>
    </row>
    <row r="740" spans="1:7" x14ac:dyDescent="0.3">
      <c r="A740" s="241"/>
      <c r="B740" s="242"/>
      <c r="C740" s="242"/>
      <c r="D740" s="242"/>
      <c r="E740" s="242"/>
      <c r="F740" s="242"/>
      <c r="G740" s="243"/>
    </row>
    <row r="741" spans="1:7" x14ac:dyDescent="0.3">
      <c r="A741" s="241"/>
      <c r="B741" s="242"/>
      <c r="C741" s="242"/>
      <c r="D741" s="242"/>
      <c r="E741" s="242"/>
      <c r="F741" s="242"/>
      <c r="G741" s="243"/>
    </row>
    <row r="742" spans="1:7" x14ac:dyDescent="0.3">
      <c r="A742" s="241"/>
      <c r="B742" s="242"/>
      <c r="C742" s="242"/>
      <c r="D742" s="242"/>
      <c r="E742" s="242"/>
      <c r="F742" s="242"/>
      <c r="G742" s="243"/>
    </row>
    <row r="743" spans="1:7" x14ac:dyDescent="0.3">
      <c r="A743" s="241"/>
      <c r="B743" s="242"/>
      <c r="C743" s="242"/>
      <c r="D743" s="242"/>
      <c r="E743" s="242"/>
      <c r="F743" s="242"/>
      <c r="G743" s="243"/>
    </row>
    <row r="744" spans="1:7" x14ac:dyDescent="0.3">
      <c r="A744" s="241"/>
      <c r="B744" s="242"/>
      <c r="C744" s="242"/>
      <c r="D744" s="242"/>
      <c r="E744" s="242"/>
      <c r="F744" s="242"/>
      <c r="G744" s="243"/>
    </row>
    <row r="745" spans="1:7" x14ac:dyDescent="0.3">
      <c r="A745" s="241"/>
      <c r="B745" s="242"/>
      <c r="C745" s="242"/>
      <c r="D745" s="242"/>
      <c r="E745" s="242"/>
      <c r="F745" s="242"/>
      <c r="G745" s="243"/>
    </row>
    <row r="746" spans="1:7" x14ac:dyDescent="0.3">
      <c r="A746" s="241"/>
      <c r="B746" s="242"/>
      <c r="C746" s="242"/>
      <c r="D746" s="242"/>
      <c r="E746" s="242"/>
      <c r="F746" s="242"/>
      <c r="G746" s="243"/>
    </row>
    <row r="747" spans="1:7" x14ac:dyDescent="0.3">
      <c r="A747" s="241"/>
      <c r="B747" s="242"/>
      <c r="C747" s="242"/>
      <c r="D747" s="242"/>
      <c r="E747" s="242"/>
      <c r="F747" s="242"/>
      <c r="G747" s="243"/>
    </row>
    <row r="748" spans="1:7" x14ac:dyDescent="0.3">
      <c r="A748" s="241"/>
      <c r="B748" s="242"/>
      <c r="C748" s="242"/>
      <c r="D748" s="242"/>
      <c r="E748" s="242"/>
      <c r="F748" s="242"/>
      <c r="G748" s="243"/>
    </row>
    <row r="749" spans="1:7" x14ac:dyDescent="0.3">
      <c r="A749" s="241"/>
      <c r="B749" s="242"/>
      <c r="C749" s="242"/>
      <c r="D749" s="242"/>
      <c r="E749" s="242"/>
      <c r="F749" s="242"/>
      <c r="G749" s="243"/>
    </row>
    <row r="750" spans="1:7" x14ac:dyDescent="0.3">
      <c r="A750" s="241"/>
      <c r="B750" s="242"/>
      <c r="C750" s="242"/>
      <c r="D750" s="242"/>
      <c r="E750" s="242"/>
      <c r="F750" s="242"/>
      <c r="G750" s="243"/>
    </row>
    <row r="751" spans="1:7" x14ac:dyDescent="0.3">
      <c r="A751" s="241"/>
      <c r="B751" s="242"/>
      <c r="C751" s="242"/>
      <c r="D751" s="242"/>
      <c r="E751" s="242"/>
      <c r="F751" s="242"/>
      <c r="G751" s="243"/>
    </row>
    <row r="752" spans="1:7" x14ac:dyDescent="0.3">
      <c r="A752" s="241"/>
      <c r="B752" s="242"/>
      <c r="C752" s="242"/>
      <c r="D752" s="242"/>
      <c r="E752" s="242"/>
      <c r="F752" s="242"/>
      <c r="G752" s="243"/>
    </row>
    <row r="753" spans="1:7" x14ac:dyDescent="0.3">
      <c r="A753" s="241"/>
      <c r="B753" s="242"/>
      <c r="C753" s="242"/>
      <c r="D753" s="242"/>
      <c r="E753" s="242"/>
      <c r="F753" s="242"/>
      <c r="G753" s="243"/>
    </row>
    <row r="754" spans="1:7" x14ac:dyDescent="0.3">
      <c r="A754" s="241"/>
      <c r="B754" s="242"/>
      <c r="C754" s="242"/>
      <c r="D754" s="242"/>
      <c r="E754" s="242"/>
      <c r="F754" s="242"/>
      <c r="G754" s="243"/>
    </row>
    <row r="755" spans="1:7" x14ac:dyDescent="0.3">
      <c r="A755" s="241"/>
      <c r="B755" s="242"/>
      <c r="C755" s="242"/>
      <c r="D755" s="242"/>
      <c r="E755" s="242"/>
      <c r="F755" s="242"/>
      <c r="G755" s="243"/>
    </row>
    <row r="756" spans="1:7" x14ac:dyDescent="0.3">
      <c r="A756" s="241"/>
      <c r="B756" s="242"/>
      <c r="C756" s="242"/>
      <c r="D756" s="242"/>
      <c r="E756" s="242"/>
      <c r="F756" s="242"/>
      <c r="G756" s="243"/>
    </row>
    <row r="757" spans="1:7" x14ac:dyDescent="0.3">
      <c r="A757" s="241"/>
      <c r="B757" s="242"/>
      <c r="C757" s="242"/>
      <c r="D757" s="242"/>
      <c r="E757" s="242"/>
      <c r="F757" s="242"/>
      <c r="G757" s="243"/>
    </row>
    <row r="758" spans="1:7" x14ac:dyDescent="0.3">
      <c r="A758" s="241"/>
      <c r="B758" s="242"/>
      <c r="C758" s="242"/>
      <c r="D758" s="242"/>
      <c r="E758" s="242"/>
      <c r="F758" s="242"/>
      <c r="G758" s="243"/>
    </row>
    <row r="759" spans="1:7" x14ac:dyDescent="0.3">
      <c r="A759" s="241"/>
      <c r="B759" s="242"/>
      <c r="C759" s="242"/>
      <c r="D759" s="242"/>
      <c r="E759" s="242"/>
      <c r="F759" s="242"/>
      <c r="G759" s="243"/>
    </row>
    <row r="760" spans="1:7" x14ac:dyDescent="0.3">
      <c r="A760" s="241"/>
      <c r="B760" s="242"/>
      <c r="C760" s="242"/>
      <c r="D760" s="242"/>
      <c r="E760" s="242"/>
      <c r="F760" s="242"/>
      <c r="G760" s="243"/>
    </row>
    <row r="761" spans="1:7" x14ac:dyDescent="0.3">
      <c r="A761" s="241"/>
      <c r="B761" s="242"/>
      <c r="C761" s="242"/>
      <c r="D761" s="242"/>
      <c r="E761" s="242"/>
      <c r="F761" s="242"/>
      <c r="G761" s="243"/>
    </row>
    <row r="762" spans="1:7" x14ac:dyDescent="0.3">
      <c r="A762" s="241"/>
      <c r="B762" s="242"/>
      <c r="C762" s="242"/>
      <c r="D762" s="242"/>
      <c r="E762" s="242"/>
      <c r="F762" s="242"/>
      <c r="G762" s="243"/>
    </row>
    <row r="763" spans="1:7" x14ac:dyDescent="0.3">
      <c r="A763" s="241"/>
      <c r="B763" s="242"/>
      <c r="C763" s="242"/>
      <c r="D763" s="242"/>
      <c r="E763" s="242"/>
      <c r="F763" s="242"/>
      <c r="G763" s="243"/>
    </row>
    <row r="764" spans="1:7" x14ac:dyDescent="0.3">
      <c r="A764" s="241"/>
      <c r="B764" s="242"/>
      <c r="C764" s="242"/>
      <c r="D764" s="242"/>
      <c r="E764" s="242"/>
      <c r="F764" s="242"/>
      <c r="G764" s="243"/>
    </row>
    <row r="765" spans="1:7" x14ac:dyDescent="0.3">
      <c r="A765" s="241"/>
      <c r="B765" s="242"/>
      <c r="C765" s="242"/>
      <c r="D765" s="242"/>
      <c r="E765" s="242"/>
      <c r="F765" s="242"/>
      <c r="G765" s="243"/>
    </row>
    <row r="766" spans="1:7" x14ac:dyDescent="0.3">
      <c r="A766" s="241"/>
      <c r="B766" s="242"/>
      <c r="C766" s="242"/>
      <c r="D766" s="242"/>
      <c r="E766" s="242"/>
      <c r="F766" s="242"/>
      <c r="G766" s="243"/>
    </row>
    <row r="767" spans="1:7" x14ac:dyDescent="0.3">
      <c r="A767" s="241"/>
      <c r="B767" s="242"/>
      <c r="C767" s="242"/>
      <c r="D767" s="242"/>
      <c r="E767" s="242"/>
      <c r="F767" s="242"/>
      <c r="G767" s="243"/>
    </row>
    <row r="768" spans="1:7" x14ac:dyDescent="0.3">
      <c r="A768" s="241"/>
      <c r="B768" s="242"/>
      <c r="C768" s="242"/>
      <c r="D768" s="242"/>
      <c r="E768" s="242"/>
      <c r="F768" s="242"/>
      <c r="G768" s="243"/>
    </row>
    <row r="769" spans="1:7" x14ac:dyDescent="0.3">
      <c r="A769" s="241"/>
      <c r="B769" s="242"/>
      <c r="C769" s="242"/>
      <c r="D769" s="242"/>
      <c r="E769" s="242"/>
      <c r="F769" s="242"/>
      <c r="G769" s="243"/>
    </row>
    <row r="770" spans="1:7" x14ac:dyDescent="0.3">
      <c r="A770" s="241"/>
      <c r="B770" s="242"/>
      <c r="C770" s="242"/>
      <c r="D770" s="242"/>
      <c r="E770" s="242"/>
      <c r="F770" s="242"/>
      <c r="G770" s="243"/>
    </row>
    <row r="771" spans="1:7" x14ac:dyDescent="0.3">
      <c r="A771" s="241"/>
      <c r="B771" s="242"/>
      <c r="C771" s="242"/>
      <c r="D771" s="242"/>
      <c r="E771" s="242"/>
      <c r="F771" s="242"/>
      <c r="G771" s="243"/>
    </row>
    <row r="772" spans="1:7" x14ac:dyDescent="0.3">
      <c r="A772" s="241"/>
      <c r="B772" s="242"/>
      <c r="C772" s="242"/>
      <c r="D772" s="242"/>
      <c r="E772" s="242"/>
      <c r="F772" s="242"/>
      <c r="G772" s="243"/>
    </row>
    <row r="773" spans="1:7" x14ac:dyDescent="0.3">
      <c r="A773" s="241"/>
      <c r="B773" s="242"/>
      <c r="C773" s="242"/>
      <c r="D773" s="242"/>
      <c r="E773" s="242"/>
      <c r="F773" s="242"/>
      <c r="G773" s="243"/>
    </row>
    <row r="774" spans="1:7" x14ac:dyDescent="0.3">
      <c r="A774" s="241"/>
      <c r="B774" s="242"/>
      <c r="C774" s="242"/>
      <c r="D774" s="242"/>
      <c r="E774" s="242"/>
      <c r="F774" s="242"/>
      <c r="G774" s="243"/>
    </row>
    <row r="775" spans="1:7" x14ac:dyDescent="0.3">
      <c r="A775" s="241"/>
      <c r="B775" s="242"/>
      <c r="C775" s="242"/>
      <c r="D775" s="242"/>
      <c r="E775" s="242"/>
      <c r="F775" s="242"/>
      <c r="G775" s="243"/>
    </row>
    <row r="776" spans="1:7" x14ac:dyDescent="0.3">
      <c r="A776" s="241"/>
      <c r="B776" s="242"/>
      <c r="C776" s="242"/>
      <c r="D776" s="242"/>
      <c r="E776" s="242"/>
      <c r="F776" s="242"/>
      <c r="G776" s="243"/>
    </row>
    <row r="777" spans="1:7" x14ac:dyDescent="0.3">
      <c r="A777" s="241"/>
      <c r="B777" s="242"/>
      <c r="C777" s="242"/>
      <c r="D777" s="242"/>
      <c r="E777" s="242"/>
      <c r="F777" s="242"/>
      <c r="G777" s="243"/>
    </row>
    <row r="778" spans="1:7" x14ac:dyDescent="0.3">
      <c r="A778" s="241"/>
      <c r="B778" s="242"/>
      <c r="C778" s="242"/>
      <c r="D778" s="242"/>
      <c r="E778" s="242"/>
      <c r="F778" s="242"/>
      <c r="G778" s="243"/>
    </row>
    <row r="779" spans="1:7" x14ac:dyDescent="0.3">
      <c r="A779" s="241"/>
      <c r="B779" s="242"/>
      <c r="C779" s="242"/>
      <c r="D779" s="242"/>
      <c r="E779" s="242"/>
      <c r="F779" s="242"/>
      <c r="G779" s="243"/>
    </row>
    <row r="780" spans="1:7" x14ac:dyDescent="0.3">
      <c r="A780" s="241"/>
      <c r="B780" s="242"/>
      <c r="C780" s="242"/>
      <c r="D780" s="242"/>
      <c r="E780" s="242"/>
      <c r="F780" s="242"/>
      <c r="G780" s="243"/>
    </row>
    <row r="781" spans="1:7" x14ac:dyDescent="0.3">
      <c r="A781" s="241"/>
      <c r="B781" s="242"/>
      <c r="C781" s="242"/>
      <c r="D781" s="242"/>
      <c r="E781" s="242"/>
      <c r="F781" s="242"/>
      <c r="G781" s="243"/>
    </row>
    <row r="782" spans="1:7" x14ac:dyDescent="0.3">
      <c r="A782" s="241"/>
      <c r="B782" s="242"/>
      <c r="C782" s="242"/>
      <c r="D782" s="242"/>
      <c r="E782" s="242"/>
      <c r="F782" s="242"/>
      <c r="G782" s="243"/>
    </row>
    <row r="783" spans="1:7" x14ac:dyDescent="0.3">
      <c r="A783" s="241"/>
      <c r="B783" s="242"/>
      <c r="C783" s="242"/>
      <c r="D783" s="242"/>
      <c r="E783" s="242"/>
      <c r="F783" s="242"/>
      <c r="G783" s="243"/>
    </row>
    <row r="784" spans="1:7" x14ac:dyDescent="0.3">
      <c r="A784" s="241"/>
      <c r="B784" s="242"/>
      <c r="C784" s="242"/>
      <c r="D784" s="242"/>
      <c r="E784" s="242"/>
      <c r="F784" s="242"/>
      <c r="G784" s="243"/>
    </row>
    <row r="785" spans="1:7" x14ac:dyDescent="0.3">
      <c r="A785" s="241"/>
      <c r="B785" s="242"/>
      <c r="C785" s="242"/>
      <c r="D785" s="242"/>
      <c r="E785" s="242"/>
      <c r="F785" s="242"/>
      <c r="G785" s="243"/>
    </row>
    <row r="786" spans="1:7" x14ac:dyDescent="0.3">
      <c r="A786" s="241"/>
      <c r="B786" s="242"/>
      <c r="C786" s="242"/>
      <c r="D786" s="242"/>
      <c r="E786" s="242"/>
      <c r="F786" s="242"/>
      <c r="G786" s="243"/>
    </row>
    <row r="787" spans="1:7" x14ac:dyDescent="0.3">
      <c r="A787" s="241"/>
      <c r="B787" s="242"/>
      <c r="C787" s="242"/>
      <c r="D787" s="242"/>
      <c r="E787" s="242"/>
      <c r="F787" s="242"/>
      <c r="G787" s="243"/>
    </row>
    <row r="788" spans="1:7" x14ac:dyDescent="0.3">
      <c r="A788" s="241"/>
      <c r="B788" s="242"/>
      <c r="C788" s="242"/>
      <c r="D788" s="242"/>
      <c r="E788" s="242"/>
      <c r="F788" s="242"/>
      <c r="G788" s="243"/>
    </row>
    <row r="789" spans="1:7" x14ac:dyDescent="0.3">
      <c r="A789" s="241"/>
      <c r="B789" s="242"/>
      <c r="C789" s="242"/>
      <c r="D789" s="242"/>
      <c r="E789" s="242"/>
      <c r="F789" s="242"/>
      <c r="G789" s="243"/>
    </row>
    <row r="790" spans="1:7" x14ac:dyDescent="0.3">
      <c r="A790" s="241"/>
      <c r="B790" s="242"/>
      <c r="C790" s="242"/>
      <c r="D790" s="242"/>
      <c r="E790" s="242"/>
      <c r="F790" s="242"/>
      <c r="G790" s="243"/>
    </row>
    <row r="791" spans="1:7" x14ac:dyDescent="0.3">
      <c r="A791" s="241"/>
      <c r="B791" s="242"/>
      <c r="C791" s="242"/>
      <c r="D791" s="242"/>
      <c r="E791" s="242"/>
      <c r="F791" s="242"/>
      <c r="G791" s="243"/>
    </row>
    <row r="792" spans="1:7" x14ac:dyDescent="0.3">
      <c r="A792" s="241"/>
      <c r="B792" s="242"/>
      <c r="C792" s="242"/>
      <c r="D792" s="242"/>
      <c r="E792" s="242"/>
      <c r="F792" s="242"/>
      <c r="G792" s="243"/>
    </row>
    <row r="793" spans="1:7" x14ac:dyDescent="0.3">
      <c r="A793" s="241"/>
      <c r="B793" s="242"/>
      <c r="C793" s="242"/>
      <c r="D793" s="242"/>
      <c r="E793" s="242"/>
      <c r="F793" s="242"/>
      <c r="G793" s="243"/>
    </row>
    <row r="794" spans="1:7" x14ac:dyDescent="0.3">
      <c r="A794" s="241"/>
      <c r="B794" s="242"/>
      <c r="C794" s="242"/>
      <c r="D794" s="242"/>
      <c r="E794" s="242"/>
      <c r="F794" s="242"/>
      <c r="G794" s="243"/>
    </row>
    <row r="795" spans="1:7" x14ac:dyDescent="0.3">
      <c r="A795" s="241"/>
      <c r="B795" s="242"/>
      <c r="C795" s="242"/>
      <c r="D795" s="242"/>
      <c r="E795" s="242"/>
      <c r="F795" s="242"/>
      <c r="G795" s="243"/>
    </row>
    <row r="796" spans="1:7" x14ac:dyDescent="0.3">
      <c r="A796" s="241"/>
      <c r="B796" s="242"/>
      <c r="C796" s="242"/>
      <c r="D796" s="242"/>
      <c r="E796" s="242"/>
      <c r="F796" s="242"/>
      <c r="G796" s="243"/>
    </row>
    <row r="797" spans="1:7" x14ac:dyDescent="0.3">
      <c r="A797" s="241"/>
      <c r="B797" s="242"/>
      <c r="C797" s="242"/>
      <c r="D797" s="242"/>
      <c r="E797" s="242"/>
      <c r="F797" s="242"/>
      <c r="G797" s="243"/>
    </row>
    <row r="798" spans="1:7" x14ac:dyDescent="0.3">
      <c r="A798" s="241"/>
      <c r="B798" s="242"/>
      <c r="C798" s="242"/>
      <c r="D798" s="242"/>
      <c r="E798" s="242"/>
      <c r="F798" s="242"/>
      <c r="G798" s="243"/>
    </row>
    <row r="799" spans="1:7" x14ac:dyDescent="0.3">
      <c r="A799" s="241"/>
      <c r="B799" s="242"/>
      <c r="C799" s="242"/>
      <c r="D799" s="242"/>
      <c r="E799" s="242"/>
      <c r="F799" s="242"/>
      <c r="G799" s="243"/>
    </row>
    <row r="800" spans="1:7" x14ac:dyDescent="0.3">
      <c r="A800" s="241"/>
      <c r="B800" s="242"/>
      <c r="C800" s="242"/>
      <c r="D800" s="242"/>
      <c r="E800" s="242"/>
      <c r="F800" s="242"/>
      <c r="G800" s="243"/>
    </row>
    <row r="801" spans="1:7" x14ac:dyDescent="0.3">
      <c r="A801" s="241"/>
      <c r="B801" s="242"/>
      <c r="C801" s="242"/>
      <c r="D801" s="242"/>
      <c r="E801" s="242"/>
      <c r="F801" s="242"/>
      <c r="G801" s="243"/>
    </row>
    <row r="802" spans="1:7" x14ac:dyDescent="0.3">
      <c r="A802" s="241"/>
      <c r="B802" s="242"/>
      <c r="C802" s="242"/>
      <c r="D802" s="242"/>
      <c r="E802" s="242"/>
      <c r="F802" s="242"/>
      <c r="G802" s="243"/>
    </row>
    <row r="803" spans="1:7" x14ac:dyDescent="0.3">
      <c r="A803" s="241"/>
      <c r="B803" s="242"/>
      <c r="C803" s="242"/>
      <c r="D803" s="242"/>
      <c r="E803" s="242"/>
      <c r="F803" s="242"/>
      <c r="G803" s="243"/>
    </row>
    <row r="804" spans="1:7" x14ac:dyDescent="0.3">
      <c r="A804" s="241"/>
      <c r="B804" s="242"/>
      <c r="C804" s="242"/>
      <c r="D804" s="242"/>
      <c r="E804" s="242"/>
      <c r="F804" s="242"/>
      <c r="G804" s="243"/>
    </row>
    <row r="805" spans="1:7" x14ac:dyDescent="0.3">
      <c r="A805" s="241"/>
      <c r="B805" s="242"/>
      <c r="C805" s="242"/>
      <c r="D805" s="242"/>
      <c r="E805" s="242"/>
      <c r="F805" s="242"/>
      <c r="G805" s="243"/>
    </row>
    <row r="806" spans="1:7" x14ac:dyDescent="0.3">
      <c r="A806" s="241"/>
      <c r="B806" s="242"/>
      <c r="C806" s="242"/>
      <c r="D806" s="242"/>
      <c r="E806" s="242"/>
      <c r="F806" s="242"/>
      <c r="G806" s="243"/>
    </row>
    <row r="807" spans="1:7" x14ac:dyDescent="0.3">
      <c r="A807" s="241"/>
      <c r="B807" s="242"/>
      <c r="C807" s="242"/>
      <c r="D807" s="242"/>
      <c r="E807" s="242"/>
      <c r="F807" s="242"/>
      <c r="G807" s="243"/>
    </row>
    <row r="808" spans="1:7" x14ac:dyDescent="0.3">
      <c r="A808" s="241"/>
      <c r="B808" s="242"/>
      <c r="C808" s="242"/>
      <c r="D808" s="242"/>
      <c r="E808" s="242"/>
      <c r="F808" s="242"/>
      <c r="G808" s="243"/>
    </row>
    <row r="809" spans="1:7" x14ac:dyDescent="0.3">
      <c r="A809" s="241"/>
      <c r="B809" s="242"/>
      <c r="C809" s="242"/>
      <c r="D809" s="242"/>
      <c r="E809" s="242"/>
      <c r="F809" s="242"/>
      <c r="G809" s="243"/>
    </row>
    <row r="810" spans="1:7" x14ac:dyDescent="0.3">
      <c r="A810" s="241"/>
      <c r="B810" s="242"/>
      <c r="C810" s="242"/>
      <c r="D810" s="242"/>
      <c r="E810" s="242"/>
      <c r="F810" s="242"/>
      <c r="G810" s="243"/>
    </row>
    <row r="811" spans="1:7" x14ac:dyDescent="0.3">
      <c r="A811" s="241"/>
      <c r="B811" s="242"/>
      <c r="C811" s="242"/>
      <c r="D811" s="242"/>
      <c r="E811" s="242"/>
      <c r="F811" s="242"/>
      <c r="G811" s="243"/>
    </row>
    <row r="812" spans="1:7" x14ac:dyDescent="0.3">
      <c r="A812" s="241"/>
      <c r="B812" s="242"/>
      <c r="C812" s="242"/>
      <c r="D812" s="242"/>
      <c r="E812" s="242"/>
      <c r="F812" s="242"/>
      <c r="G812" s="243"/>
    </row>
    <row r="813" spans="1:7" x14ac:dyDescent="0.3">
      <c r="A813" s="241"/>
      <c r="B813" s="242"/>
      <c r="C813" s="242"/>
      <c r="D813" s="242"/>
      <c r="E813" s="242"/>
      <c r="F813" s="242"/>
      <c r="G813" s="243"/>
    </row>
    <row r="814" spans="1:7" x14ac:dyDescent="0.3">
      <c r="A814" s="241"/>
      <c r="B814" s="242"/>
      <c r="C814" s="242"/>
      <c r="D814" s="242"/>
      <c r="E814" s="242"/>
      <c r="F814" s="242"/>
      <c r="G814" s="243"/>
    </row>
    <row r="815" spans="1:7" x14ac:dyDescent="0.3">
      <c r="A815" s="241"/>
      <c r="B815" s="242"/>
      <c r="C815" s="242"/>
      <c r="D815" s="242"/>
      <c r="E815" s="242"/>
      <c r="F815" s="242"/>
      <c r="G815" s="243"/>
    </row>
    <row r="816" spans="1:7" x14ac:dyDescent="0.3">
      <c r="A816" s="241"/>
      <c r="B816" s="242"/>
      <c r="C816" s="242"/>
      <c r="D816" s="242"/>
      <c r="E816" s="242"/>
      <c r="F816" s="242"/>
      <c r="G816" s="243"/>
    </row>
    <row r="817" spans="1:7" x14ac:dyDescent="0.3">
      <c r="A817" s="241"/>
      <c r="B817" s="242"/>
      <c r="C817" s="242"/>
      <c r="D817" s="242"/>
      <c r="E817" s="242"/>
      <c r="F817" s="242"/>
      <c r="G817" s="243"/>
    </row>
    <row r="818" spans="1:7" x14ac:dyDescent="0.3">
      <c r="A818" s="241"/>
      <c r="B818" s="242"/>
      <c r="C818" s="242"/>
      <c r="D818" s="242"/>
      <c r="E818" s="242"/>
      <c r="F818" s="242"/>
      <c r="G818" s="243"/>
    </row>
    <row r="819" spans="1:7" x14ac:dyDescent="0.3">
      <c r="A819" s="241"/>
      <c r="B819" s="242"/>
      <c r="C819" s="242"/>
      <c r="D819" s="242"/>
      <c r="E819" s="242"/>
      <c r="F819" s="242"/>
      <c r="G819" s="243"/>
    </row>
    <row r="820" spans="1:7" x14ac:dyDescent="0.3">
      <c r="A820" s="241"/>
      <c r="B820" s="242"/>
      <c r="C820" s="242"/>
      <c r="D820" s="242"/>
      <c r="E820" s="242"/>
      <c r="F820" s="242"/>
      <c r="G820" s="243"/>
    </row>
    <row r="821" spans="1:7" x14ac:dyDescent="0.3">
      <c r="A821" s="241"/>
      <c r="B821" s="242"/>
      <c r="C821" s="242"/>
      <c r="D821" s="242"/>
      <c r="E821" s="242"/>
      <c r="F821" s="242"/>
      <c r="G821" s="243"/>
    </row>
    <row r="822" spans="1:7" x14ac:dyDescent="0.3">
      <c r="A822" s="241"/>
      <c r="B822" s="242"/>
      <c r="C822" s="242"/>
      <c r="D822" s="242"/>
      <c r="E822" s="242"/>
      <c r="F822" s="242"/>
      <c r="G822" s="243"/>
    </row>
    <row r="823" spans="1:7" x14ac:dyDescent="0.3">
      <c r="A823" s="241"/>
      <c r="B823" s="242"/>
      <c r="C823" s="242"/>
      <c r="D823" s="242"/>
      <c r="E823" s="242"/>
      <c r="F823" s="242"/>
      <c r="G823" s="243"/>
    </row>
    <row r="824" spans="1:7" x14ac:dyDescent="0.3">
      <c r="A824" s="241"/>
      <c r="B824" s="242"/>
      <c r="C824" s="242"/>
      <c r="D824" s="242"/>
      <c r="E824" s="242"/>
      <c r="F824" s="242"/>
      <c r="G824" s="243"/>
    </row>
    <row r="825" spans="1:7" x14ac:dyDescent="0.3">
      <c r="A825" s="241"/>
      <c r="B825" s="242"/>
      <c r="C825" s="242"/>
      <c r="D825" s="242"/>
      <c r="E825" s="242"/>
      <c r="F825" s="242"/>
      <c r="G825" s="243"/>
    </row>
    <row r="826" spans="1:7" x14ac:dyDescent="0.3">
      <c r="A826" s="241"/>
      <c r="B826" s="242"/>
      <c r="C826" s="242"/>
      <c r="D826" s="242"/>
      <c r="E826" s="242"/>
      <c r="F826" s="242"/>
      <c r="G826" s="243"/>
    </row>
    <row r="827" spans="1:7" x14ac:dyDescent="0.3">
      <c r="A827" s="241"/>
      <c r="B827" s="242"/>
      <c r="C827" s="242"/>
      <c r="D827" s="242"/>
      <c r="E827" s="242"/>
      <c r="F827" s="242"/>
      <c r="G827" s="243"/>
    </row>
    <row r="828" spans="1:7" x14ac:dyDescent="0.3">
      <c r="A828" s="241"/>
      <c r="B828" s="242"/>
      <c r="C828" s="242"/>
      <c r="D828" s="242"/>
      <c r="E828" s="242"/>
      <c r="F828" s="242"/>
      <c r="G828" s="243"/>
    </row>
    <row r="829" spans="1:7" x14ac:dyDescent="0.3">
      <c r="A829" s="241"/>
      <c r="B829" s="242"/>
      <c r="C829" s="242"/>
      <c r="D829" s="242"/>
      <c r="E829" s="242"/>
      <c r="F829" s="242"/>
      <c r="G829" s="243"/>
    </row>
    <row r="830" spans="1:7" x14ac:dyDescent="0.3">
      <c r="A830" s="241"/>
      <c r="B830" s="242"/>
      <c r="C830" s="242"/>
      <c r="D830" s="242"/>
      <c r="E830" s="242"/>
      <c r="F830" s="242"/>
      <c r="G830" s="243"/>
    </row>
    <row r="831" spans="1:7" x14ac:dyDescent="0.3">
      <c r="A831" s="241"/>
      <c r="B831" s="242"/>
      <c r="C831" s="242"/>
      <c r="D831" s="242"/>
      <c r="E831" s="242"/>
      <c r="F831" s="242"/>
      <c r="G831" s="243"/>
    </row>
    <row r="832" spans="1:7" x14ac:dyDescent="0.3">
      <c r="A832" s="241"/>
      <c r="B832" s="242"/>
      <c r="C832" s="242"/>
      <c r="D832" s="242"/>
      <c r="E832" s="242"/>
      <c r="F832" s="242"/>
      <c r="G832" s="243"/>
    </row>
    <row r="833" spans="1:7" x14ac:dyDescent="0.3">
      <c r="A833" s="241"/>
      <c r="B833" s="242"/>
      <c r="C833" s="242"/>
      <c r="D833" s="242"/>
      <c r="E833" s="242"/>
      <c r="F833" s="242"/>
      <c r="G833" s="243"/>
    </row>
    <row r="834" spans="1:7" x14ac:dyDescent="0.3">
      <c r="A834" s="241"/>
      <c r="B834" s="242"/>
      <c r="C834" s="242"/>
      <c r="D834" s="242"/>
      <c r="E834" s="242"/>
      <c r="F834" s="242"/>
      <c r="G834" s="243"/>
    </row>
    <row r="835" spans="1:7" x14ac:dyDescent="0.3">
      <c r="A835" s="241"/>
      <c r="B835" s="242"/>
      <c r="C835" s="242"/>
      <c r="D835" s="242"/>
      <c r="E835" s="242"/>
      <c r="F835" s="242"/>
      <c r="G835" s="243"/>
    </row>
    <row r="836" spans="1:7" x14ac:dyDescent="0.3">
      <c r="A836" s="241"/>
      <c r="B836" s="242"/>
      <c r="C836" s="242"/>
      <c r="D836" s="242"/>
      <c r="E836" s="242"/>
      <c r="F836" s="242"/>
      <c r="G836" s="243"/>
    </row>
    <row r="837" spans="1:7" x14ac:dyDescent="0.3">
      <c r="A837" s="241"/>
      <c r="B837" s="242"/>
      <c r="C837" s="242"/>
      <c r="D837" s="242"/>
      <c r="E837" s="242"/>
      <c r="F837" s="242"/>
      <c r="G837" s="243"/>
    </row>
    <row r="838" spans="1:7" x14ac:dyDescent="0.3">
      <c r="A838" s="241"/>
      <c r="B838" s="242"/>
      <c r="C838" s="242"/>
      <c r="D838" s="242"/>
      <c r="E838" s="242"/>
      <c r="F838" s="242"/>
      <c r="G838" s="243"/>
    </row>
    <row r="839" spans="1:7" x14ac:dyDescent="0.3">
      <c r="A839" s="241"/>
      <c r="B839" s="242"/>
      <c r="C839" s="242"/>
      <c r="D839" s="242"/>
      <c r="E839" s="242"/>
      <c r="F839" s="242"/>
      <c r="G839" s="243"/>
    </row>
    <row r="840" spans="1:7" x14ac:dyDescent="0.3">
      <c r="A840" s="241"/>
      <c r="B840" s="242"/>
      <c r="C840" s="242"/>
      <c r="D840" s="242"/>
      <c r="E840" s="242"/>
      <c r="F840" s="242"/>
      <c r="G840" s="243"/>
    </row>
    <row r="841" spans="1:7" x14ac:dyDescent="0.3">
      <c r="A841" s="241"/>
      <c r="B841" s="242"/>
      <c r="C841" s="242"/>
      <c r="D841" s="242"/>
      <c r="E841" s="242"/>
      <c r="F841" s="242"/>
      <c r="G841" s="243"/>
    </row>
    <row r="842" spans="1:7" x14ac:dyDescent="0.3">
      <c r="A842" s="241"/>
      <c r="B842" s="242"/>
      <c r="C842" s="242"/>
      <c r="D842" s="242"/>
      <c r="E842" s="242"/>
      <c r="F842" s="242"/>
      <c r="G842" s="243"/>
    </row>
    <row r="843" spans="1:7" x14ac:dyDescent="0.3">
      <c r="A843" s="241"/>
      <c r="B843" s="242"/>
      <c r="C843" s="242"/>
      <c r="D843" s="242"/>
      <c r="E843" s="242"/>
      <c r="F843" s="242"/>
      <c r="G843" s="243"/>
    </row>
    <row r="844" spans="1:7" x14ac:dyDescent="0.3">
      <c r="A844" s="241"/>
      <c r="B844" s="242"/>
      <c r="C844" s="242"/>
      <c r="D844" s="242"/>
      <c r="E844" s="242"/>
      <c r="F844" s="242"/>
      <c r="G844" s="243"/>
    </row>
    <row r="845" spans="1:7" x14ac:dyDescent="0.3">
      <c r="A845" s="241"/>
      <c r="B845" s="242"/>
      <c r="C845" s="242"/>
      <c r="D845" s="242"/>
      <c r="E845" s="242"/>
      <c r="F845" s="242"/>
      <c r="G845" s="243"/>
    </row>
    <row r="846" spans="1:7" x14ac:dyDescent="0.3">
      <c r="A846" s="241"/>
      <c r="B846" s="242"/>
      <c r="C846" s="242"/>
      <c r="D846" s="242"/>
      <c r="E846" s="242"/>
      <c r="F846" s="242"/>
      <c r="G846" s="243"/>
    </row>
    <row r="847" spans="1:7" x14ac:dyDescent="0.3">
      <c r="A847" s="241"/>
      <c r="B847" s="242"/>
      <c r="C847" s="242"/>
      <c r="D847" s="242"/>
      <c r="E847" s="242"/>
      <c r="F847" s="242"/>
      <c r="G847" s="243"/>
    </row>
    <row r="848" spans="1:7" x14ac:dyDescent="0.3">
      <c r="A848" s="241"/>
      <c r="B848" s="242"/>
      <c r="C848" s="242"/>
      <c r="D848" s="242"/>
      <c r="E848" s="242"/>
      <c r="F848" s="242"/>
      <c r="G848" s="243"/>
    </row>
    <row r="849" spans="1:7" x14ac:dyDescent="0.3">
      <c r="A849" s="241"/>
      <c r="B849" s="242"/>
      <c r="C849" s="242"/>
      <c r="D849" s="242"/>
      <c r="E849" s="242"/>
      <c r="F849" s="242"/>
      <c r="G849" s="243"/>
    </row>
    <row r="850" spans="1:7" x14ac:dyDescent="0.3">
      <c r="A850" s="241"/>
      <c r="B850" s="242"/>
      <c r="C850" s="242"/>
      <c r="D850" s="242"/>
      <c r="E850" s="242"/>
      <c r="F850" s="242"/>
      <c r="G850" s="243"/>
    </row>
    <row r="851" spans="1:7" x14ac:dyDescent="0.3">
      <c r="A851" s="241"/>
      <c r="B851" s="242"/>
      <c r="C851" s="242"/>
      <c r="D851" s="242"/>
      <c r="E851" s="242"/>
      <c r="F851" s="242"/>
      <c r="G851" s="243"/>
    </row>
    <row r="852" spans="1:7" x14ac:dyDescent="0.3">
      <c r="A852" s="241"/>
      <c r="B852" s="242"/>
      <c r="C852" s="242"/>
      <c r="D852" s="242"/>
      <c r="E852" s="242"/>
      <c r="F852" s="242"/>
      <c r="G852" s="243"/>
    </row>
    <row r="853" spans="1:7" x14ac:dyDescent="0.3">
      <c r="A853" s="241"/>
      <c r="B853" s="242"/>
      <c r="C853" s="242"/>
      <c r="D853" s="242"/>
      <c r="E853" s="242"/>
      <c r="F853" s="242"/>
      <c r="G853" s="243"/>
    </row>
    <row r="854" spans="1:7" x14ac:dyDescent="0.3">
      <c r="A854" s="241"/>
      <c r="B854" s="242"/>
      <c r="C854" s="242"/>
      <c r="D854" s="242"/>
      <c r="E854" s="242"/>
      <c r="F854" s="242"/>
      <c r="G854" s="243"/>
    </row>
    <row r="855" spans="1:7" x14ac:dyDescent="0.3">
      <c r="A855" s="241"/>
      <c r="B855" s="242"/>
      <c r="C855" s="242"/>
      <c r="D855" s="242"/>
      <c r="E855" s="242"/>
      <c r="F855" s="242"/>
      <c r="G855" s="243"/>
    </row>
    <row r="856" spans="1:7" x14ac:dyDescent="0.3">
      <c r="A856" s="241"/>
      <c r="B856" s="242"/>
      <c r="C856" s="242"/>
      <c r="D856" s="242"/>
      <c r="E856" s="242"/>
      <c r="F856" s="242"/>
      <c r="G856" s="243"/>
    </row>
    <row r="857" spans="1:7" x14ac:dyDescent="0.3">
      <c r="A857" s="241"/>
      <c r="B857" s="242"/>
      <c r="C857" s="242"/>
      <c r="D857" s="242"/>
      <c r="E857" s="242"/>
      <c r="F857" s="242"/>
      <c r="G857" s="243"/>
    </row>
    <row r="858" spans="1:7" x14ac:dyDescent="0.3">
      <c r="A858" s="241"/>
      <c r="B858" s="242"/>
      <c r="C858" s="242"/>
      <c r="D858" s="242"/>
      <c r="E858" s="242"/>
      <c r="F858" s="242"/>
      <c r="G858" s="243"/>
    </row>
    <row r="859" spans="1:7" x14ac:dyDescent="0.3">
      <c r="A859" s="241"/>
      <c r="B859" s="242"/>
      <c r="C859" s="242"/>
      <c r="D859" s="242"/>
      <c r="E859" s="242"/>
      <c r="F859" s="242"/>
      <c r="G859" s="243"/>
    </row>
    <row r="860" spans="1:7" x14ac:dyDescent="0.3">
      <c r="A860" s="241"/>
      <c r="B860" s="242"/>
      <c r="C860" s="242"/>
      <c r="D860" s="242"/>
      <c r="E860" s="242"/>
      <c r="F860" s="242"/>
      <c r="G860" s="243"/>
    </row>
    <row r="861" spans="1:7" x14ac:dyDescent="0.3">
      <c r="A861" s="241"/>
      <c r="B861" s="242"/>
      <c r="C861" s="242"/>
      <c r="D861" s="242"/>
      <c r="E861" s="242"/>
      <c r="F861" s="242"/>
      <c r="G861" s="243"/>
    </row>
    <row r="862" spans="1:7" x14ac:dyDescent="0.3">
      <c r="A862" s="241"/>
      <c r="B862" s="242"/>
      <c r="C862" s="242"/>
      <c r="D862" s="242"/>
      <c r="E862" s="242"/>
      <c r="F862" s="242"/>
      <c r="G862" s="243"/>
    </row>
    <row r="863" spans="1:7" x14ac:dyDescent="0.3">
      <c r="A863" s="241"/>
      <c r="B863" s="242"/>
      <c r="C863" s="242"/>
      <c r="D863" s="242"/>
      <c r="E863" s="242"/>
      <c r="F863" s="242"/>
      <c r="G863" s="243"/>
    </row>
    <row r="864" spans="1:7" x14ac:dyDescent="0.3">
      <c r="A864" s="241"/>
      <c r="B864" s="242"/>
      <c r="C864" s="242"/>
      <c r="D864" s="242"/>
      <c r="E864" s="242"/>
      <c r="F864" s="242"/>
      <c r="G864" s="243"/>
    </row>
    <row r="865" spans="1:7" x14ac:dyDescent="0.3">
      <c r="A865" s="241"/>
      <c r="B865" s="242"/>
      <c r="C865" s="242"/>
      <c r="D865" s="242"/>
      <c r="E865" s="242"/>
      <c r="F865" s="242"/>
      <c r="G865" s="243"/>
    </row>
    <row r="866" spans="1:7" x14ac:dyDescent="0.3">
      <c r="A866" s="241"/>
      <c r="B866" s="242"/>
      <c r="C866" s="242"/>
      <c r="D866" s="242"/>
      <c r="E866" s="242"/>
      <c r="F866" s="242"/>
      <c r="G866" s="243"/>
    </row>
    <row r="867" spans="1:7" x14ac:dyDescent="0.3">
      <c r="A867" s="241"/>
      <c r="B867" s="242"/>
      <c r="C867" s="242"/>
      <c r="D867" s="242"/>
      <c r="E867" s="242"/>
      <c r="F867" s="242"/>
      <c r="G867" s="243"/>
    </row>
    <row r="868" spans="1:7" x14ac:dyDescent="0.3">
      <c r="A868" s="241"/>
      <c r="B868" s="242"/>
      <c r="C868" s="242"/>
      <c r="D868" s="242"/>
      <c r="E868" s="242"/>
      <c r="F868" s="242"/>
      <c r="G868" s="243"/>
    </row>
    <row r="869" spans="1:7" x14ac:dyDescent="0.3">
      <c r="A869" s="241"/>
      <c r="B869" s="242"/>
      <c r="C869" s="242"/>
      <c r="D869" s="242"/>
      <c r="E869" s="242"/>
      <c r="F869" s="242"/>
      <c r="G869" s="243"/>
    </row>
    <row r="870" spans="1:7" x14ac:dyDescent="0.3">
      <c r="A870" s="241"/>
      <c r="B870" s="242"/>
      <c r="C870" s="242"/>
      <c r="D870" s="242"/>
      <c r="E870" s="242"/>
      <c r="F870" s="242"/>
      <c r="G870" s="243"/>
    </row>
    <row r="871" spans="1:7" x14ac:dyDescent="0.3">
      <c r="A871" s="241"/>
      <c r="B871" s="242"/>
      <c r="C871" s="242"/>
      <c r="D871" s="242"/>
      <c r="E871" s="242"/>
      <c r="F871" s="242"/>
      <c r="G871" s="243"/>
    </row>
    <row r="872" spans="1:7" x14ac:dyDescent="0.3">
      <c r="A872" s="241"/>
      <c r="B872" s="242"/>
      <c r="C872" s="242"/>
      <c r="D872" s="242"/>
      <c r="E872" s="242"/>
      <c r="F872" s="242"/>
      <c r="G872" s="243"/>
    </row>
    <row r="873" spans="1:7" x14ac:dyDescent="0.3">
      <c r="A873" s="241"/>
      <c r="B873" s="242"/>
      <c r="C873" s="242"/>
      <c r="D873" s="242"/>
      <c r="E873" s="242"/>
      <c r="F873" s="242"/>
      <c r="G873" s="243"/>
    </row>
    <row r="874" spans="1:7" x14ac:dyDescent="0.3">
      <c r="A874" s="241"/>
      <c r="B874" s="242"/>
      <c r="C874" s="242"/>
      <c r="D874" s="242"/>
      <c r="E874" s="242"/>
      <c r="F874" s="242"/>
      <c r="G874" s="243"/>
    </row>
    <row r="875" spans="1:7" x14ac:dyDescent="0.3">
      <c r="A875" s="241"/>
      <c r="B875" s="242"/>
      <c r="C875" s="242"/>
      <c r="D875" s="242"/>
      <c r="E875" s="242"/>
      <c r="F875" s="242"/>
      <c r="G875" s="243"/>
    </row>
    <row r="876" spans="1:7" x14ac:dyDescent="0.3">
      <c r="A876" s="241"/>
      <c r="B876" s="242"/>
      <c r="C876" s="242"/>
      <c r="D876" s="242"/>
      <c r="E876" s="242"/>
      <c r="F876" s="242"/>
      <c r="G876" s="243"/>
    </row>
    <row r="877" spans="1:7" x14ac:dyDescent="0.3">
      <c r="A877" s="241"/>
      <c r="B877" s="242"/>
      <c r="C877" s="242"/>
      <c r="D877" s="242"/>
      <c r="E877" s="242"/>
      <c r="F877" s="242"/>
      <c r="G877" s="243"/>
    </row>
    <row r="878" spans="1:7" x14ac:dyDescent="0.3">
      <c r="A878" s="241"/>
      <c r="B878" s="242"/>
      <c r="C878" s="242"/>
      <c r="D878" s="242"/>
      <c r="E878" s="242"/>
      <c r="F878" s="242"/>
      <c r="G878" s="243"/>
    </row>
    <row r="879" spans="1:7" x14ac:dyDescent="0.3">
      <c r="A879" s="241"/>
      <c r="B879" s="242"/>
      <c r="C879" s="242"/>
      <c r="D879" s="242"/>
      <c r="E879" s="242"/>
      <c r="F879" s="242"/>
      <c r="G879" s="243"/>
    </row>
    <row r="880" spans="1:7" x14ac:dyDescent="0.3">
      <c r="A880" s="241"/>
      <c r="B880" s="242"/>
      <c r="C880" s="242"/>
      <c r="D880" s="242"/>
      <c r="E880" s="242"/>
      <c r="F880" s="242"/>
      <c r="G880" s="243"/>
    </row>
    <row r="881" spans="1:7" x14ac:dyDescent="0.3">
      <c r="A881" s="241"/>
      <c r="B881" s="242"/>
      <c r="C881" s="242"/>
      <c r="D881" s="242"/>
      <c r="E881" s="242"/>
      <c r="F881" s="242"/>
      <c r="G881" s="243"/>
    </row>
    <row r="882" spans="1:7" x14ac:dyDescent="0.3">
      <c r="A882" s="241"/>
      <c r="B882" s="242"/>
      <c r="C882" s="242"/>
      <c r="D882" s="242"/>
      <c r="E882" s="242"/>
      <c r="F882" s="242"/>
      <c r="G882" s="243"/>
    </row>
    <row r="883" spans="1:7" x14ac:dyDescent="0.3">
      <c r="A883" s="241"/>
      <c r="B883" s="242"/>
      <c r="C883" s="242"/>
      <c r="D883" s="242"/>
      <c r="E883" s="242"/>
      <c r="F883" s="242"/>
      <c r="G883" s="243"/>
    </row>
    <row r="884" spans="1:7" x14ac:dyDescent="0.3">
      <c r="A884" s="241"/>
      <c r="B884" s="242"/>
      <c r="C884" s="242"/>
      <c r="D884" s="242"/>
      <c r="E884" s="242"/>
      <c r="F884" s="242"/>
      <c r="G884" s="243"/>
    </row>
    <row r="885" spans="1:7" x14ac:dyDescent="0.3">
      <c r="A885" s="241"/>
      <c r="B885" s="242"/>
      <c r="C885" s="242"/>
      <c r="D885" s="242"/>
      <c r="E885" s="242"/>
      <c r="F885" s="242"/>
      <c r="G885" s="243"/>
    </row>
    <row r="886" spans="1:7" x14ac:dyDescent="0.3">
      <c r="A886" s="241"/>
      <c r="B886" s="242"/>
      <c r="C886" s="242"/>
      <c r="D886" s="242"/>
      <c r="E886" s="242"/>
      <c r="F886" s="242"/>
      <c r="G886" s="243"/>
    </row>
    <row r="887" spans="1:7" x14ac:dyDescent="0.3">
      <c r="A887" s="241"/>
      <c r="B887" s="242"/>
      <c r="C887" s="242"/>
      <c r="D887" s="242"/>
      <c r="E887" s="242"/>
      <c r="F887" s="242"/>
      <c r="G887" s="243"/>
    </row>
    <row r="888" spans="1:7" x14ac:dyDescent="0.3">
      <c r="A888" s="241"/>
      <c r="B888" s="242"/>
      <c r="C888" s="242"/>
      <c r="D888" s="242"/>
      <c r="E888" s="242"/>
      <c r="F888" s="242"/>
      <c r="G888" s="243"/>
    </row>
    <row r="889" spans="1:7" x14ac:dyDescent="0.3">
      <c r="A889" s="241"/>
      <c r="B889" s="242"/>
      <c r="C889" s="242"/>
      <c r="D889" s="242"/>
      <c r="E889" s="242"/>
      <c r="F889" s="242"/>
      <c r="G889" s="243"/>
    </row>
    <row r="890" spans="1:7" x14ac:dyDescent="0.3">
      <c r="A890" s="241"/>
      <c r="B890" s="242"/>
      <c r="C890" s="242"/>
      <c r="D890" s="242"/>
      <c r="E890" s="242"/>
      <c r="F890" s="242"/>
      <c r="G890" s="243"/>
    </row>
    <row r="891" spans="1:7" x14ac:dyDescent="0.3">
      <c r="A891" s="241"/>
      <c r="B891" s="242"/>
      <c r="C891" s="242"/>
      <c r="D891" s="242"/>
      <c r="E891" s="242"/>
      <c r="F891" s="242"/>
      <c r="G891" s="243"/>
    </row>
    <row r="892" spans="1:7" x14ac:dyDescent="0.3">
      <c r="A892" s="241"/>
      <c r="B892" s="242"/>
      <c r="C892" s="242"/>
      <c r="D892" s="242"/>
      <c r="E892" s="242"/>
      <c r="F892" s="242"/>
      <c r="G892" s="243"/>
    </row>
    <row r="893" spans="1:7" x14ac:dyDescent="0.3">
      <c r="A893" s="241"/>
      <c r="B893" s="242"/>
      <c r="C893" s="242"/>
      <c r="D893" s="242"/>
      <c r="E893" s="242"/>
      <c r="F893" s="242"/>
      <c r="G893" s="243"/>
    </row>
    <row r="894" spans="1:7" x14ac:dyDescent="0.3">
      <c r="A894" s="241"/>
      <c r="B894" s="242"/>
      <c r="C894" s="242"/>
      <c r="D894" s="242"/>
      <c r="E894" s="242"/>
      <c r="F894" s="242"/>
      <c r="G894" s="243"/>
    </row>
    <row r="895" spans="1:7" x14ac:dyDescent="0.3">
      <c r="A895" s="241"/>
      <c r="B895" s="242"/>
      <c r="C895" s="242"/>
      <c r="D895" s="242"/>
      <c r="E895" s="242"/>
      <c r="F895" s="242"/>
      <c r="G895" s="243"/>
    </row>
    <row r="896" spans="1:7" x14ac:dyDescent="0.3">
      <c r="A896" s="241"/>
      <c r="B896" s="242"/>
      <c r="C896" s="242"/>
      <c r="D896" s="242"/>
      <c r="E896" s="242"/>
      <c r="F896" s="242"/>
      <c r="G896" s="243"/>
    </row>
    <row r="897" spans="1:7" x14ac:dyDescent="0.3">
      <c r="A897" s="241"/>
      <c r="B897" s="242"/>
      <c r="C897" s="242"/>
      <c r="D897" s="242"/>
      <c r="E897" s="242"/>
      <c r="F897" s="242"/>
      <c r="G897" s="243"/>
    </row>
    <row r="898" spans="1:7" x14ac:dyDescent="0.3">
      <c r="A898" s="241"/>
      <c r="B898" s="242"/>
      <c r="C898" s="242"/>
      <c r="D898" s="242"/>
      <c r="E898" s="242"/>
      <c r="F898" s="242"/>
      <c r="G898" s="243"/>
    </row>
    <row r="899" spans="1:7" x14ac:dyDescent="0.3">
      <c r="A899" s="241"/>
      <c r="B899" s="242"/>
      <c r="C899" s="242"/>
      <c r="D899" s="242"/>
      <c r="E899" s="242"/>
      <c r="F899" s="242"/>
      <c r="G899" s="243"/>
    </row>
    <row r="900" spans="1:7" x14ac:dyDescent="0.3">
      <c r="A900" s="241"/>
      <c r="B900" s="242"/>
      <c r="C900" s="242"/>
      <c r="D900" s="242"/>
      <c r="E900" s="242"/>
      <c r="F900" s="242"/>
      <c r="G900" s="243"/>
    </row>
    <row r="901" spans="1:7" x14ac:dyDescent="0.3">
      <c r="A901" s="241"/>
      <c r="B901" s="242"/>
      <c r="C901" s="242"/>
      <c r="D901" s="242"/>
      <c r="E901" s="242"/>
      <c r="F901" s="242"/>
      <c r="G901" s="243"/>
    </row>
    <row r="902" spans="1:7" x14ac:dyDescent="0.3">
      <c r="A902" s="241"/>
      <c r="B902" s="242"/>
      <c r="C902" s="242"/>
      <c r="D902" s="242"/>
      <c r="E902" s="242"/>
      <c r="F902" s="242"/>
      <c r="G902" s="243"/>
    </row>
    <row r="903" spans="1:7" x14ac:dyDescent="0.3">
      <c r="A903" s="241"/>
      <c r="B903" s="242"/>
      <c r="C903" s="242"/>
      <c r="D903" s="242"/>
      <c r="E903" s="242"/>
      <c r="F903" s="242"/>
      <c r="G903" s="243"/>
    </row>
    <row r="904" spans="1:7" x14ac:dyDescent="0.3">
      <c r="A904" s="241"/>
      <c r="B904" s="242"/>
      <c r="C904" s="242"/>
      <c r="D904" s="242"/>
      <c r="E904" s="242"/>
      <c r="F904" s="242"/>
      <c r="G904" s="243"/>
    </row>
    <row r="905" spans="1:7" x14ac:dyDescent="0.3">
      <c r="A905" s="241"/>
      <c r="B905" s="242"/>
      <c r="C905" s="242"/>
      <c r="D905" s="242"/>
      <c r="E905" s="242"/>
      <c r="F905" s="242"/>
      <c r="G905" s="243"/>
    </row>
    <row r="906" spans="1:7" x14ac:dyDescent="0.3">
      <c r="A906" s="241"/>
      <c r="B906" s="242"/>
      <c r="C906" s="242"/>
      <c r="D906" s="242"/>
      <c r="E906" s="242"/>
      <c r="F906" s="242"/>
      <c r="G906" s="243"/>
    </row>
    <row r="907" spans="1:7" x14ac:dyDescent="0.3">
      <c r="A907" s="241"/>
      <c r="B907" s="242"/>
      <c r="C907" s="242"/>
      <c r="D907" s="242"/>
      <c r="E907" s="242"/>
      <c r="F907" s="242"/>
      <c r="G907" s="243"/>
    </row>
    <row r="908" spans="1:7" x14ac:dyDescent="0.3">
      <c r="A908" s="241"/>
      <c r="B908" s="242"/>
      <c r="C908" s="242"/>
      <c r="D908" s="242"/>
      <c r="E908" s="242"/>
      <c r="F908" s="242"/>
      <c r="G908" s="243"/>
    </row>
    <row r="909" spans="1:7" x14ac:dyDescent="0.3">
      <c r="A909" s="241"/>
      <c r="B909" s="242"/>
      <c r="C909" s="242"/>
      <c r="D909" s="242"/>
      <c r="E909" s="242"/>
      <c r="F909" s="242"/>
      <c r="G909" s="243"/>
    </row>
    <row r="910" spans="1:7" x14ac:dyDescent="0.3">
      <c r="A910" s="241"/>
      <c r="B910" s="242"/>
      <c r="C910" s="242"/>
      <c r="D910" s="242"/>
      <c r="E910" s="242"/>
      <c r="F910" s="242"/>
      <c r="G910" s="243"/>
    </row>
    <row r="911" spans="1:7" x14ac:dyDescent="0.3">
      <c r="A911" s="241"/>
      <c r="B911" s="242"/>
      <c r="C911" s="242"/>
      <c r="D911" s="242"/>
      <c r="E911" s="242"/>
      <c r="F911" s="242"/>
      <c r="G911" s="243"/>
    </row>
    <row r="912" spans="1:7" x14ac:dyDescent="0.3">
      <c r="A912" s="241"/>
      <c r="B912" s="242"/>
      <c r="C912" s="242"/>
      <c r="D912" s="242"/>
      <c r="E912" s="242"/>
      <c r="F912" s="242"/>
      <c r="G912" s="243"/>
    </row>
    <row r="913" spans="1:7" x14ac:dyDescent="0.3">
      <c r="A913" s="241"/>
      <c r="B913" s="242"/>
      <c r="C913" s="242"/>
      <c r="D913" s="242"/>
      <c r="E913" s="242"/>
      <c r="F913" s="242"/>
      <c r="G913" s="243"/>
    </row>
    <row r="914" spans="1:7" x14ac:dyDescent="0.3">
      <c r="A914" s="241"/>
      <c r="B914" s="242"/>
      <c r="C914" s="242"/>
      <c r="D914" s="242"/>
      <c r="E914" s="242"/>
      <c r="F914" s="242"/>
      <c r="G914" s="243"/>
    </row>
    <row r="915" spans="1:7" x14ac:dyDescent="0.3">
      <c r="A915" s="241"/>
      <c r="B915" s="242"/>
      <c r="C915" s="242"/>
      <c r="D915" s="242"/>
      <c r="E915" s="242"/>
      <c r="F915" s="242"/>
      <c r="G915" s="243"/>
    </row>
    <row r="916" spans="1:7" x14ac:dyDescent="0.3">
      <c r="A916" s="241"/>
      <c r="B916" s="242"/>
      <c r="C916" s="242"/>
      <c r="D916" s="242"/>
      <c r="E916" s="242"/>
      <c r="F916" s="242"/>
      <c r="G916" s="243"/>
    </row>
    <row r="917" spans="1:7" x14ac:dyDescent="0.3">
      <c r="A917" s="241"/>
      <c r="B917" s="242"/>
      <c r="C917" s="242"/>
      <c r="D917" s="242"/>
      <c r="E917" s="242"/>
      <c r="F917" s="242"/>
      <c r="G917" s="243"/>
    </row>
    <row r="918" spans="1:7" x14ac:dyDescent="0.3">
      <c r="A918" s="241"/>
      <c r="B918" s="242"/>
      <c r="C918" s="242"/>
      <c r="D918" s="242"/>
      <c r="E918" s="242"/>
      <c r="F918" s="242"/>
      <c r="G918" s="243"/>
    </row>
    <row r="919" spans="1:7" x14ac:dyDescent="0.3">
      <c r="A919" s="241"/>
      <c r="B919" s="242"/>
      <c r="C919" s="242"/>
      <c r="D919" s="242"/>
      <c r="E919" s="242"/>
      <c r="F919" s="242"/>
      <c r="G919" s="243"/>
    </row>
    <row r="920" spans="1:7" x14ac:dyDescent="0.3">
      <c r="A920" s="241"/>
      <c r="B920" s="242"/>
      <c r="C920" s="242"/>
      <c r="D920" s="242"/>
      <c r="E920" s="242"/>
      <c r="F920" s="242"/>
      <c r="G920" s="243"/>
    </row>
    <row r="921" spans="1:7" x14ac:dyDescent="0.3">
      <c r="A921" s="241"/>
      <c r="B921" s="242"/>
      <c r="C921" s="242"/>
      <c r="D921" s="242"/>
      <c r="E921" s="242"/>
      <c r="F921" s="242"/>
      <c r="G921" s="243"/>
    </row>
    <row r="922" spans="1:7" x14ac:dyDescent="0.3">
      <c r="A922" s="241"/>
      <c r="B922" s="242"/>
      <c r="C922" s="242"/>
      <c r="D922" s="242"/>
      <c r="E922" s="242"/>
      <c r="F922" s="242"/>
      <c r="G922" s="243"/>
    </row>
    <row r="923" spans="1:7" x14ac:dyDescent="0.3">
      <c r="A923" s="241"/>
      <c r="B923" s="242"/>
      <c r="C923" s="242"/>
      <c r="D923" s="242"/>
      <c r="E923" s="242"/>
      <c r="F923" s="242"/>
      <c r="G923" s="243"/>
    </row>
    <row r="924" spans="1:7" x14ac:dyDescent="0.3">
      <c r="A924" s="241"/>
      <c r="B924" s="242"/>
      <c r="C924" s="242"/>
      <c r="D924" s="242"/>
      <c r="E924" s="242"/>
      <c r="F924" s="242"/>
      <c r="G924" s="243"/>
    </row>
    <row r="925" spans="1:7" x14ac:dyDescent="0.3">
      <c r="A925" s="241"/>
      <c r="B925" s="242"/>
      <c r="C925" s="242"/>
      <c r="D925" s="242"/>
      <c r="E925" s="242"/>
      <c r="F925" s="242"/>
      <c r="G925" s="243"/>
    </row>
    <row r="926" spans="1:7" x14ac:dyDescent="0.3">
      <c r="A926" s="241"/>
      <c r="B926" s="242"/>
      <c r="C926" s="242"/>
      <c r="D926" s="242"/>
      <c r="E926" s="242"/>
      <c r="F926" s="242"/>
      <c r="G926" s="243"/>
    </row>
    <row r="927" spans="1:7" x14ac:dyDescent="0.3">
      <c r="A927" s="241"/>
      <c r="B927" s="242"/>
      <c r="C927" s="242"/>
      <c r="D927" s="242"/>
      <c r="E927" s="242"/>
      <c r="F927" s="242"/>
      <c r="G927" s="243"/>
    </row>
    <row r="928" spans="1:7" x14ac:dyDescent="0.3">
      <c r="A928" s="241"/>
      <c r="B928" s="242"/>
      <c r="C928" s="242"/>
      <c r="D928" s="242"/>
      <c r="E928" s="242"/>
      <c r="F928" s="242"/>
      <c r="G928" s="243"/>
    </row>
    <row r="929" spans="1:7" x14ac:dyDescent="0.3">
      <c r="A929" s="241"/>
      <c r="B929" s="242"/>
      <c r="C929" s="242"/>
      <c r="D929" s="242"/>
      <c r="E929" s="242"/>
      <c r="F929" s="242"/>
      <c r="G929" s="243"/>
    </row>
    <row r="930" spans="1:7" x14ac:dyDescent="0.3">
      <c r="A930" s="241"/>
      <c r="B930" s="242"/>
      <c r="C930" s="242"/>
      <c r="D930" s="242"/>
      <c r="E930" s="242"/>
      <c r="F930" s="242"/>
      <c r="G930" s="243"/>
    </row>
    <row r="931" spans="1:7" x14ac:dyDescent="0.3">
      <c r="A931" s="241"/>
      <c r="B931" s="242"/>
      <c r="C931" s="242"/>
      <c r="D931" s="242"/>
      <c r="E931" s="242"/>
      <c r="F931" s="242"/>
      <c r="G931" s="243"/>
    </row>
    <row r="932" spans="1:7" x14ac:dyDescent="0.3">
      <c r="A932" s="241"/>
      <c r="B932" s="242"/>
      <c r="C932" s="242"/>
      <c r="D932" s="242"/>
      <c r="E932" s="242"/>
      <c r="F932" s="242"/>
      <c r="G932" s="243"/>
    </row>
    <row r="933" spans="1:7" x14ac:dyDescent="0.3">
      <c r="A933" s="241"/>
      <c r="B933" s="242"/>
      <c r="C933" s="242"/>
      <c r="D933" s="242"/>
      <c r="E933" s="242"/>
      <c r="F933" s="242"/>
      <c r="G933" s="243"/>
    </row>
    <row r="934" spans="1:7" x14ac:dyDescent="0.3">
      <c r="A934" s="241"/>
      <c r="B934" s="242"/>
      <c r="C934" s="242"/>
      <c r="D934" s="242"/>
      <c r="E934" s="242"/>
      <c r="F934" s="242"/>
      <c r="G934" s="243"/>
    </row>
    <row r="935" spans="1:7" x14ac:dyDescent="0.3">
      <c r="A935" s="241"/>
      <c r="B935" s="242"/>
      <c r="C935" s="242"/>
      <c r="D935" s="242"/>
      <c r="E935" s="242"/>
      <c r="F935" s="242"/>
      <c r="G935" s="243"/>
    </row>
    <row r="936" spans="1:7" x14ac:dyDescent="0.3">
      <c r="A936" s="241"/>
      <c r="B936" s="242"/>
      <c r="C936" s="242"/>
      <c r="D936" s="242"/>
      <c r="E936" s="242"/>
      <c r="F936" s="242"/>
      <c r="G936" s="243"/>
    </row>
    <row r="937" spans="1:7" x14ac:dyDescent="0.3">
      <c r="A937" s="241"/>
      <c r="B937" s="242"/>
      <c r="C937" s="242"/>
      <c r="D937" s="242"/>
      <c r="E937" s="242"/>
      <c r="F937" s="242"/>
      <c r="G937" s="243"/>
    </row>
    <row r="938" spans="1:7" x14ac:dyDescent="0.3">
      <c r="A938" s="241"/>
      <c r="B938" s="242"/>
      <c r="C938" s="242"/>
      <c r="D938" s="242"/>
      <c r="E938" s="242"/>
      <c r="F938" s="242"/>
      <c r="G938" s="243"/>
    </row>
    <row r="939" spans="1:7" x14ac:dyDescent="0.3">
      <c r="A939" s="241"/>
      <c r="B939" s="242"/>
      <c r="C939" s="242"/>
      <c r="D939" s="242"/>
      <c r="E939" s="242"/>
      <c r="F939" s="242"/>
      <c r="G939" s="243"/>
    </row>
    <row r="940" spans="1:7" x14ac:dyDescent="0.3">
      <c r="A940" s="241"/>
      <c r="B940" s="242"/>
      <c r="C940" s="242"/>
      <c r="D940" s="242"/>
      <c r="E940" s="242"/>
      <c r="F940" s="242"/>
      <c r="G940" s="243"/>
    </row>
    <row r="941" spans="1:7" x14ac:dyDescent="0.3">
      <c r="A941" s="241"/>
      <c r="B941" s="242"/>
      <c r="C941" s="242"/>
      <c r="D941" s="242"/>
      <c r="E941" s="242"/>
      <c r="F941" s="242"/>
      <c r="G941" s="243"/>
    </row>
    <row r="942" spans="1:7" x14ac:dyDescent="0.3">
      <c r="A942" s="241"/>
      <c r="B942" s="242"/>
      <c r="C942" s="242"/>
      <c r="D942" s="242"/>
      <c r="E942" s="242"/>
      <c r="F942" s="242"/>
      <c r="G942" s="243"/>
    </row>
    <row r="943" spans="1:7" x14ac:dyDescent="0.3">
      <c r="A943" s="241"/>
      <c r="B943" s="242"/>
      <c r="C943" s="242"/>
      <c r="D943" s="242"/>
      <c r="E943" s="242"/>
      <c r="F943" s="242"/>
      <c r="G943" s="243"/>
    </row>
    <row r="944" spans="1:7" x14ac:dyDescent="0.3">
      <c r="A944" s="241"/>
      <c r="B944" s="242"/>
      <c r="C944" s="242"/>
      <c r="D944" s="242"/>
      <c r="E944" s="242"/>
      <c r="F944" s="242"/>
      <c r="G944" s="243"/>
    </row>
    <row r="945" spans="1:7" x14ac:dyDescent="0.3">
      <c r="A945" s="241"/>
      <c r="B945" s="242"/>
      <c r="C945" s="242"/>
      <c r="D945" s="242"/>
      <c r="E945" s="242"/>
      <c r="F945" s="242"/>
      <c r="G945" s="243"/>
    </row>
    <row r="946" spans="1:7" x14ac:dyDescent="0.3">
      <c r="A946" s="241"/>
      <c r="B946" s="242"/>
      <c r="C946" s="242"/>
      <c r="D946" s="242"/>
      <c r="E946" s="242"/>
      <c r="F946" s="242"/>
      <c r="G946" s="243"/>
    </row>
    <row r="947" spans="1:7" x14ac:dyDescent="0.3">
      <c r="A947" s="241"/>
      <c r="B947" s="242"/>
      <c r="C947" s="242"/>
      <c r="D947" s="242"/>
      <c r="E947" s="242"/>
      <c r="F947" s="242"/>
      <c r="G947" s="243"/>
    </row>
    <row r="948" spans="1:7" x14ac:dyDescent="0.3">
      <c r="A948" s="241"/>
      <c r="B948" s="242"/>
      <c r="C948" s="242"/>
      <c r="D948" s="242"/>
      <c r="E948" s="242"/>
      <c r="F948" s="242"/>
      <c r="G948" s="243"/>
    </row>
    <row r="949" spans="1:7" x14ac:dyDescent="0.3">
      <c r="A949" s="241"/>
      <c r="B949" s="242"/>
      <c r="C949" s="242"/>
      <c r="D949" s="242"/>
      <c r="E949" s="242"/>
      <c r="F949" s="242"/>
      <c r="G949" s="243"/>
    </row>
    <row r="950" spans="1:7" x14ac:dyDescent="0.3">
      <c r="A950" s="241"/>
      <c r="B950" s="242"/>
      <c r="C950" s="242"/>
      <c r="D950" s="242"/>
      <c r="E950" s="242"/>
      <c r="F950" s="242"/>
      <c r="G950" s="243"/>
    </row>
    <row r="951" spans="1:7" x14ac:dyDescent="0.3">
      <c r="A951" s="241"/>
      <c r="B951" s="242"/>
      <c r="C951" s="242"/>
      <c r="D951" s="242"/>
      <c r="E951" s="242"/>
      <c r="F951" s="242"/>
      <c r="G951" s="243"/>
    </row>
    <row r="952" spans="1:7" x14ac:dyDescent="0.3">
      <c r="A952" s="241"/>
      <c r="B952" s="242"/>
      <c r="C952" s="242"/>
      <c r="D952" s="242"/>
      <c r="E952" s="242"/>
      <c r="F952" s="242"/>
      <c r="G952" s="243"/>
    </row>
    <row r="953" spans="1:7" x14ac:dyDescent="0.3">
      <c r="A953" s="241"/>
      <c r="B953" s="242"/>
      <c r="C953" s="242"/>
      <c r="D953" s="242"/>
      <c r="E953" s="242"/>
      <c r="F953" s="242"/>
      <c r="G953" s="243"/>
    </row>
    <row r="954" spans="1:7" x14ac:dyDescent="0.3">
      <c r="A954" s="241"/>
      <c r="B954" s="242"/>
      <c r="C954" s="242"/>
      <c r="D954" s="242"/>
      <c r="E954" s="242"/>
      <c r="F954" s="242"/>
      <c r="G954" s="243"/>
    </row>
    <row r="955" spans="1:7" x14ac:dyDescent="0.3">
      <c r="A955" s="241"/>
      <c r="B955" s="242"/>
      <c r="C955" s="242"/>
      <c r="D955" s="242"/>
      <c r="E955" s="242"/>
      <c r="F955" s="242"/>
      <c r="G955" s="243"/>
    </row>
    <row r="956" spans="1:7" x14ac:dyDescent="0.3">
      <c r="A956" s="241"/>
      <c r="B956" s="242"/>
      <c r="C956" s="242"/>
      <c r="D956" s="242"/>
      <c r="E956" s="242"/>
      <c r="F956" s="242"/>
      <c r="G956" s="243"/>
    </row>
    <row r="957" spans="1:7" x14ac:dyDescent="0.3">
      <c r="A957" s="241"/>
      <c r="B957" s="242"/>
      <c r="C957" s="242"/>
      <c r="D957" s="242"/>
      <c r="E957" s="242"/>
      <c r="F957" s="242"/>
      <c r="G957" s="243"/>
    </row>
    <row r="958" spans="1:7" x14ac:dyDescent="0.3">
      <c r="A958" s="241"/>
      <c r="B958" s="242"/>
      <c r="C958" s="242"/>
      <c r="D958" s="242"/>
      <c r="E958" s="242"/>
      <c r="F958" s="242"/>
      <c r="G958" s="243"/>
    </row>
    <row r="959" spans="1:7" x14ac:dyDescent="0.3">
      <c r="A959" s="241"/>
      <c r="B959" s="242"/>
      <c r="C959" s="242"/>
      <c r="D959" s="242"/>
      <c r="E959" s="242"/>
      <c r="F959" s="242"/>
      <c r="G959" s="243"/>
    </row>
    <row r="960" spans="1:7" x14ac:dyDescent="0.3">
      <c r="A960" s="241"/>
      <c r="B960" s="242"/>
      <c r="C960" s="242"/>
      <c r="D960" s="242"/>
      <c r="E960" s="242"/>
      <c r="F960" s="242"/>
      <c r="G960" s="243"/>
    </row>
    <row r="961" spans="1:7" x14ac:dyDescent="0.3">
      <c r="A961" s="241"/>
      <c r="B961" s="242"/>
      <c r="C961" s="242"/>
      <c r="D961" s="242"/>
      <c r="E961" s="242"/>
      <c r="F961" s="242"/>
      <c r="G961" s="243"/>
    </row>
    <row r="962" spans="1:7" x14ac:dyDescent="0.3">
      <c r="A962" s="241"/>
      <c r="B962" s="242"/>
      <c r="C962" s="242"/>
      <c r="D962" s="242"/>
      <c r="E962" s="242"/>
      <c r="F962" s="242"/>
      <c r="G962" s="243"/>
    </row>
    <row r="963" spans="1:7" x14ac:dyDescent="0.3">
      <c r="A963" s="241"/>
      <c r="B963" s="242"/>
      <c r="C963" s="242"/>
      <c r="D963" s="242"/>
      <c r="E963" s="242"/>
      <c r="F963" s="242"/>
      <c r="G963" s="243"/>
    </row>
    <row r="964" spans="1:7" x14ac:dyDescent="0.3">
      <c r="A964" s="241"/>
      <c r="B964" s="242"/>
      <c r="C964" s="242"/>
      <c r="D964" s="242"/>
      <c r="E964" s="242"/>
      <c r="F964" s="242"/>
      <c r="G964" s="243"/>
    </row>
    <row r="965" spans="1:7" x14ac:dyDescent="0.3">
      <c r="A965" s="241"/>
      <c r="B965" s="242"/>
      <c r="C965" s="242"/>
      <c r="D965" s="242"/>
      <c r="E965" s="242"/>
      <c r="F965" s="242"/>
      <c r="G965" s="243"/>
    </row>
    <row r="966" spans="1:7" x14ac:dyDescent="0.3">
      <c r="A966" s="241"/>
      <c r="B966" s="242"/>
      <c r="C966" s="242"/>
      <c r="D966" s="242"/>
      <c r="E966" s="242"/>
      <c r="F966" s="242"/>
      <c r="G966" s="243"/>
    </row>
    <row r="967" spans="1:7" x14ac:dyDescent="0.3">
      <c r="A967" s="241"/>
      <c r="B967" s="242"/>
      <c r="C967" s="242"/>
      <c r="D967" s="242"/>
      <c r="E967" s="242"/>
      <c r="F967" s="242"/>
      <c r="G967" s="243"/>
    </row>
    <row r="968" spans="1:7" x14ac:dyDescent="0.3">
      <c r="A968" s="241"/>
      <c r="B968" s="242"/>
      <c r="C968" s="242"/>
      <c r="D968" s="242"/>
      <c r="E968" s="242"/>
      <c r="F968" s="242"/>
      <c r="G968" s="243"/>
    </row>
    <row r="969" spans="1:7" x14ac:dyDescent="0.3">
      <c r="A969" s="241"/>
      <c r="B969" s="242"/>
      <c r="C969" s="242"/>
      <c r="D969" s="242"/>
      <c r="E969" s="242"/>
      <c r="F969" s="242"/>
      <c r="G969" s="243"/>
    </row>
    <row r="970" spans="1:7" x14ac:dyDescent="0.3">
      <c r="A970" s="241"/>
      <c r="B970" s="242"/>
      <c r="C970" s="242"/>
      <c r="D970" s="242"/>
      <c r="E970" s="242"/>
      <c r="F970" s="242"/>
      <c r="G970" s="243"/>
    </row>
    <row r="971" spans="1:7" x14ac:dyDescent="0.3">
      <c r="A971" s="241"/>
      <c r="B971" s="242"/>
      <c r="C971" s="242"/>
      <c r="D971" s="242"/>
      <c r="E971" s="242"/>
      <c r="F971" s="242"/>
      <c r="G971" s="243"/>
    </row>
    <row r="972" spans="1:7" x14ac:dyDescent="0.3">
      <c r="A972" s="241"/>
      <c r="B972" s="242"/>
      <c r="C972" s="242"/>
      <c r="D972" s="242"/>
      <c r="E972" s="242"/>
      <c r="F972" s="242"/>
      <c r="G972" s="243"/>
    </row>
    <row r="973" spans="1:7" x14ac:dyDescent="0.3">
      <c r="A973" s="241"/>
      <c r="B973" s="242"/>
      <c r="C973" s="242"/>
      <c r="D973" s="242"/>
      <c r="E973" s="242"/>
      <c r="F973" s="242"/>
      <c r="G973" s="243"/>
    </row>
    <row r="974" spans="1:7" x14ac:dyDescent="0.3">
      <c r="A974" s="241"/>
      <c r="B974" s="242"/>
      <c r="C974" s="242"/>
      <c r="D974" s="242"/>
      <c r="E974" s="242"/>
      <c r="F974" s="242"/>
      <c r="G974" s="243"/>
    </row>
    <row r="975" spans="1:7" x14ac:dyDescent="0.3">
      <c r="A975" s="241"/>
      <c r="B975" s="242"/>
      <c r="C975" s="242"/>
      <c r="D975" s="242"/>
      <c r="E975" s="242"/>
      <c r="F975" s="242"/>
      <c r="G975" s="243"/>
    </row>
    <row r="976" spans="1:7" x14ac:dyDescent="0.3">
      <c r="A976" s="241"/>
      <c r="B976" s="242"/>
      <c r="C976" s="242"/>
      <c r="D976" s="242"/>
      <c r="E976" s="242"/>
      <c r="F976" s="242"/>
      <c r="G976" s="243"/>
    </row>
    <row r="977" spans="1:7" x14ac:dyDescent="0.3">
      <c r="A977" s="241"/>
      <c r="B977" s="242"/>
      <c r="C977" s="242"/>
      <c r="D977" s="242"/>
      <c r="E977" s="242"/>
      <c r="F977" s="242"/>
      <c r="G977" s="243"/>
    </row>
    <row r="978" spans="1:7" x14ac:dyDescent="0.3">
      <c r="A978" s="241"/>
      <c r="B978" s="242"/>
      <c r="C978" s="242"/>
      <c r="D978" s="242"/>
      <c r="E978" s="242"/>
      <c r="F978" s="242"/>
      <c r="G978" s="243"/>
    </row>
    <row r="979" spans="1:7" x14ac:dyDescent="0.3">
      <c r="A979" s="241"/>
      <c r="B979" s="242"/>
      <c r="C979" s="242"/>
      <c r="D979" s="242"/>
      <c r="E979" s="242"/>
      <c r="F979" s="242"/>
      <c r="G979" s="243"/>
    </row>
    <row r="980" spans="1:7" x14ac:dyDescent="0.3">
      <c r="A980" s="241"/>
      <c r="B980" s="242"/>
      <c r="C980" s="242"/>
      <c r="D980" s="242"/>
      <c r="E980" s="242"/>
      <c r="F980" s="242"/>
      <c r="G980" s="243"/>
    </row>
    <row r="981" spans="1:7" x14ac:dyDescent="0.3">
      <c r="A981" s="241"/>
      <c r="B981" s="242"/>
      <c r="C981" s="242"/>
      <c r="D981" s="242"/>
      <c r="E981" s="242"/>
      <c r="F981" s="242"/>
      <c r="G981" s="243"/>
    </row>
    <row r="982" spans="1:7" x14ac:dyDescent="0.3">
      <c r="A982" s="241"/>
      <c r="B982" s="242"/>
      <c r="C982" s="242"/>
      <c r="D982" s="242"/>
      <c r="E982" s="242"/>
      <c r="F982" s="242"/>
      <c r="G982" s="243"/>
    </row>
    <row r="983" spans="1:7" x14ac:dyDescent="0.3">
      <c r="A983" s="241"/>
      <c r="B983" s="242"/>
      <c r="C983" s="242"/>
      <c r="D983" s="242"/>
      <c r="E983" s="242"/>
      <c r="F983" s="242"/>
      <c r="G983" s="243"/>
    </row>
    <row r="984" spans="1:7" x14ac:dyDescent="0.3">
      <c r="A984" s="241"/>
      <c r="B984" s="242"/>
      <c r="C984" s="242"/>
      <c r="D984" s="242"/>
      <c r="E984" s="242"/>
      <c r="F984" s="242"/>
      <c r="G984" s="243"/>
    </row>
    <row r="985" spans="1:7" x14ac:dyDescent="0.3">
      <c r="A985" s="241"/>
      <c r="B985" s="242"/>
      <c r="C985" s="242"/>
      <c r="D985" s="242"/>
      <c r="E985" s="242"/>
      <c r="F985" s="242"/>
      <c r="G985" s="243"/>
    </row>
    <row r="986" spans="1:7" x14ac:dyDescent="0.3">
      <c r="A986" s="241"/>
      <c r="B986" s="242"/>
      <c r="C986" s="242"/>
      <c r="D986" s="242"/>
      <c r="E986" s="242"/>
      <c r="F986" s="242"/>
      <c r="G986" s="243"/>
    </row>
    <row r="987" spans="1:7" x14ac:dyDescent="0.3">
      <c r="A987" s="241"/>
      <c r="B987" s="242"/>
      <c r="C987" s="242"/>
      <c r="D987" s="242"/>
      <c r="E987" s="242"/>
      <c r="F987" s="242"/>
      <c r="G987" s="243"/>
    </row>
    <row r="988" spans="1:7" x14ac:dyDescent="0.3">
      <c r="A988" s="241"/>
      <c r="B988" s="242"/>
      <c r="C988" s="242"/>
      <c r="D988" s="242"/>
      <c r="E988" s="242"/>
      <c r="F988" s="242"/>
      <c r="G988" s="243"/>
    </row>
    <row r="989" spans="1:7" x14ac:dyDescent="0.3">
      <c r="A989" s="241"/>
      <c r="B989" s="242"/>
      <c r="C989" s="242"/>
      <c r="D989" s="242"/>
      <c r="E989" s="242"/>
      <c r="F989" s="242"/>
      <c r="G989" s="243"/>
    </row>
    <row r="990" spans="1:7" x14ac:dyDescent="0.3">
      <c r="A990" s="241"/>
      <c r="B990" s="242"/>
      <c r="C990" s="242"/>
      <c r="D990" s="242"/>
      <c r="E990" s="242"/>
      <c r="F990" s="242"/>
      <c r="G990" s="243"/>
    </row>
    <row r="991" spans="1:7" x14ac:dyDescent="0.3">
      <c r="A991" s="241"/>
      <c r="B991" s="242"/>
      <c r="C991" s="242"/>
      <c r="D991" s="242"/>
      <c r="E991" s="242"/>
      <c r="F991" s="242"/>
      <c r="G991" s="243"/>
    </row>
    <row r="992" spans="1:7" x14ac:dyDescent="0.3">
      <c r="A992" s="241"/>
      <c r="B992" s="242"/>
      <c r="C992" s="242"/>
      <c r="D992" s="242"/>
      <c r="E992" s="242"/>
      <c r="F992" s="242"/>
      <c r="G992" s="243"/>
    </row>
    <row r="993" spans="1:7" x14ac:dyDescent="0.3">
      <c r="A993" s="241"/>
      <c r="B993" s="242"/>
      <c r="C993" s="242"/>
      <c r="D993" s="242"/>
      <c r="E993" s="242"/>
      <c r="F993" s="242"/>
      <c r="G993" s="243"/>
    </row>
    <row r="994" spans="1:7" x14ac:dyDescent="0.3">
      <c r="A994" s="241"/>
      <c r="B994" s="242"/>
      <c r="C994" s="242"/>
      <c r="D994" s="242"/>
      <c r="E994" s="242"/>
      <c r="F994" s="242"/>
      <c r="G994" s="243"/>
    </row>
    <row r="995" spans="1:7" x14ac:dyDescent="0.3">
      <c r="A995" s="241"/>
      <c r="B995" s="242"/>
      <c r="C995" s="242"/>
      <c r="D995" s="242"/>
      <c r="E995" s="242"/>
      <c r="F995" s="242"/>
      <c r="G995" s="243"/>
    </row>
    <row r="996" spans="1:7" x14ac:dyDescent="0.3">
      <c r="A996" s="241"/>
      <c r="B996" s="242"/>
      <c r="C996" s="242"/>
      <c r="D996" s="242"/>
      <c r="E996" s="242"/>
      <c r="F996" s="242"/>
      <c r="G996" s="243"/>
    </row>
    <row r="997" spans="1:7" x14ac:dyDescent="0.3">
      <c r="A997" s="241"/>
      <c r="B997" s="242"/>
      <c r="C997" s="242"/>
      <c r="D997" s="242"/>
      <c r="E997" s="242"/>
      <c r="F997" s="242"/>
      <c r="G997" s="243"/>
    </row>
    <row r="998" spans="1:7" x14ac:dyDescent="0.3">
      <c r="A998" s="241"/>
      <c r="B998" s="242"/>
      <c r="C998" s="242"/>
      <c r="D998" s="242"/>
      <c r="E998" s="242"/>
      <c r="F998" s="242"/>
      <c r="G998" s="243"/>
    </row>
    <row r="999" spans="1:7" x14ac:dyDescent="0.3">
      <c r="A999" s="241"/>
      <c r="B999" s="242"/>
      <c r="C999" s="242"/>
      <c r="D999" s="242"/>
      <c r="E999" s="242"/>
      <c r="F999" s="242"/>
      <c r="G999" s="243"/>
    </row>
    <row r="1000" spans="1:7" x14ac:dyDescent="0.3">
      <c r="A1000" s="241"/>
      <c r="B1000" s="242"/>
      <c r="C1000" s="242"/>
      <c r="D1000" s="242"/>
      <c r="E1000" s="242"/>
      <c r="F1000" s="242"/>
      <c r="G1000" s="243"/>
    </row>
    <row r="1001" spans="1:7" x14ac:dyDescent="0.3">
      <c r="A1001" s="241"/>
      <c r="B1001" s="242"/>
      <c r="C1001" s="242"/>
      <c r="D1001" s="242"/>
      <c r="E1001" s="242"/>
      <c r="F1001" s="242"/>
      <c r="G1001" s="243"/>
    </row>
    <row r="1002" spans="1:7" x14ac:dyDescent="0.3">
      <c r="A1002" s="241"/>
      <c r="B1002" s="242"/>
      <c r="C1002" s="242"/>
      <c r="D1002" s="242"/>
      <c r="E1002" s="242"/>
      <c r="F1002" s="242"/>
      <c r="G1002" s="243"/>
    </row>
    <row r="1003" spans="1:7" x14ac:dyDescent="0.3">
      <c r="A1003" s="241"/>
      <c r="B1003" s="242"/>
      <c r="C1003" s="242"/>
      <c r="D1003" s="242"/>
      <c r="E1003" s="242"/>
      <c r="F1003" s="242"/>
      <c r="G1003" s="243"/>
    </row>
    <row r="1004" spans="1:7" x14ac:dyDescent="0.3">
      <c r="A1004" s="241"/>
      <c r="B1004" s="242"/>
      <c r="C1004" s="242"/>
      <c r="D1004" s="242"/>
      <c r="E1004" s="242"/>
      <c r="F1004" s="242"/>
      <c r="G1004" s="243"/>
    </row>
    <row r="1005" spans="1:7" x14ac:dyDescent="0.3">
      <c r="A1005" s="241"/>
      <c r="B1005" s="242"/>
      <c r="C1005" s="242"/>
      <c r="D1005" s="242"/>
      <c r="E1005" s="242"/>
      <c r="F1005" s="242"/>
      <c r="G1005" s="243"/>
    </row>
    <row r="1006" spans="1:7" x14ac:dyDescent="0.3">
      <c r="A1006" s="241"/>
      <c r="B1006" s="242"/>
      <c r="C1006" s="242"/>
      <c r="D1006" s="242"/>
      <c r="E1006" s="242"/>
      <c r="F1006" s="242"/>
      <c r="G1006" s="243"/>
    </row>
    <row r="1007" spans="1:7" x14ac:dyDescent="0.3">
      <c r="A1007" s="241"/>
      <c r="B1007" s="242"/>
      <c r="C1007" s="242"/>
      <c r="D1007" s="242"/>
      <c r="E1007" s="242"/>
      <c r="F1007" s="242"/>
      <c r="G1007" s="243"/>
    </row>
    <row r="1008" spans="1:7" x14ac:dyDescent="0.3">
      <c r="A1008" s="241"/>
      <c r="B1008" s="242"/>
      <c r="C1008" s="242"/>
      <c r="D1008" s="242"/>
      <c r="E1008" s="242"/>
      <c r="F1008" s="242"/>
      <c r="G1008" s="243"/>
    </row>
    <row r="1009" spans="1:7" x14ac:dyDescent="0.3">
      <c r="A1009" s="241"/>
      <c r="B1009" s="242"/>
      <c r="C1009" s="242"/>
      <c r="D1009" s="242"/>
      <c r="E1009" s="242"/>
      <c r="F1009" s="242"/>
      <c r="G1009" s="243"/>
    </row>
    <row r="1010" spans="1:7" x14ac:dyDescent="0.3">
      <c r="A1010" s="241"/>
      <c r="B1010" s="242"/>
      <c r="C1010" s="242"/>
      <c r="D1010" s="242"/>
      <c r="E1010" s="242"/>
      <c r="F1010" s="242"/>
      <c r="G1010" s="243"/>
    </row>
    <row r="1011" spans="1:7" x14ac:dyDescent="0.3">
      <c r="A1011" s="241"/>
      <c r="B1011" s="242"/>
      <c r="C1011" s="242"/>
      <c r="D1011" s="242"/>
      <c r="E1011" s="242"/>
      <c r="F1011" s="242"/>
      <c r="G1011" s="243"/>
    </row>
    <row r="1012" spans="1:7" x14ac:dyDescent="0.3">
      <c r="A1012" s="241"/>
      <c r="B1012" s="242"/>
      <c r="C1012" s="242"/>
      <c r="D1012" s="242"/>
      <c r="E1012" s="242"/>
      <c r="F1012" s="242"/>
      <c r="G1012" s="243"/>
    </row>
    <row r="1013" spans="1:7" x14ac:dyDescent="0.3">
      <c r="A1013" s="241"/>
      <c r="B1013" s="242"/>
      <c r="C1013" s="242"/>
      <c r="D1013" s="242"/>
      <c r="E1013" s="242"/>
      <c r="F1013" s="242"/>
      <c r="G1013" s="243"/>
    </row>
    <row r="1014" spans="1:7" x14ac:dyDescent="0.3">
      <c r="A1014" s="241"/>
      <c r="B1014" s="242"/>
      <c r="C1014" s="242"/>
      <c r="D1014" s="242"/>
      <c r="E1014" s="242"/>
      <c r="F1014" s="242"/>
      <c r="G1014" s="243"/>
    </row>
    <row r="1015" spans="1:7" x14ac:dyDescent="0.3">
      <c r="A1015" s="241"/>
      <c r="B1015" s="242"/>
      <c r="C1015" s="242"/>
      <c r="D1015" s="242"/>
      <c r="E1015" s="242"/>
      <c r="F1015" s="242"/>
      <c r="G1015" s="243"/>
    </row>
    <row r="1016" spans="1:7" x14ac:dyDescent="0.3">
      <c r="A1016" s="241"/>
      <c r="B1016" s="242"/>
      <c r="C1016" s="242"/>
      <c r="D1016" s="242"/>
      <c r="E1016" s="242"/>
      <c r="F1016" s="242"/>
      <c r="G1016" s="243"/>
    </row>
    <row r="1017" spans="1:7" x14ac:dyDescent="0.3">
      <c r="A1017" s="241"/>
      <c r="B1017" s="242"/>
      <c r="C1017" s="242"/>
      <c r="D1017" s="242"/>
      <c r="E1017" s="242"/>
      <c r="F1017" s="242"/>
      <c r="G1017" s="243"/>
    </row>
    <row r="1018" spans="1:7" x14ac:dyDescent="0.3">
      <c r="A1018" s="241"/>
      <c r="B1018" s="242"/>
      <c r="C1018" s="242"/>
      <c r="D1018" s="242"/>
      <c r="E1018" s="242"/>
      <c r="F1018" s="242"/>
      <c r="G1018" s="243"/>
    </row>
    <row r="1019" spans="1:7" x14ac:dyDescent="0.3">
      <c r="A1019" s="241"/>
      <c r="B1019" s="242"/>
      <c r="C1019" s="242"/>
      <c r="D1019" s="242"/>
      <c r="E1019" s="242"/>
      <c r="F1019" s="242"/>
      <c r="G1019" s="243"/>
    </row>
    <row r="1020" spans="1:7" x14ac:dyDescent="0.3">
      <c r="A1020" s="241"/>
      <c r="B1020" s="242"/>
      <c r="C1020" s="242"/>
      <c r="D1020" s="242"/>
      <c r="E1020" s="242"/>
      <c r="F1020" s="242"/>
      <c r="G1020" s="243"/>
    </row>
    <row r="1021" spans="1:7" x14ac:dyDescent="0.3">
      <c r="A1021" s="241"/>
      <c r="B1021" s="242"/>
      <c r="C1021" s="242"/>
      <c r="D1021" s="242"/>
      <c r="E1021" s="242"/>
      <c r="F1021" s="242"/>
      <c r="G1021" s="243"/>
    </row>
    <row r="1022" spans="1:7" x14ac:dyDescent="0.3">
      <c r="A1022" s="241"/>
      <c r="B1022" s="242"/>
      <c r="C1022" s="242"/>
      <c r="D1022" s="242"/>
      <c r="E1022" s="242"/>
      <c r="F1022" s="242"/>
      <c r="G1022" s="243"/>
    </row>
    <row r="1023" spans="1:7" x14ac:dyDescent="0.3">
      <c r="A1023" s="241"/>
      <c r="B1023" s="242"/>
      <c r="C1023" s="242"/>
      <c r="D1023" s="242"/>
      <c r="E1023" s="242"/>
      <c r="F1023" s="242"/>
      <c r="G1023" s="243"/>
    </row>
    <row r="1024" spans="1:7" x14ac:dyDescent="0.3">
      <c r="A1024" s="241"/>
      <c r="B1024" s="242"/>
      <c r="C1024" s="242"/>
      <c r="D1024" s="242"/>
      <c r="E1024" s="242"/>
      <c r="F1024" s="242"/>
      <c r="G1024" s="243"/>
    </row>
    <row r="1025" spans="1:7" x14ac:dyDescent="0.3">
      <c r="A1025" s="241"/>
      <c r="B1025" s="242"/>
      <c r="C1025" s="242"/>
      <c r="D1025" s="242"/>
      <c r="E1025" s="242"/>
      <c r="F1025" s="242"/>
      <c r="G1025" s="243"/>
    </row>
    <row r="1026" spans="1:7" x14ac:dyDescent="0.3">
      <c r="A1026" s="241"/>
      <c r="B1026" s="242"/>
      <c r="C1026" s="242"/>
      <c r="D1026" s="242"/>
      <c r="E1026" s="242"/>
      <c r="F1026" s="242"/>
      <c r="G1026" s="243"/>
    </row>
    <row r="1027" spans="1:7" x14ac:dyDescent="0.3">
      <c r="A1027" s="241"/>
      <c r="B1027" s="242"/>
      <c r="C1027" s="242"/>
      <c r="D1027" s="242"/>
      <c r="E1027" s="242"/>
      <c r="F1027" s="242"/>
      <c r="G1027" s="243"/>
    </row>
    <row r="1028" spans="1:7" x14ac:dyDescent="0.3">
      <c r="A1028" s="241"/>
      <c r="B1028" s="242"/>
      <c r="C1028" s="242"/>
      <c r="D1028" s="242"/>
      <c r="E1028" s="242"/>
      <c r="F1028" s="242"/>
      <c r="G1028" s="243"/>
    </row>
    <row r="1029" spans="1:7" x14ac:dyDescent="0.3">
      <c r="A1029" s="241"/>
      <c r="B1029" s="242"/>
      <c r="C1029" s="242"/>
      <c r="D1029" s="242"/>
      <c r="E1029" s="242"/>
      <c r="F1029" s="242"/>
      <c r="G1029" s="243"/>
    </row>
    <row r="1030" spans="1:7" x14ac:dyDescent="0.3">
      <c r="A1030" s="241"/>
      <c r="B1030" s="242"/>
      <c r="C1030" s="242"/>
      <c r="D1030" s="242"/>
      <c r="E1030" s="242"/>
      <c r="F1030" s="242"/>
      <c r="G1030" s="243"/>
    </row>
    <row r="1031" spans="1:7" x14ac:dyDescent="0.3">
      <c r="A1031" s="241"/>
      <c r="B1031" s="242"/>
      <c r="C1031" s="242"/>
      <c r="D1031" s="242"/>
      <c r="E1031" s="242"/>
      <c r="F1031" s="242"/>
      <c r="G1031" s="243"/>
    </row>
    <row r="1032" spans="1:7" x14ac:dyDescent="0.3">
      <c r="A1032" s="241"/>
      <c r="B1032" s="242"/>
      <c r="C1032" s="242"/>
      <c r="D1032" s="242"/>
      <c r="E1032" s="242"/>
      <c r="F1032" s="242"/>
      <c r="G1032" s="243"/>
    </row>
    <row r="1033" spans="1:7" x14ac:dyDescent="0.3">
      <c r="A1033" s="241"/>
      <c r="B1033" s="242"/>
      <c r="C1033" s="242"/>
      <c r="D1033" s="242"/>
      <c r="E1033" s="242"/>
      <c r="F1033" s="242"/>
      <c r="G1033" s="243"/>
    </row>
    <row r="1034" spans="1:7" x14ac:dyDescent="0.3">
      <c r="A1034" s="241"/>
      <c r="B1034" s="242"/>
      <c r="C1034" s="242"/>
      <c r="D1034" s="242"/>
      <c r="E1034" s="242"/>
      <c r="F1034" s="242"/>
      <c r="G1034" s="243"/>
    </row>
    <row r="1035" spans="1:7" x14ac:dyDescent="0.3">
      <c r="A1035" s="241"/>
      <c r="B1035" s="242"/>
      <c r="C1035" s="242"/>
      <c r="D1035" s="242"/>
      <c r="E1035" s="242"/>
      <c r="F1035" s="242"/>
      <c r="G1035" s="243"/>
    </row>
    <row r="1036" spans="1:7" x14ac:dyDescent="0.3">
      <c r="A1036" s="241"/>
      <c r="B1036" s="242"/>
      <c r="C1036" s="242"/>
      <c r="D1036" s="242"/>
      <c r="E1036" s="242"/>
      <c r="F1036" s="242"/>
      <c r="G1036" s="243"/>
    </row>
    <row r="1037" spans="1:7" x14ac:dyDescent="0.3">
      <c r="A1037" s="241"/>
      <c r="B1037" s="242"/>
      <c r="C1037" s="242"/>
      <c r="D1037" s="242"/>
      <c r="E1037" s="242"/>
      <c r="F1037" s="242"/>
      <c r="G1037" s="243"/>
    </row>
    <row r="1038" spans="1:7" x14ac:dyDescent="0.3">
      <c r="A1038" s="241"/>
      <c r="B1038" s="242"/>
      <c r="C1038" s="242"/>
      <c r="D1038" s="242"/>
      <c r="E1038" s="242"/>
      <c r="F1038" s="242"/>
      <c r="G1038" s="243"/>
    </row>
    <row r="1039" spans="1:7" x14ac:dyDescent="0.3">
      <c r="A1039" s="241"/>
      <c r="B1039" s="242"/>
      <c r="C1039" s="242"/>
      <c r="D1039" s="242"/>
      <c r="E1039" s="242"/>
      <c r="F1039" s="242"/>
      <c r="G1039" s="243"/>
    </row>
    <row r="1040" spans="1:7" x14ac:dyDescent="0.3">
      <c r="A1040" s="241"/>
      <c r="B1040" s="242"/>
      <c r="C1040" s="242"/>
      <c r="D1040" s="242"/>
      <c r="E1040" s="242"/>
      <c r="F1040" s="242"/>
      <c r="G1040" s="243"/>
    </row>
    <row r="1041" spans="1:7" x14ac:dyDescent="0.3">
      <c r="A1041" s="241"/>
      <c r="B1041" s="242"/>
      <c r="C1041" s="242"/>
      <c r="D1041" s="242"/>
      <c r="E1041" s="242"/>
      <c r="F1041" s="242"/>
      <c r="G1041" s="243"/>
    </row>
    <row r="1042" spans="1:7" x14ac:dyDescent="0.3">
      <c r="A1042" s="241"/>
      <c r="B1042" s="242"/>
      <c r="C1042" s="242"/>
      <c r="D1042" s="242"/>
      <c r="E1042" s="242"/>
      <c r="F1042" s="242"/>
      <c r="G1042" s="243"/>
    </row>
    <row r="1043" spans="1:7" x14ac:dyDescent="0.3">
      <c r="A1043" s="241"/>
      <c r="B1043" s="242"/>
      <c r="C1043" s="242"/>
      <c r="D1043" s="242"/>
      <c r="E1043" s="242"/>
      <c r="F1043" s="242"/>
      <c r="G1043" s="243"/>
    </row>
    <row r="1044" spans="1:7" x14ac:dyDescent="0.3">
      <c r="A1044" s="241"/>
      <c r="B1044" s="242"/>
      <c r="C1044" s="242"/>
      <c r="D1044" s="242"/>
      <c r="E1044" s="242"/>
      <c r="F1044" s="242"/>
      <c r="G1044" s="243"/>
    </row>
    <row r="1045" spans="1:7" x14ac:dyDescent="0.3">
      <c r="A1045" s="241"/>
      <c r="B1045" s="242"/>
      <c r="C1045" s="242"/>
      <c r="D1045" s="242"/>
      <c r="E1045" s="242"/>
      <c r="F1045" s="242"/>
      <c r="G1045" s="243"/>
    </row>
    <row r="1046" spans="1:7" x14ac:dyDescent="0.3">
      <c r="A1046" s="241"/>
      <c r="B1046" s="242"/>
      <c r="C1046" s="242"/>
      <c r="D1046" s="242"/>
      <c r="E1046" s="242"/>
      <c r="F1046" s="242"/>
      <c r="G1046" s="243"/>
    </row>
    <row r="1047" spans="1:7" x14ac:dyDescent="0.3">
      <c r="A1047" s="241"/>
      <c r="B1047" s="242"/>
      <c r="C1047" s="242"/>
      <c r="D1047" s="242"/>
      <c r="E1047" s="242"/>
      <c r="F1047" s="242"/>
      <c r="G1047" s="243"/>
    </row>
    <row r="1048" spans="1:7" x14ac:dyDescent="0.3">
      <c r="A1048" s="241"/>
      <c r="B1048" s="242"/>
      <c r="C1048" s="242"/>
      <c r="D1048" s="242"/>
      <c r="E1048" s="242"/>
      <c r="F1048" s="242"/>
      <c r="G1048" s="243"/>
    </row>
    <row r="1049" spans="1:7" x14ac:dyDescent="0.3">
      <c r="A1049" s="241"/>
      <c r="B1049" s="242"/>
      <c r="C1049" s="242"/>
      <c r="D1049" s="242"/>
      <c r="E1049" s="242"/>
      <c r="F1049" s="242"/>
      <c r="G1049" s="243"/>
    </row>
    <row r="1050" spans="1:7" x14ac:dyDescent="0.3">
      <c r="A1050" s="241"/>
      <c r="B1050" s="242"/>
      <c r="C1050" s="242"/>
      <c r="D1050" s="242"/>
      <c r="E1050" s="242"/>
      <c r="F1050" s="242"/>
      <c r="G1050" s="243"/>
    </row>
    <row r="1051" spans="1:7" x14ac:dyDescent="0.3">
      <c r="A1051" s="241"/>
      <c r="B1051" s="242"/>
      <c r="C1051" s="242"/>
      <c r="D1051" s="242"/>
      <c r="E1051" s="242"/>
      <c r="F1051" s="242"/>
      <c r="G1051" s="243"/>
    </row>
    <row r="1052" spans="1:7" x14ac:dyDescent="0.3">
      <c r="A1052" s="241"/>
      <c r="B1052" s="242"/>
      <c r="C1052" s="242"/>
      <c r="D1052" s="242"/>
      <c r="E1052" s="242"/>
      <c r="F1052" s="242"/>
      <c r="G1052" s="243"/>
    </row>
    <row r="1053" spans="1:7" x14ac:dyDescent="0.3">
      <c r="A1053" s="241"/>
      <c r="B1053" s="242"/>
      <c r="C1053" s="242"/>
      <c r="D1053" s="242"/>
      <c r="E1053" s="242"/>
      <c r="F1053" s="242"/>
      <c r="G1053" s="243"/>
    </row>
    <row r="1054" spans="1:7" x14ac:dyDescent="0.3">
      <c r="A1054" s="241"/>
      <c r="B1054" s="242"/>
      <c r="C1054" s="242"/>
      <c r="D1054" s="242"/>
      <c r="E1054" s="242"/>
      <c r="F1054" s="242"/>
      <c r="G1054" s="243"/>
    </row>
    <row r="1055" spans="1:7" x14ac:dyDescent="0.3">
      <c r="A1055" s="241"/>
      <c r="B1055" s="242"/>
      <c r="C1055" s="242"/>
      <c r="D1055" s="242"/>
      <c r="E1055" s="242"/>
      <c r="F1055" s="242"/>
      <c r="G1055" s="243"/>
    </row>
    <row r="1056" spans="1:7" x14ac:dyDescent="0.3">
      <c r="A1056" s="241"/>
      <c r="B1056" s="242"/>
      <c r="C1056" s="242"/>
      <c r="D1056" s="242"/>
      <c r="E1056" s="242"/>
      <c r="F1056" s="242"/>
      <c r="G1056" s="243"/>
    </row>
    <row r="1057" spans="1:7" x14ac:dyDescent="0.3">
      <c r="A1057" s="241"/>
      <c r="B1057" s="242"/>
      <c r="C1057" s="242"/>
      <c r="D1057" s="242"/>
      <c r="E1057" s="242"/>
      <c r="F1057" s="242"/>
      <c r="G1057" s="243"/>
    </row>
    <row r="1058" spans="1:7" x14ac:dyDescent="0.3">
      <c r="A1058" s="241"/>
      <c r="B1058" s="242"/>
      <c r="C1058" s="242"/>
      <c r="D1058" s="242"/>
      <c r="E1058" s="242"/>
      <c r="F1058" s="242"/>
      <c r="G1058" s="243"/>
    </row>
    <row r="1059" spans="1:7" x14ac:dyDescent="0.3">
      <c r="A1059" s="241"/>
      <c r="B1059" s="242"/>
      <c r="C1059" s="242"/>
      <c r="D1059" s="242"/>
      <c r="E1059" s="242"/>
      <c r="F1059" s="242"/>
      <c r="G1059" s="243"/>
    </row>
    <row r="1060" spans="1:7" x14ac:dyDescent="0.3">
      <c r="A1060" s="241"/>
      <c r="B1060" s="242"/>
      <c r="C1060" s="242"/>
      <c r="D1060" s="242"/>
      <c r="E1060" s="242"/>
      <c r="F1060" s="242"/>
      <c r="G1060" s="243"/>
    </row>
    <row r="1061" spans="1:7" x14ac:dyDescent="0.3">
      <c r="A1061" s="241"/>
      <c r="B1061" s="242"/>
      <c r="C1061" s="242"/>
      <c r="D1061" s="242"/>
      <c r="E1061" s="242"/>
      <c r="F1061" s="242"/>
      <c r="G1061" s="243"/>
    </row>
    <row r="1062" spans="1:7" x14ac:dyDescent="0.3">
      <c r="A1062" s="241"/>
      <c r="B1062" s="242"/>
      <c r="C1062" s="242"/>
      <c r="D1062" s="242"/>
      <c r="E1062" s="242"/>
      <c r="F1062" s="242"/>
      <c r="G1062" s="243"/>
    </row>
    <row r="1063" spans="1:7" x14ac:dyDescent="0.3">
      <c r="A1063" s="241"/>
      <c r="B1063" s="242"/>
      <c r="C1063" s="242"/>
      <c r="D1063" s="242"/>
      <c r="E1063" s="242"/>
      <c r="F1063" s="242"/>
      <c r="G1063" s="243"/>
    </row>
    <row r="1064" spans="1:7" x14ac:dyDescent="0.3">
      <c r="A1064" s="241"/>
      <c r="B1064" s="242"/>
      <c r="C1064" s="242"/>
      <c r="D1064" s="242"/>
      <c r="E1064" s="242"/>
      <c r="F1064" s="242"/>
      <c r="G1064" s="243"/>
    </row>
    <row r="1065" spans="1:7" x14ac:dyDescent="0.3">
      <c r="A1065" s="241"/>
      <c r="B1065" s="242"/>
      <c r="C1065" s="242"/>
      <c r="D1065" s="242"/>
      <c r="E1065" s="242"/>
      <c r="F1065" s="242"/>
      <c r="G1065" s="243"/>
    </row>
    <row r="1066" spans="1:7" x14ac:dyDescent="0.3">
      <c r="A1066" s="241"/>
      <c r="B1066" s="242"/>
      <c r="C1066" s="242"/>
      <c r="D1066" s="242"/>
      <c r="E1066" s="242"/>
      <c r="F1066" s="242"/>
      <c r="G1066" s="243"/>
    </row>
    <row r="1067" spans="1:7" x14ac:dyDescent="0.3">
      <c r="A1067" s="241"/>
      <c r="B1067" s="242"/>
      <c r="C1067" s="242"/>
      <c r="D1067" s="242"/>
      <c r="E1067" s="242"/>
      <c r="F1067" s="242"/>
      <c r="G1067" s="243"/>
    </row>
    <row r="1068" spans="1:7" x14ac:dyDescent="0.3">
      <c r="A1068" s="241"/>
      <c r="B1068" s="242"/>
      <c r="C1068" s="242"/>
      <c r="D1068" s="242"/>
      <c r="E1068" s="242"/>
      <c r="F1068" s="242"/>
      <c r="G1068" s="243"/>
    </row>
    <row r="1069" spans="1:7" x14ac:dyDescent="0.3">
      <c r="A1069" s="241"/>
      <c r="B1069" s="242"/>
      <c r="C1069" s="242"/>
      <c r="D1069" s="242"/>
      <c r="E1069" s="242"/>
      <c r="F1069" s="242"/>
      <c r="G1069" s="243"/>
    </row>
    <row r="1070" spans="1:7" x14ac:dyDescent="0.3">
      <c r="A1070" s="241"/>
      <c r="B1070" s="242"/>
      <c r="C1070" s="242"/>
      <c r="D1070" s="242"/>
      <c r="E1070" s="242"/>
      <c r="F1070" s="242"/>
      <c r="G1070" s="243"/>
    </row>
    <row r="1071" spans="1:7" x14ac:dyDescent="0.3">
      <c r="A1071" s="241"/>
      <c r="B1071" s="242"/>
      <c r="C1071" s="242"/>
      <c r="D1071" s="242"/>
      <c r="E1071" s="242"/>
      <c r="F1071" s="242"/>
      <c r="G1071" s="243"/>
    </row>
    <row r="1072" spans="1:7" x14ac:dyDescent="0.3">
      <c r="A1072" s="241"/>
      <c r="B1072" s="242"/>
      <c r="C1072" s="242"/>
      <c r="D1072" s="242"/>
      <c r="E1072" s="242"/>
      <c r="F1072" s="242"/>
      <c r="G1072" s="243"/>
    </row>
    <row r="1073" spans="1:7" x14ac:dyDescent="0.3">
      <c r="A1073" s="241"/>
      <c r="B1073" s="242"/>
      <c r="C1073" s="242"/>
      <c r="D1073" s="242"/>
      <c r="E1073" s="242"/>
      <c r="F1073" s="242"/>
      <c r="G1073" s="243"/>
    </row>
    <row r="1074" spans="1:7" x14ac:dyDescent="0.3">
      <c r="A1074" s="241"/>
      <c r="B1074" s="242"/>
      <c r="C1074" s="242"/>
      <c r="D1074" s="242"/>
      <c r="E1074" s="242"/>
      <c r="F1074" s="242"/>
      <c r="G1074" s="243"/>
    </row>
    <row r="1075" spans="1:7" x14ac:dyDescent="0.3">
      <c r="A1075" s="241"/>
      <c r="B1075" s="242"/>
      <c r="C1075" s="242"/>
      <c r="D1075" s="242"/>
      <c r="E1075" s="242"/>
      <c r="F1075" s="242"/>
      <c r="G1075" s="243"/>
    </row>
    <row r="1076" spans="1:7" x14ac:dyDescent="0.3">
      <c r="A1076" s="241"/>
      <c r="B1076" s="242"/>
      <c r="C1076" s="242"/>
      <c r="D1076" s="242"/>
      <c r="E1076" s="242"/>
      <c r="F1076" s="242"/>
      <c r="G1076" s="243"/>
    </row>
    <row r="1077" spans="1:7" x14ac:dyDescent="0.3">
      <c r="A1077" s="241"/>
      <c r="B1077" s="242"/>
      <c r="C1077" s="242"/>
      <c r="D1077" s="242"/>
      <c r="E1077" s="242"/>
      <c r="F1077" s="242"/>
      <c r="G1077" s="243"/>
    </row>
    <row r="1078" spans="1:7" x14ac:dyDescent="0.3">
      <c r="A1078" s="241"/>
      <c r="B1078" s="242"/>
      <c r="C1078" s="242"/>
      <c r="D1078" s="242"/>
      <c r="E1078" s="242"/>
      <c r="F1078" s="242"/>
      <c r="G1078" s="243"/>
    </row>
    <row r="1079" spans="1:7" x14ac:dyDescent="0.3">
      <c r="A1079" s="241"/>
      <c r="B1079" s="242"/>
      <c r="C1079" s="242"/>
      <c r="D1079" s="242"/>
      <c r="E1079" s="242"/>
      <c r="F1079" s="242"/>
      <c r="G1079" s="243"/>
    </row>
    <row r="1080" spans="1:7" x14ac:dyDescent="0.3">
      <c r="A1080" s="241"/>
      <c r="B1080" s="242"/>
      <c r="C1080" s="242"/>
      <c r="D1080" s="242"/>
      <c r="E1080" s="242"/>
      <c r="F1080" s="242"/>
      <c r="G1080" s="243"/>
    </row>
    <row r="1081" spans="1:7" x14ac:dyDescent="0.3">
      <c r="A1081" s="241"/>
      <c r="B1081" s="242"/>
      <c r="C1081" s="242"/>
      <c r="D1081" s="242"/>
      <c r="E1081" s="242"/>
      <c r="F1081" s="242"/>
      <c r="G1081" s="243"/>
    </row>
    <row r="1082" spans="1:7" x14ac:dyDescent="0.3">
      <c r="A1082" s="241"/>
      <c r="B1082" s="242"/>
      <c r="C1082" s="242"/>
      <c r="D1082" s="242"/>
      <c r="E1082" s="242"/>
      <c r="F1082" s="242"/>
      <c r="G1082" s="243"/>
    </row>
    <row r="1083" spans="1:7" x14ac:dyDescent="0.3">
      <c r="A1083" s="241"/>
      <c r="B1083" s="242"/>
      <c r="C1083" s="242"/>
      <c r="D1083" s="242"/>
      <c r="E1083" s="242"/>
      <c r="F1083" s="242"/>
      <c r="G1083" s="243"/>
    </row>
    <row r="1084" spans="1:7" x14ac:dyDescent="0.3">
      <c r="A1084" s="241"/>
      <c r="B1084" s="242"/>
      <c r="C1084" s="242"/>
      <c r="D1084" s="242"/>
      <c r="E1084" s="242"/>
      <c r="F1084" s="242"/>
      <c r="G1084" s="243"/>
    </row>
    <row r="1085" spans="1:7" x14ac:dyDescent="0.3">
      <c r="A1085" s="241"/>
      <c r="B1085" s="242"/>
      <c r="C1085" s="242"/>
      <c r="D1085" s="242"/>
      <c r="E1085" s="242"/>
      <c r="F1085" s="242"/>
      <c r="G1085" s="243"/>
    </row>
    <row r="1086" spans="1:7" x14ac:dyDescent="0.3">
      <c r="A1086" s="241"/>
      <c r="B1086" s="242"/>
      <c r="C1086" s="242"/>
      <c r="D1086" s="242"/>
      <c r="E1086" s="242"/>
      <c r="F1086" s="242"/>
      <c r="G1086" s="243"/>
    </row>
    <row r="1087" spans="1:7" x14ac:dyDescent="0.3">
      <c r="A1087" s="241"/>
      <c r="B1087" s="242"/>
      <c r="C1087" s="242"/>
      <c r="D1087" s="242"/>
      <c r="E1087" s="242"/>
      <c r="F1087" s="242"/>
      <c r="G1087" s="243"/>
    </row>
    <row r="1088" spans="1:7" x14ac:dyDescent="0.3">
      <c r="A1088" s="241"/>
      <c r="B1088" s="242"/>
      <c r="C1088" s="242"/>
      <c r="D1088" s="242"/>
      <c r="E1088" s="242"/>
      <c r="F1088" s="242"/>
      <c r="G1088" s="243"/>
    </row>
    <row r="1089" spans="1:7" x14ac:dyDescent="0.3">
      <c r="A1089" s="241"/>
      <c r="B1089" s="242"/>
      <c r="C1089" s="242"/>
      <c r="D1089" s="242"/>
      <c r="E1089" s="242"/>
      <c r="F1089" s="242"/>
      <c r="G1089" s="243"/>
    </row>
    <row r="1090" spans="1:7" x14ac:dyDescent="0.3">
      <c r="A1090" s="241"/>
      <c r="B1090" s="242"/>
      <c r="C1090" s="242"/>
      <c r="D1090" s="242"/>
      <c r="E1090" s="242"/>
      <c r="F1090" s="242"/>
      <c r="G1090" s="243"/>
    </row>
    <row r="1091" spans="1:7" x14ac:dyDescent="0.3">
      <c r="A1091" s="241"/>
      <c r="B1091" s="242"/>
      <c r="C1091" s="242"/>
      <c r="D1091" s="242"/>
      <c r="E1091" s="242"/>
      <c r="F1091" s="242"/>
      <c r="G1091" s="243"/>
    </row>
    <row r="1092" spans="1:7" x14ac:dyDescent="0.3">
      <c r="A1092" s="241"/>
      <c r="B1092" s="242"/>
      <c r="C1092" s="242"/>
      <c r="D1092" s="242"/>
      <c r="E1092" s="242"/>
      <c r="F1092" s="242"/>
      <c r="G1092" s="243"/>
    </row>
    <row r="1093" spans="1:7" x14ac:dyDescent="0.3">
      <c r="A1093" s="241"/>
      <c r="B1093" s="242"/>
      <c r="C1093" s="242"/>
      <c r="D1093" s="242"/>
      <c r="E1093" s="242"/>
      <c r="F1093" s="242"/>
      <c r="G1093" s="243"/>
    </row>
    <row r="1094" spans="1:7" x14ac:dyDescent="0.3">
      <c r="A1094" s="241"/>
      <c r="B1094" s="242"/>
      <c r="C1094" s="242"/>
      <c r="D1094" s="242"/>
      <c r="E1094" s="242"/>
      <c r="F1094" s="242"/>
      <c r="G1094" s="243"/>
    </row>
    <row r="1095" spans="1:7" x14ac:dyDescent="0.3">
      <c r="A1095" s="241"/>
      <c r="B1095" s="242"/>
      <c r="C1095" s="242"/>
      <c r="D1095" s="242"/>
      <c r="E1095" s="242"/>
      <c r="F1095" s="242"/>
      <c r="G1095" s="243"/>
    </row>
    <row r="1096" spans="1:7" x14ac:dyDescent="0.3">
      <c r="A1096" s="241"/>
      <c r="B1096" s="242"/>
      <c r="C1096" s="242"/>
      <c r="D1096" s="242"/>
      <c r="E1096" s="242"/>
      <c r="F1096" s="242"/>
      <c r="G1096" s="243"/>
    </row>
    <row r="1097" spans="1:7" x14ac:dyDescent="0.3">
      <c r="A1097" s="241"/>
      <c r="B1097" s="242"/>
      <c r="C1097" s="242"/>
      <c r="D1097" s="242"/>
      <c r="E1097" s="242"/>
      <c r="F1097" s="242"/>
      <c r="G1097" s="243"/>
    </row>
    <row r="1098" spans="1:7" x14ac:dyDescent="0.3">
      <c r="A1098" s="241"/>
      <c r="B1098" s="242"/>
      <c r="C1098" s="242"/>
      <c r="D1098" s="242"/>
      <c r="E1098" s="242"/>
      <c r="F1098" s="242"/>
      <c r="G1098" s="243"/>
    </row>
    <row r="1099" spans="1:7" x14ac:dyDescent="0.3">
      <c r="A1099" s="241"/>
      <c r="B1099" s="242"/>
      <c r="C1099" s="242"/>
      <c r="D1099" s="242"/>
      <c r="E1099" s="242"/>
      <c r="F1099" s="242"/>
      <c r="G1099" s="243"/>
    </row>
    <row r="1100" spans="1:7" x14ac:dyDescent="0.3">
      <c r="A1100" s="241"/>
      <c r="B1100" s="242"/>
      <c r="C1100" s="242"/>
      <c r="D1100" s="242"/>
      <c r="E1100" s="242"/>
      <c r="F1100" s="242"/>
      <c r="G1100" s="243"/>
    </row>
    <row r="1101" spans="1:7" x14ac:dyDescent="0.3">
      <c r="A1101" s="241"/>
      <c r="B1101" s="242"/>
      <c r="C1101" s="242"/>
      <c r="D1101" s="242"/>
      <c r="E1101" s="242"/>
      <c r="F1101" s="242"/>
      <c r="G1101" s="243"/>
    </row>
    <row r="1102" spans="1:7" x14ac:dyDescent="0.3">
      <c r="A1102" s="241"/>
      <c r="B1102" s="242"/>
      <c r="C1102" s="242"/>
      <c r="D1102" s="242"/>
      <c r="E1102" s="242"/>
      <c r="F1102" s="242"/>
      <c r="G1102" s="243"/>
    </row>
    <row r="1103" spans="1:7" x14ac:dyDescent="0.3">
      <c r="A1103" s="241"/>
      <c r="B1103" s="242"/>
      <c r="C1103" s="242"/>
      <c r="D1103" s="242"/>
      <c r="E1103" s="242"/>
      <c r="F1103" s="242"/>
      <c r="G1103" s="243"/>
    </row>
    <row r="1104" spans="1:7" x14ac:dyDescent="0.3">
      <c r="A1104" s="241"/>
      <c r="B1104" s="242"/>
      <c r="C1104" s="242"/>
      <c r="D1104" s="242"/>
      <c r="E1104" s="242"/>
      <c r="F1104" s="242"/>
      <c r="G1104" s="243"/>
    </row>
    <row r="1105" spans="1:7" x14ac:dyDescent="0.3">
      <c r="A1105" s="241"/>
      <c r="B1105" s="242"/>
      <c r="C1105" s="242"/>
      <c r="D1105" s="242"/>
      <c r="E1105" s="242"/>
      <c r="F1105" s="242"/>
      <c r="G1105" s="243"/>
    </row>
    <row r="1106" spans="1:7" x14ac:dyDescent="0.3">
      <c r="A1106" s="241"/>
      <c r="B1106" s="242"/>
      <c r="C1106" s="242"/>
      <c r="D1106" s="242"/>
      <c r="E1106" s="242"/>
      <c r="F1106" s="242"/>
      <c r="G1106" s="243"/>
    </row>
    <row r="1107" spans="1:7" x14ac:dyDescent="0.3">
      <c r="A1107" s="241"/>
      <c r="B1107" s="242"/>
      <c r="C1107" s="242"/>
      <c r="D1107" s="242"/>
      <c r="E1107" s="242"/>
      <c r="F1107" s="242"/>
      <c r="G1107" s="243"/>
    </row>
    <row r="1108" spans="1:7" x14ac:dyDescent="0.3">
      <c r="A1108" s="241"/>
      <c r="B1108" s="242"/>
      <c r="C1108" s="242"/>
      <c r="D1108" s="242"/>
      <c r="E1108" s="242"/>
      <c r="F1108" s="242"/>
      <c r="G1108" s="243"/>
    </row>
    <row r="1109" spans="1:7" x14ac:dyDescent="0.3">
      <c r="A1109" s="241"/>
      <c r="B1109" s="242"/>
      <c r="C1109" s="242"/>
      <c r="D1109" s="242"/>
      <c r="E1109" s="242"/>
      <c r="F1109" s="242"/>
      <c r="G1109" s="243"/>
    </row>
    <row r="1110" spans="1:7" x14ac:dyDescent="0.3">
      <c r="A1110" s="241"/>
      <c r="B1110" s="242"/>
      <c r="C1110" s="242"/>
      <c r="D1110" s="242"/>
      <c r="E1110" s="242"/>
      <c r="F1110" s="242"/>
      <c r="G1110" s="243"/>
    </row>
    <row r="1111" spans="1:7" x14ac:dyDescent="0.3">
      <c r="A1111" s="241"/>
      <c r="B1111" s="242"/>
      <c r="C1111" s="242"/>
      <c r="D1111" s="242"/>
      <c r="E1111" s="242"/>
      <c r="F1111" s="242"/>
      <c r="G1111" s="243"/>
    </row>
    <row r="1112" spans="1:7" x14ac:dyDescent="0.3">
      <c r="A1112" s="241"/>
      <c r="B1112" s="242"/>
      <c r="C1112" s="242"/>
      <c r="D1112" s="242"/>
      <c r="E1112" s="242"/>
      <c r="F1112" s="242"/>
      <c r="G1112" s="243"/>
    </row>
    <row r="1113" spans="1:7" x14ac:dyDescent="0.3">
      <c r="A1113" s="241"/>
      <c r="B1113" s="242"/>
      <c r="C1113" s="242"/>
      <c r="D1113" s="242"/>
      <c r="E1113" s="242"/>
      <c r="F1113" s="242"/>
      <c r="G1113" s="243"/>
    </row>
    <row r="1114" spans="1:7" x14ac:dyDescent="0.3">
      <c r="A1114" s="241"/>
      <c r="B1114" s="242"/>
      <c r="C1114" s="242"/>
      <c r="D1114" s="242"/>
      <c r="E1114" s="242"/>
      <c r="F1114" s="242"/>
      <c r="G1114" s="243"/>
    </row>
    <row r="1115" spans="1:7" x14ac:dyDescent="0.3">
      <c r="A1115" s="241"/>
      <c r="B1115" s="242"/>
      <c r="C1115" s="242"/>
      <c r="D1115" s="242"/>
      <c r="E1115" s="242"/>
      <c r="F1115" s="242"/>
      <c r="G1115" s="243"/>
    </row>
    <row r="1116" spans="1:7" x14ac:dyDescent="0.3">
      <c r="A1116" s="241"/>
      <c r="B1116" s="242"/>
      <c r="C1116" s="242"/>
      <c r="D1116" s="242"/>
      <c r="E1116" s="242"/>
      <c r="F1116" s="242"/>
      <c r="G1116" s="243"/>
    </row>
    <row r="1117" spans="1:7" x14ac:dyDescent="0.3">
      <c r="A1117" s="241"/>
      <c r="B1117" s="242"/>
      <c r="C1117" s="242"/>
      <c r="D1117" s="242"/>
      <c r="E1117" s="242"/>
      <c r="F1117" s="242"/>
      <c r="G1117" s="243"/>
    </row>
    <row r="1118" spans="1:7" x14ac:dyDescent="0.3">
      <c r="A1118" s="241"/>
      <c r="B1118" s="242"/>
      <c r="C1118" s="242"/>
      <c r="D1118" s="242"/>
      <c r="E1118" s="242"/>
      <c r="F1118" s="242"/>
      <c r="G1118" s="243"/>
    </row>
    <row r="1119" spans="1:7" x14ac:dyDescent="0.3">
      <c r="A1119" s="241"/>
      <c r="B1119" s="242"/>
      <c r="C1119" s="242"/>
      <c r="D1119" s="242"/>
      <c r="E1119" s="242"/>
      <c r="F1119" s="242"/>
      <c r="G1119" s="243"/>
    </row>
    <row r="1120" spans="1:7" x14ac:dyDescent="0.3">
      <c r="A1120" s="241"/>
      <c r="B1120" s="242"/>
      <c r="C1120" s="242"/>
      <c r="D1120" s="242"/>
      <c r="E1120" s="242"/>
      <c r="F1120" s="242"/>
      <c r="G1120" s="243"/>
    </row>
    <row r="1121" spans="1:7" x14ac:dyDescent="0.3">
      <c r="A1121" s="241"/>
      <c r="B1121" s="242"/>
      <c r="C1121" s="242"/>
      <c r="D1121" s="242"/>
      <c r="E1121" s="242"/>
      <c r="F1121" s="242"/>
      <c r="G1121" s="243"/>
    </row>
    <row r="1122" spans="1:7" x14ac:dyDescent="0.3">
      <c r="A1122" s="241"/>
      <c r="B1122" s="242"/>
      <c r="C1122" s="242"/>
      <c r="D1122" s="242"/>
      <c r="E1122" s="242"/>
      <c r="F1122" s="242"/>
      <c r="G1122" s="243"/>
    </row>
    <row r="1123" spans="1:7" x14ac:dyDescent="0.3">
      <c r="A1123" s="241"/>
      <c r="B1123" s="242"/>
      <c r="C1123" s="242"/>
      <c r="D1123" s="242"/>
      <c r="E1123" s="242"/>
      <c r="F1123" s="242"/>
      <c r="G1123" s="243"/>
    </row>
    <row r="1124" spans="1:7" x14ac:dyDescent="0.3">
      <c r="A1124" s="241"/>
      <c r="B1124" s="242"/>
      <c r="C1124" s="242"/>
      <c r="D1124" s="242"/>
      <c r="E1124" s="242"/>
      <c r="F1124" s="242"/>
      <c r="G1124" s="243"/>
    </row>
    <row r="1125" spans="1:7" x14ac:dyDescent="0.3">
      <c r="A1125" s="241"/>
      <c r="B1125" s="242"/>
      <c r="C1125" s="242"/>
      <c r="D1125" s="242"/>
      <c r="E1125" s="242"/>
      <c r="F1125" s="242"/>
      <c r="G1125" s="243"/>
    </row>
    <row r="1126" spans="1:7" x14ac:dyDescent="0.3">
      <c r="A1126" s="241"/>
      <c r="B1126" s="242"/>
      <c r="C1126" s="242"/>
      <c r="D1126" s="242"/>
      <c r="E1126" s="242"/>
      <c r="F1126" s="242"/>
      <c r="G1126" s="243"/>
    </row>
    <row r="1127" spans="1:7" x14ac:dyDescent="0.3">
      <c r="A1127" s="241"/>
      <c r="B1127" s="242"/>
      <c r="C1127" s="242"/>
      <c r="D1127" s="242"/>
      <c r="E1127" s="242"/>
      <c r="F1127" s="242"/>
      <c r="G1127" s="243"/>
    </row>
    <row r="1128" spans="1:7" x14ac:dyDescent="0.3">
      <c r="A1128" s="241"/>
      <c r="B1128" s="242"/>
      <c r="C1128" s="242"/>
      <c r="D1128" s="242"/>
      <c r="E1128" s="242"/>
      <c r="F1128" s="242"/>
      <c r="G1128" s="243"/>
    </row>
    <row r="1129" spans="1:7" x14ac:dyDescent="0.3">
      <c r="A1129" s="241"/>
      <c r="B1129" s="242"/>
      <c r="C1129" s="242"/>
      <c r="D1129" s="242"/>
      <c r="E1129" s="242"/>
      <c r="F1129" s="242"/>
      <c r="G1129" s="243"/>
    </row>
    <row r="1130" spans="1:7" x14ac:dyDescent="0.3">
      <c r="A1130" s="241"/>
      <c r="B1130" s="242"/>
      <c r="C1130" s="242"/>
      <c r="D1130" s="242"/>
      <c r="E1130" s="242"/>
      <c r="F1130" s="242"/>
      <c r="G1130" s="243"/>
    </row>
    <row r="1131" spans="1:7" x14ac:dyDescent="0.3">
      <c r="A1131" s="241"/>
      <c r="B1131" s="242"/>
      <c r="C1131" s="242"/>
      <c r="D1131" s="242"/>
      <c r="E1131" s="242"/>
      <c r="F1131" s="242"/>
      <c r="G1131" s="243"/>
    </row>
    <row r="1132" spans="1:7" x14ac:dyDescent="0.3">
      <c r="A1132" s="241"/>
      <c r="B1132" s="242"/>
      <c r="C1132" s="242"/>
      <c r="D1132" s="242"/>
      <c r="E1132" s="242"/>
      <c r="F1132" s="242"/>
      <c r="G1132" s="243"/>
    </row>
    <row r="1133" spans="1:7" x14ac:dyDescent="0.3">
      <c r="A1133" s="241"/>
      <c r="B1133" s="242"/>
      <c r="C1133" s="242"/>
      <c r="D1133" s="242"/>
      <c r="E1133" s="242"/>
      <c r="F1133" s="242"/>
      <c r="G1133" s="243"/>
    </row>
    <row r="1134" spans="1:7" x14ac:dyDescent="0.3">
      <c r="A1134" s="241"/>
      <c r="B1134" s="242"/>
      <c r="C1134" s="242"/>
      <c r="D1134" s="242"/>
      <c r="E1134" s="242"/>
      <c r="F1134" s="242"/>
      <c r="G1134" s="243"/>
    </row>
    <row r="1135" spans="1:7" x14ac:dyDescent="0.3">
      <c r="A1135" s="241"/>
      <c r="B1135" s="242"/>
      <c r="C1135" s="242"/>
      <c r="D1135" s="242"/>
      <c r="E1135" s="242"/>
      <c r="F1135" s="242"/>
      <c r="G1135" s="243"/>
    </row>
    <row r="1136" spans="1:7" x14ac:dyDescent="0.3">
      <c r="A1136" s="241"/>
      <c r="B1136" s="242"/>
      <c r="C1136" s="242"/>
      <c r="D1136" s="242"/>
      <c r="E1136" s="242"/>
      <c r="F1136" s="242"/>
      <c r="G1136" s="243"/>
    </row>
    <row r="1137" spans="1:7" x14ac:dyDescent="0.3">
      <c r="A1137" s="241"/>
      <c r="B1137" s="242"/>
      <c r="C1137" s="242"/>
      <c r="D1137" s="242"/>
      <c r="E1137" s="242"/>
      <c r="F1137" s="242"/>
      <c r="G1137" s="243"/>
    </row>
    <row r="1138" spans="1:7" x14ac:dyDescent="0.3">
      <c r="A1138" s="241"/>
      <c r="B1138" s="242"/>
      <c r="C1138" s="242"/>
      <c r="D1138" s="242"/>
      <c r="E1138" s="242"/>
      <c r="F1138" s="242"/>
      <c r="G1138" s="243"/>
    </row>
    <row r="1139" spans="1:7" x14ac:dyDescent="0.3">
      <c r="A1139" s="241"/>
      <c r="B1139" s="242"/>
      <c r="C1139" s="242"/>
      <c r="D1139" s="242"/>
      <c r="E1139" s="242"/>
      <c r="F1139" s="242"/>
      <c r="G1139" s="243"/>
    </row>
    <row r="1140" spans="1:7" x14ac:dyDescent="0.3">
      <c r="A1140" s="241"/>
      <c r="B1140" s="242"/>
      <c r="C1140" s="242"/>
      <c r="D1140" s="242"/>
      <c r="E1140" s="242"/>
      <c r="F1140" s="242"/>
      <c r="G1140" s="243"/>
    </row>
    <row r="1141" spans="1:7" x14ac:dyDescent="0.3">
      <c r="A1141" s="241"/>
      <c r="B1141" s="242"/>
      <c r="C1141" s="242"/>
      <c r="D1141" s="242"/>
      <c r="E1141" s="242"/>
      <c r="F1141" s="242"/>
      <c r="G1141" s="243"/>
    </row>
    <row r="1142" spans="1:7" x14ac:dyDescent="0.3">
      <c r="A1142" s="241"/>
      <c r="B1142" s="242"/>
      <c r="C1142" s="242"/>
      <c r="D1142" s="242"/>
      <c r="E1142" s="242"/>
      <c r="F1142" s="242"/>
      <c r="G1142" s="243"/>
    </row>
    <row r="1143" spans="1:7" x14ac:dyDescent="0.3">
      <c r="A1143" s="241"/>
      <c r="B1143" s="242"/>
      <c r="C1143" s="242"/>
      <c r="D1143" s="242"/>
      <c r="E1143" s="242"/>
      <c r="F1143" s="242"/>
      <c r="G1143" s="243"/>
    </row>
    <row r="1144" spans="1:7" x14ac:dyDescent="0.3">
      <c r="A1144" s="241"/>
      <c r="B1144" s="242"/>
      <c r="C1144" s="242"/>
      <c r="D1144" s="242"/>
      <c r="E1144" s="242"/>
      <c r="F1144" s="242"/>
      <c r="G1144" s="243"/>
    </row>
    <row r="1145" spans="1:7" x14ac:dyDescent="0.3">
      <c r="A1145" s="241"/>
      <c r="B1145" s="242"/>
      <c r="C1145" s="242"/>
      <c r="D1145" s="242"/>
      <c r="E1145" s="242"/>
      <c r="F1145" s="242"/>
      <c r="G1145" s="243"/>
    </row>
    <row r="1146" spans="1:7" x14ac:dyDescent="0.3">
      <c r="A1146" s="241"/>
      <c r="B1146" s="242"/>
      <c r="C1146" s="242"/>
      <c r="D1146" s="242"/>
      <c r="E1146" s="242"/>
      <c r="F1146" s="242"/>
      <c r="G1146" s="243"/>
    </row>
    <row r="1147" spans="1:7" x14ac:dyDescent="0.3">
      <c r="A1147" s="241"/>
      <c r="B1147" s="242"/>
      <c r="C1147" s="242"/>
      <c r="D1147" s="242"/>
      <c r="E1147" s="242"/>
      <c r="F1147" s="242"/>
      <c r="G1147" s="243"/>
    </row>
    <row r="1148" spans="1:7" x14ac:dyDescent="0.3">
      <c r="A1148" s="241"/>
      <c r="B1148" s="242"/>
      <c r="C1148" s="242"/>
      <c r="D1148" s="242"/>
      <c r="E1148" s="242"/>
      <c r="F1148" s="242"/>
      <c r="G1148" s="243"/>
    </row>
    <row r="1149" spans="1:7" x14ac:dyDescent="0.3">
      <c r="A1149" s="241"/>
      <c r="B1149" s="242"/>
      <c r="C1149" s="242"/>
      <c r="D1149" s="242"/>
      <c r="E1149" s="242"/>
      <c r="F1149" s="242"/>
      <c r="G1149" s="243"/>
    </row>
    <row r="1150" spans="1:7" x14ac:dyDescent="0.3">
      <c r="A1150" s="241"/>
      <c r="B1150" s="242"/>
      <c r="C1150" s="242"/>
      <c r="D1150" s="242"/>
      <c r="E1150" s="242"/>
      <c r="F1150" s="242"/>
      <c r="G1150" s="243"/>
    </row>
    <row r="1151" spans="1:7" x14ac:dyDescent="0.3">
      <c r="A1151" s="241"/>
      <c r="B1151" s="242"/>
      <c r="C1151" s="242"/>
      <c r="D1151" s="242"/>
      <c r="E1151" s="242"/>
      <c r="F1151" s="242"/>
      <c r="G1151" s="243"/>
    </row>
    <row r="1152" spans="1:7" x14ac:dyDescent="0.3">
      <c r="A1152" s="241"/>
      <c r="B1152" s="242"/>
      <c r="C1152" s="242"/>
      <c r="D1152" s="242"/>
      <c r="E1152" s="242"/>
      <c r="F1152" s="242"/>
      <c r="G1152" s="243"/>
    </row>
    <row r="1153" spans="1:7" x14ac:dyDescent="0.3">
      <c r="A1153" s="241"/>
      <c r="B1153" s="242"/>
      <c r="C1153" s="242"/>
      <c r="D1153" s="242"/>
      <c r="E1153" s="242"/>
      <c r="F1153" s="242"/>
      <c r="G1153" s="243"/>
    </row>
    <row r="1154" spans="1:7" x14ac:dyDescent="0.3">
      <c r="A1154" s="241"/>
      <c r="B1154" s="242"/>
      <c r="C1154" s="242"/>
      <c r="D1154" s="242"/>
      <c r="E1154" s="242"/>
      <c r="F1154" s="242"/>
      <c r="G1154" s="243"/>
    </row>
    <row r="1155" spans="1:7" x14ac:dyDescent="0.3">
      <c r="A1155" s="241"/>
      <c r="B1155" s="242"/>
      <c r="C1155" s="242"/>
      <c r="D1155" s="242"/>
      <c r="E1155" s="242"/>
      <c r="F1155" s="242"/>
      <c r="G1155" s="243"/>
    </row>
    <row r="1156" spans="1:7" x14ac:dyDescent="0.3">
      <c r="A1156" s="241"/>
      <c r="B1156" s="242"/>
      <c r="C1156" s="242"/>
      <c r="D1156" s="242"/>
      <c r="E1156" s="242"/>
      <c r="F1156" s="242"/>
      <c r="G1156" s="243"/>
    </row>
    <row r="1157" spans="1:7" x14ac:dyDescent="0.3">
      <c r="A1157" s="241"/>
      <c r="B1157" s="242"/>
      <c r="C1157" s="242"/>
      <c r="D1157" s="242"/>
      <c r="E1157" s="242"/>
      <c r="F1157" s="242"/>
      <c r="G1157" s="243"/>
    </row>
    <row r="1158" spans="1:7" x14ac:dyDescent="0.3">
      <c r="A1158" s="241"/>
      <c r="B1158" s="242"/>
      <c r="C1158" s="242"/>
      <c r="D1158" s="242"/>
      <c r="E1158" s="242"/>
      <c r="F1158" s="242"/>
      <c r="G1158" s="243"/>
    </row>
    <row r="1159" spans="1:7" x14ac:dyDescent="0.3">
      <c r="A1159" s="241"/>
      <c r="B1159" s="242"/>
      <c r="C1159" s="242"/>
      <c r="D1159" s="242"/>
      <c r="E1159" s="242"/>
      <c r="F1159" s="242"/>
      <c r="G1159" s="243"/>
    </row>
    <row r="1160" spans="1:7" x14ac:dyDescent="0.3">
      <c r="A1160" s="241"/>
      <c r="B1160" s="242"/>
      <c r="C1160" s="242"/>
      <c r="D1160" s="242"/>
      <c r="E1160" s="242"/>
      <c r="F1160" s="242"/>
      <c r="G1160" s="243"/>
    </row>
    <row r="1161" spans="1:7" x14ac:dyDescent="0.3">
      <c r="A1161" s="241"/>
      <c r="B1161" s="242"/>
      <c r="C1161" s="242"/>
      <c r="D1161" s="242"/>
      <c r="E1161" s="242"/>
      <c r="F1161" s="242"/>
      <c r="G1161" s="243"/>
    </row>
    <row r="1162" spans="1:7" x14ac:dyDescent="0.3">
      <c r="A1162" s="241"/>
      <c r="B1162" s="242"/>
      <c r="C1162" s="242"/>
      <c r="D1162" s="242"/>
      <c r="E1162" s="242"/>
      <c r="F1162" s="242"/>
      <c r="G1162" s="243"/>
    </row>
    <row r="1163" spans="1:7" x14ac:dyDescent="0.3">
      <c r="A1163" s="241"/>
      <c r="B1163" s="242"/>
      <c r="C1163" s="242"/>
      <c r="D1163" s="242"/>
      <c r="E1163" s="242"/>
      <c r="F1163" s="242"/>
      <c r="G1163" s="243"/>
    </row>
    <row r="1164" spans="1:7" x14ac:dyDescent="0.3">
      <c r="A1164" s="241"/>
      <c r="B1164" s="242"/>
      <c r="C1164" s="242"/>
      <c r="D1164" s="242"/>
      <c r="E1164" s="242"/>
      <c r="F1164" s="242"/>
      <c r="G1164" s="243"/>
    </row>
    <row r="1165" spans="1:7" x14ac:dyDescent="0.3">
      <c r="A1165" s="241"/>
      <c r="B1165" s="242"/>
      <c r="C1165" s="242"/>
      <c r="D1165" s="242"/>
      <c r="E1165" s="242"/>
      <c r="F1165" s="242"/>
      <c r="G1165" s="243"/>
    </row>
    <row r="1166" spans="1:7" x14ac:dyDescent="0.3">
      <c r="A1166" s="241"/>
      <c r="B1166" s="242"/>
      <c r="C1166" s="242"/>
      <c r="D1166" s="242"/>
      <c r="E1166" s="242"/>
      <c r="F1166" s="242"/>
      <c r="G1166" s="243"/>
    </row>
    <row r="1167" spans="1:7" x14ac:dyDescent="0.3">
      <c r="A1167" s="241"/>
      <c r="B1167" s="242"/>
      <c r="C1167" s="242"/>
      <c r="D1167" s="242"/>
      <c r="E1167" s="242"/>
      <c r="F1167" s="242"/>
      <c r="G1167" s="243"/>
    </row>
    <row r="1168" spans="1:7" x14ac:dyDescent="0.3">
      <c r="A1168" s="241"/>
      <c r="B1168" s="242"/>
      <c r="C1168" s="242"/>
      <c r="D1168" s="242"/>
      <c r="E1168" s="242"/>
      <c r="F1168" s="242"/>
      <c r="G1168" s="243"/>
    </row>
    <row r="1169" spans="1:7" x14ac:dyDescent="0.3">
      <c r="A1169" s="241"/>
      <c r="B1169" s="242"/>
      <c r="C1169" s="242"/>
      <c r="D1169" s="242"/>
      <c r="E1169" s="242"/>
      <c r="F1169" s="242"/>
      <c r="G1169" s="243"/>
    </row>
    <row r="1170" spans="1:7" x14ac:dyDescent="0.3">
      <c r="A1170" s="241"/>
      <c r="B1170" s="242"/>
      <c r="C1170" s="242"/>
      <c r="D1170" s="242"/>
      <c r="E1170" s="242"/>
      <c r="F1170" s="242"/>
      <c r="G1170" s="243"/>
    </row>
    <row r="1171" spans="1:7" x14ac:dyDescent="0.3">
      <c r="A1171" s="241"/>
      <c r="B1171" s="242"/>
      <c r="C1171" s="242"/>
      <c r="D1171" s="242"/>
      <c r="E1171" s="242"/>
      <c r="F1171" s="242"/>
      <c r="G1171" s="243"/>
    </row>
    <row r="1172" spans="1:7" x14ac:dyDescent="0.3">
      <c r="A1172" s="241"/>
      <c r="B1172" s="242"/>
      <c r="C1172" s="242"/>
      <c r="D1172" s="242"/>
      <c r="E1172" s="242"/>
      <c r="F1172" s="242"/>
      <c r="G1172" s="243"/>
    </row>
    <row r="1173" spans="1:7" x14ac:dyDescent="0.3">
      <c r="A1173" s="241"/>
      <c r="B1173" s="242"/>
      <c r="C1173" s="242"/>
      <c r="D1173" s="242"/>
      <c r="E1173" s="242"/>
      <c r="F1173" s="242"/>
      <c r="G1173" s="243"/>
    </row>
    <row r="1174" spans="1:7" x14ac:dyDescent="0.3">
      <c r="A1174" s="241"/>
      <c r="B1174" s="242"/>
      <c r="C1174" s="242"/>
      <c r="D1174" s="242"/>
      <c r="E1174" s="242"/>
      <c r="F1174" s="242"/>
      <c r="G1174" s="243"/>
    </row>
    <row r="1175" spans="1:7" x14ac:dyDescent="0.3">
      <c r="A1175" s="241"/>
      <c r="B1175" s="242"/>
      <c r="C1175" s="242"/>
      <c r="D1175" s="242"/>
      <c r="E1175" s="242"/>
      <c r="F1175" s="242"/>
      <c r="G1175" s="243"/>
    </row>
    <row r="1176" spans="1:7" x14ac:dyDescent="0.3">
      <c r="A1176" s="241"/>
      <c r="B1176" s="242"/>
      <c r="C1176" s="242"/>
      <c r="D1176" s="242"/>
      <c r="E1176" s="242"/>
      <c r="F1176" s="242"/>
      <c r="G1176" s="243"/>
    </row>
    <row r="1177" spans="1:7" x14ac:dyDescent="0.3">
      <c r="A1177" s="241"/>
      <c r="B1177" s="242"/>
      <c r="C1177" s="242"/>
      <c r="D1177" s="242"/>
      <c r="E1177" s="242"/>
      <c r="F1177" s="242"/>
      <c r="G1177" s="243"/>
    </row>
    <row r="1178" spans="1:7" x14ac:dyDescent="0.3">
      <c r="A1178" s="241"/>
      <c r="B1178" s="242"/>
      <c r="C1178" s="242"/>
      <c r="D1178" s="242"/>
      <c r="E1178" s="242"/>
      <c r="F1178" s="242"/>
      <c r="G1178" s="243"/>
    </row>
    <row r="1179" spans="1:7" x14ac:dyDescent="0.3">
      <c r="A1179" s="241"/>
      <c r="B1179" s="242"/>
      <c r="C1179" s="242"/>
      <c r="D1179" s="242"/>
      <c r="E1179" s="242"/>
      <c r="F1179" s="242"/>
      <c r="G1179" s="243"/>
    </row>
    <row r="1180" spans="1:7" x14ac:dyDescent="0.3">
      <c r="A1180" s="241"/>
      <c r="B1180" s="242"/>
      <c r="C1180" s="242"/>
      <c r="D1180" s="242"/>
      <c r="E1180" s="242"/>
      <c r="F1180" s="242"/>
      <c r="G1180" s="243"/>
    </row>
    <row r="1181" spans="1:7" x14ac:dyDescent="0.3">
      <c r="A1181" s="241"/>
      <c r="B1181" s="242"/>
      <c r="C1181" s="242"/>
      <c r="D1181" s="242"/>
      <c r="E1181" s="242"/>
      <c r="F1181" s="242"/>
      <c r="G1181" s="243"/>
    </row>
    <row r="1182" spans="1:7" x14ac:dyDescent="0.3">
      <c r="A1182" s="241"/>
      <c r="B1182" s="242"/>
      <c r="C1182" s="242"/>
      <c r="D1182" s="242"/>
      <c r="E1182" s="242"/>
      <c r="F1182" s="242"/>
      <c r="G1182" s="243"/>
    </row>
    <row r="1183" spans="1:7" x14ac:dyDescent="0.3">
      <c r="A1183" s="241"/>
      <c r="B1183" s="242"/>
      <c r="C1183" s="242"/>
      <c r="D1183" s="242"/>
      <c r="E1183" s="242"/>
      <c r="F1183" s="242"/>
      <c r="G1183" s="243"/>
    </row>
    <row r="1184" spans="1:7" x14ac:dyDescent="0.3">
      <c r="A1184" s="241"/>
      <c r="B1184" s="242"/>
      <c r="C1184" s="242"/>
      <c r="D1184" s="242"/>
      <c r="E1184" s="242"/>
      <c r="F1184" s="242"/>
      <c r="G1184" s="243"/>
    </row>
    <row r="1185" spans="1:7" x14ac:dyDescent="0.3">
      <c r="A1185" s="241"/>
      <c r="B1185" s="242"/>
      <c r="C1185" s="242"/>
      <c r="D1185" s="242"/>
      <c r="E1185" s="242"/>
      <c r="F1185" s="242"/>
      <c r="G1185" s="243"/>
    </row>
    <row r="1186" spans="1:7" x14ac:dyDescent="0.3">
      <c r="A1186" s="241"/>
      <c r="B1186" s="242"/>
      <c r="C1186" s="242"/>
      <c r="D1186" s="242"/>
      <c r="E1186" s="242"/>
      <c r="F1186" s="242"/>
      <c r="G1186" s="243"/>
    </row>
    <row r="1187" spans="1:7" x14ac:dyDescent="0.3">
      <c r="A1187" s="241"/>
      <c r="B1187" s="242"/>
      <c r="C1187" s="242"/>
      <c r="D1187" s="242"/>
      <c r="E1187" s="242"/>
      <c r="F1187" s="242"/>
      <c r="G1187" s="243"/>
    </row>
    <row r="1188" spans="1:7" x14ac:dyDescent="0.3">
      <c r="A1188" s="241"/>
      <c r="B1188" s="242"/>
      <c r="C1188" s="242"/>
      <c r="D1188" s="242"/>
      <c r="E1188" s="242"/>
      <c r="F1188" s="244"/>
      <c r="G1188" s="245"/>
    </row>
    <row r="1189" spans="1:7" x14ac:dyDescent="0.3">
      <c r="A1189" s="241"/>
      <c r="B1189" s="242"/>
      <c r="C1189" s="242"/>
      <c r="D1189" s="242"/>
      <c r="E1189" s="242"/>
      <c r="F1189" s="244"/>
      <c r="G1189" s="245"/>
    </row>
    <row r="1190" spans="1:7" x14ac:dyDescent="0.3">
      <c r="A1190" s="241"/>
      <c r="B1190" s="242"/>
      <c r="C1190" s="242"/>
      <c r="D1190" s="242"/>
      <c r="E1190" s="242"/>
      <c r="F1190" s="244"/>
      <c r="G1190" s="245"/>
    </row>
    <row r="1191" spans="1:7" x14ac:dyDescent="0.3">
      <c r="A1191" s="246"/>
      <c r="B1191" s="244"/>
      <c r="C1191" s="244"/>
      <c r="D1191" s="244"/>
      <c r="E1191" s="244"/>
      <c r="F1191" s="244"/>
      <c r="G1191" s="245"/>
    </row>
    <row r="1192" spans="1:7" x14ac:dyDescent="0.3">
      <c r="A1192" s="246"/>
      <c r="B1192" s="244"/>
      <c r="C1192" s="244"/>
      <c r="D1192" s="244"/>
      <c r="E1192" s="244"/>
      <c r="F1192" s="244"/>
      <c r="G1192" s="245"/>
    </row>
    <row r="1193" spans="1:7" x14ac:dyDescent="0.3">
      <c r="A1193" s="246"/>
      <c r="B1193" s="244"/>
      <c r="C1193" s="244"/>
      <c r="D1193" s="244"/>
      <c r="E1193" s="244"/>
      <c r="F1193" s="244"/>
      <c r="G1193" s="245"/>
    </row>
    <row r="1194" spans="1:7" x14ac:dyDescent="0.3">
      <c r="A1194" s="246"/>
      <c r="B1194" s="244"/>
      <c r="C1194" s="244"/>
      <c r="D1194" s="244"/>
      <c r="E1194" s="244"/>
      <c r="F1194" s="244"/>
      <c r="G1194" s="245"/>
    </row>
    <row r="1195" spans="1:7" x14ac:dyDescent="0.3">
      <c r="A1195" s="246"/>
      <c r="B1195" s="244"/>
      <c r="C1195" s="244"/>
      <c r="D1195" s="244"/>
      <c r="E1195" s="244"/>
      <c r="F1195" s="244"/>
      <c r="G1195" s="245"/>
    </row>
    <row r="1196" spans="1:7" x14ac:dyDescent="0.3">
      <c r="A1196" s="246"/>
      <c r="B1196" s="244"/>
      <c r="C1196" s="244"/>
      <c r="D1196" s="244"/>
      <c r="E1196" s="244"/>
      <c r="F1196" s="244"/>
      <c r="G1196" s="245"/>
    </row>
    <row r="1197" spans="1:7" x14ac:dyDescent="0.3">
      <c r="A1197" s="246"/>
      <c r="B1197" s="244"/>
      <c r="C1197" s="244"/>
      <c r="D1197" s="244"/>
      <c r="E1197" s="244"/>
      <c r="F1197" s="244"/>
      <c r="G1197" s="245"/>
    </row>
    <row r="1198" spans="1:7" x14ac:dyDescent="0.3">
      <c r="A1198" s="246"/>
      <c r="B1198" s="244"/>
      <c r="C1198" s="244"/>
      <c r="D1198" s="244"/>
      <c r="E1198" s="244"/>
      <c r="F1198" s="244"/>
      <c r="G1198" s="245"/>
    </row>
    <row r="1199" spans="1:7" x14ac:dyDescent="0.3">
      <c r="A1199" s="246"/>
      <c r="B1199" s="244"/>
      <c r="C1199" s="244"/>
      <c r="D1199" s="244"/>
      <c r="E1199" s="244"/>
      <c r="F1199" s="244"/>
      <c r="G1199" s="245"/>
    </row>
    <row r="1200" spans="1:7" x14ac:dyDescent="0.3">
      <c r="A1200" s="246"/>
      <c r="B1200" s="244"/>
      <c r="C1200" s="244"/>
      <c r="D1200" s="244"/>
      <c r="E1200" s="244"/>
      <c r="F1200" s="244"/>
      <c r="G1200" s="245"/>
    </row>
    <row r="1201" spans="1:7" x14ac:dyDescent="0.3">
      <c r="A1201" s="246"/>
      <c r="B1201" s="244"/>
      <c r="C1201" s="244"/>
      <c r="D1201" s="244"/>
      <c r="E1201" s="244"/>
      <c r="F1201" s="244"/>
      <c r="G1201" s="245"/>
    </row>
    <row r="1202" spans="1:7" x14ac:dyDescent="0.3">
      <c r="A1202" s="246"/>
      <c r="B1202" s="244"/>
      <c r="C1202" s="244"/>
      <c r="D1202" s="244"/>
      <c r="E1202" s="244"/>
      <c r="F1202" s="244"/>
      <c r="G1202" s="245"/>
    </row>
    <row r="1203" spans="1:7" x14ac:dyDescent="0.3">
      <c r="A1203" s="246"/>
      <c r="B1203" s="244"/>
      <c r="C1203" s="244"/>
      <c r="D1203" s="244"/>
      <c r="E1203" s="244"/>
      <c r="F1203" s="244"/>
      <c r="G1203" s="245"/>
    </row>
    <row r="1204" spans="1:7" x14ac:dyDescent="0.3">
      <c r="A1204" s="246"/>
      <c r="B1204" s="244"/>
      <c r="C1204" s="244"/>
      <c r="D1204" s="244"/>
      <c r="E1204" s="244"/>
      <c r="F1204" s="244"/>
      <c r="G1204" s="245"/>
    </row>
    <row r="1205" spans="1:7" x14ac:dyDescent="0.3">
      <c r="A1205" s="246"/>
      <c r="B1205" s="244"/>
      <c r="C1205" s="244"/>
      <c r="D1205" s="244"/>
      <c r="E1205" s="244"/>
      <c r="F1205" s="244"/>
      <c r="G1205" s="245"/>
    </row>
    <row r="1206" spans="1:7" x14ac:dyDescent="0.3">
      <c r="A1206" s="246"/>
      <c r="B1206" s="244"/>
      <c r="C1206" s="244"/>
      <c r="D1206" s="244"/>
      <c r="E1206" s="244"/>
      <c r="F1206" s="244"/>
      <c r="G1206" s="245"/>
    </row>
    <row r="1207" spans="1:7" x14ac:dyDescent="0.3">
      <c r="A1207" s="246"/>
      <c r="B1207" s="244"/>
      <c r="C1207" s="244"/>
      <c r="D1207" s="244"/>
      <c r="E1207" s="244"/>
      <c r="F1207" s="244"/>
      <c r="G1207" s="245"/>
    </row>
    <row r="1208" spans="1:7" x14ac:dyDescent="0.3">
      <c r="A1208" s="246"/>
      <c r="B1208" s="244"/>
      <c r="C1208" s="244"/>
      <c r="D1208" s="244"/>
      <c r="E1208" s="244"/>
      <c r="F1208" s="244"/>
      <c r="G1208" s="245"/>
    </row>
    <row r="1209" spans="1:7" x14ac:dyDescent="0.3">
      <c r="A1209" s="246"/>
      <c r="B1209" s="244"/>
      <c r="C1209" s="244"/>
      <c r="D1209" s="244"/>
      <c r="E1209" s="244"/>
      <c r="F1209" s="244"/>
      <c r="G1209" s="245"/>
    </row>
    <row r="1210" spans="1:7" x14ac:dyDescent="0.3">
      <c r="A1210" s="246"/>
      <c r="B1210" s="244"/>
      <c r="C1210" s="244"/>
      <c r="D1210" s="244"/>
      <c r="E1210" s="244"/>
      <c r="F1210" s="244"/>
      <c r="G1210" s="245"/>
    </row>
    <row r="1211" spans="1:7" x14ac:dyDescent="0.3">
      <c r="A1211" s="246"/>
      <c r="B1211" s="244"/>
      <c r="C1211" s="244"/>
      <c r="D1211" s="244"/>
      <c r="E1211" s="244"/>
      <c r="F1211" s="244"/>
      <c r="G1211" s="245"/>
    </row>
    <row r="1212" spans="1:7" x14ac:dyDescent="0.3">
      <c r="A1212" s="246"/>
      <c r="B1212" s="244"/>
      <c r="C1212" s="244"/>
      <c r="D1212" s="244"/>
      <c r="E1212" s="244"/>
      <c r="F1212" s="244"/>
      <c r="G1212" s="245"/>
    </row>
    <row r="1213" spans="1:7" x14ac:dyDescent="0.3">
      <c r="A1213" s="246"/>
      <c r="B1213" s="244"/>
      <c r="C1213" s="244"/>
      <c r="D1213" s="244"/>
      <c r="E1213" s="244"/>
      <c r="F1213" s="244"/>
      <c r="G1213" s="245"/>
    </row>
    <row r="1214" spans="1:7" x14ac:dyDescent="0.3">
      <c r="A1214" s="246"/>
      <c r="B1214" s="244"/>
      <c r="C1214" s="244"/>
      <c r="D1214" s="244"/>
      <c r="E1214" s="244"/>
      <c r="F1214" s="244"/>
      <c r="G1214" s="245"/>
    </row>
    <row r="1215" spans="1:7" x14ac:dyDescent="0.3">
      <c r="A1215" s="246"/>
      <c r="B1215" s="244"/>
      <c r="C1215" s="244"/>
      <c r="D1215" s="244"/>
      <c r="E1215" s="244"/>
      <c r="F1215" s="244"/>
      <c r="G1215" s="245"/>
    </row>
    <row r="1216" spans="1:7" x14ac:dyDescent="0.3">
      <c r="A1216" s="246"/>
      <c r="B1216" s="244"/>
      <c r="C1216" s="244"/>
      <c r="D1216" s="244"/>
      <c r="E1216" s="244"/>
      <c r="F1216" s="244"/>
      <c r="G1216" s="245"/>
    </row>
    <row r="1217" spans="1:7" x14ac:dyDescent="0.3">
      <c r="A1217" s="246"/>
      <c r="B1217" s="244"/>
      <c r="C1217" s="244"/>
      <c r="D1217" s="244"/>
      <c r="E1217" s="244"/>
      <c r="F1217" s="244"/>
      <c r="G1217" s="245"/>
    </row>
    <row r="1218" spans="1:7" x14ac:dyDescent="0.3">
      <c r="A1218" s="246"/>
      <c r="B1218" s="244"/>
      <c r="C1218" s="244"/>
      <c r="D1218" s="244"/>
      <c r="E1218" s="244"/>
      <c r="F1218" s="244"/>
      <c r="G1218" s="245"/>
    </row>
    <row r="1219" spans="1:7" x14ac:dyDescent="0.3">
      <c r="A1219" s="246"/>
      <c r="B1219" s="244"/>
      <c r="C1219" s="244"/>
      <c r="D1219" s="244"/>
      <c r="E1219" s="244"/>
      <c r="F1219" s="244"/>
      <c r="G1219" s="245"/>
    </row>
    <row r="1220" spans="1:7" x14ac:dyDescent="0.3">
      <c r="A1220" s="246"/>
      <c r="B1220" s="244"/>
      <c r="C1220" s="244"/>
      <c r="D1220" s="244"/>
      <c r="E1220" s="244"/>
      <c r="F1220" s="244"/>
      <c r="G1220" s="245"/>
    </row>
    <row r="1221" spans="1:7" x14ac:dyDescent="0.3">
      <c r="A1221" s="246"/>
      <c r="B1221" s="244"/>
      <c r="C1221" s="244"/>
      <c r="D1221" s="244"/>
      <c r="E1221" s="244"/>
      <c r="F1221" s="244"/>
      <c r="G1221" s="245"/>
    </row>
    <row r="1222" spans="1:7" x14ac:dyDescent="0.3">
      <c r="A1222" s="246"/>
      <c r="B1222" s="244"/>
      <c r="C1222" s="244"/>
      <c r="D1222" s="244"/>
      <c r="E1222" s="244"/>
      <c r="F1222" s="244"/>
      <c r="G1222" s="245"/>
    </row>
    <row r="1223" spans="1:7" x14ac:dyDescent="0.3">
      <c r="A1223" s="246"/>
      <c r="B1223" s="244"/>
      <c r="C1223" s="244"/>
      <c r="D1223" s="244"/>
      <c r="E1223" s="244"/>
      <c r="F1223" s="244"/>
      <c r="G1223" s="245"/>
    </row>
    <row r="1224" spans="1:7" x14ac:dyDescent="0.3">
      <c r="A1224" s="246"/>
      <c r="B1224" s="244"/>
      <c r="C1224" s="244"/>
      <c r="D1224" s="244"/>
      <c r="E1224" s="244"/>
      <c r="F1224" s="244"/>
      <c r="G1224" s="245"/>
    </row>
    <row r="1225" spans="1:7" x14ac:dyDescent="0.3">
      <c r="A1225" s="246"/>
      <c r="B1225" s="244"/>
      <c r="C1225" s="244"/>
      <c r="D1225" s="244"/>
      <c r="E1225" s="244"/>
      <c r="F1225" s="244"/>
      <c r="G1225" s="245"/>
    </row>
    <row r="1226" spans="1:7" x14ac:dyDescent="0.3">
      <c r="A1226" s="246"/>
      <c r="B1226" s="244"/>
      <c r="C1226" s="244"/>
      <c r="D1226" s="244"/>
      <c r="E1226" s="244"/>
      <c r="F1226" s="244"/>
      <c r="G1226" s="245"/>
    </row>
    <row r="1227" spans="1:7" x14ac:dyDescent="0.3">
      <c r="A1227" s="246"/>
      <c r="B1227" s="244"/>
      <c r="C1227" s="244"/>
      <c r="D1227" s="244"/>
      <c r="E1227" s="244"/>
      <c r="F1227" s="244"/>
      <c r="G1227" s="245"/>
    </row>
    <row r="1228" spans="1:7" x14ac:dyDescent="0.3">
      <c r="A1228" s="246"/>
      <c r="B1228" s="244"/>
      <c r="C1228" s="244"/>
      <c r="D1228" s="244"/>
      <c r="E1228" s="244"/>
      <c r="F1228" s="244"/>
      <c r="G1228" s="245"/>
    </row>
    <row r="1229" spans="1:7" x14ac:dyDescent="0.3">
      <c r="A1229" s="246"/>
      <c r="B1229" s="244"/>
      <c r="C1229" s="244"/>
      <c r="D1229" s="244"/>
      <c r="E1229" s="244"/>
      <c r="F1229" s="244"/>
      <c r="G1229" s="245"/>
    </row>
    <row r="1230" spans="1:7" x14ac:dyDescent="0.3">
      <c r="A1230" s="246"/>
      <c r="B1230" s="244"/>
      <c r="C1230" s="244"/>
      <c r="D1230" s="244"/>
      <c r="E1230" s="244"/>
      <c r="F1230" s="244"/>
      <c r="G1230" s="245"/>
    </row>
    <row r="1231" spans="1:7" x14ac:dyDescent="0.3">
      <c r="A1231" s="246"/>
      <c r="B1231" s="244"/>
      <c r="C1231" s="244"/>
      <c r="D1231" s="244"/>
      <c r="E1231" s="244"/>
      <c r="F1231" s="244"/>
      <c r="G1231" s="245"/>
    </row>
    <row r="1232" spans="1:7" x14ac:dyDescent="0.3">
      <c r="A1232" s="246"/>
      <c r="B1232" s="244"/>
      <c r="C1232" s="244"/>
      <c r="D1232" s="244"/>
      <c r="E1232" s="244"/>
      <c r="F1232" s="244"/>
      <c r="G1232" s="245"/>
    </row>
    <row r="1233" spans="1:7" x14ac:dyDescent="0.3">
      <c r="A1233" s="246"/>
      <c r="B1233" s="244"/>
      <c r="C1233" s="244"/>
      <c r="D1233" s="244"/>
      <c r="E1233" s="244"/>
      <c r="F1233" s="244"/>
      <c r="G1233" s="245"/>
    </row>
    <row r="1234" spans="1:7" x14ac:dyDescent="0.3">
      <c r="A1234" s="246"/>
      <c r="B1234" s="244"/>
      <c r="C1234" s="244"/>
      <c r="D1234" s="244"/>
      <c r="E1234" s="244"/>
      <c r="F1234" s="244"/>
      <c r="G1234" s="245"/>
    </row>
    <row r="1235" spans="1:7" x14ac:dyDescent="0.3">
      <c r="A1235" s="246"/>
      <c r="B1235" s="244"/>
      <c r="C1235" s="244"/>
      <c r="D1235" s="244"/>
      <c r="E1235" s="244"/>
      <c r="F1235" s="244"/>
      <c r="G1235" s="245"/>
    </row>
    <row r="1236" spans="1:7" x14ac:dyDescent="0.3">
      <c r="A1236" s="246"/>
      <c r="B1236" s="244"/>
      <c r="C1236" s="244"/>
      <c r="D1236" s="244"/>
      <c r="E1236" s="244"/>
      <c r="F1236" s="244"/>
      <c r="G1236" s="245"/>
    </row>
    <row r="1237" spans="1:7" x14ac:dyDescent="0.3">
      <c r="A1237" s="246"/>
      <c r="B1237" s="244"/>
      <c r="C1237" s="244"/>
      <c r="D1237" s="244"/>
      <c r="E1237" s="244"/>
      <c r="F1237" s="244"/>
      <c r="G1237" s="245"/>
    </row>
    <row r="1238" spans="1:7" x14ac:dyDescent="0.3">
      <c r="A1238" s="246"/>
      <c r="B1238" s="244"/>
      <c r="C1238" s="244"/>
      <c r="D1238" s="244"/>
      <c r="E1238" s="244"/>
      <c r="F1238" s="244"/>
      <c r="G1238" s="245"/>
    </row>
    <row r="1239" spans="1:7" x14ac:dyDescent="0.3">
      <c r="A1239" s="246"/>
      <c r="B1239" s="244"/>
      <c r="C1239" s="244"/>
      <c r="D1239" s="244"/>
      <c r="E1239" s="244"/>
      <c r="F1239" s="244"/>
      <c r="G1239" s="245"/>
    </row>
    <row r="1240" spans="1:7" x14ac:dyDescent="0.3">
      <c r="A1240" s="246"/>
      <c r="B1240" s="244"/>
      <c r="C1240" s="244"/>
      <c r="D1240" s="244"/>
      <c r="E1240" s="244"/>
      <c r="F1240" s="244"/>
      <c r="G1240" s="245"/>
    </row>
    <row r="1241" spans="1:7" x14ac:dyDescent="0.3">
      <c r="A1241" s="246"/>
      <c r="B1241" s="244"/>
      <c r="C1241" s="244"/>
      <c r="D1241" s="244"/>
      <c r="E1241" s="244"/>
      <c r="F1241" s="244"/>
      <c r="G1241" s="245"/>
    </row>
    <row r="1242" spans="1:7" x14ac:dyDescent="0.3">
      <c r="A1242" s="246"/>
      <c r="B1242" s="244"/>
      <c r="C1242" s="244"/>
      <c r="D1242" s="244"/>
      <c r="E1242" s="244"/>
      <c r="F1242" s="244"/>
      <c r="G1242" s="245"/>
    </row>
    <row r="1243" spans="1:7" x14ac:dyDescent="0.3">
      <c r="A1243" s="246"/>
      <c r="B1243" s="244"/>
      <c r="C1243" s="244"/>
      <c r="D1243" s="244"/>
      <c r="E1243" s="244"/>
      <c r="F1243" s="244"/>
      <c r="G1243" s="245"/>
    </row>
    <row r="1244" spans="1:7" x14ac:dyDescent="0.3">
      <c r="A1244" s="246"/>
      <c r="B1244" s="244"/>
      <c r="C1244" s="244"/>
      <c r="D1244" s="244"/>
      <c r="E1244" s="244"/>
      <c r="F1244" s="244"/>
      <c r="G1244" s="245"/>
    </row>
    <row r="1245" spans="1:7" x14ac:dyDescent="0.3">
      <c r="A1245" s="246"/>
      <c r="B1245" s="244"/>
      <c r="C1245" s="244"/>
      <c r="D1245" s="244"/>
      <c r="E1245" s="244"/>
      <c r="F1245" s="244"/>
      <c r="G1245" s="245"/>
    </row>
    <row r="1246" spans="1:7" x14ac:dyDescent="0.3">
      <c r="A1246" s="246"/>
      <c r="B1246" s="244"/>
      <c r="C1246" s="244"/>
      <c r="D1246" s="244"/>
      <c r="E1246" s="244"/>
      <c r="F1246" s="244"/>
      <c r="G1246" s="245"/>
    </row>
    <row r="1247" spans="1:7" x14ac:dyDescent="0.3">
      <c r="A1247" s="246"/>
      <c r="B1247" s="244"/>
      <c r="C1247" s="244"/>
      <c r="D1247" s="244"/>
      <c r="E1247" s="244"/>
      <c r="F1247" s="244"/>
      <c r="G1247" s="245"/>
    </row>
    <row r="1248" spans="1:7" x14ac:dyDescent="0.3">
      <c r="A1248" s="246"/>
      <c r="B1248" s="244"/>
      <c r="C1248" s="244"/>
      <c r="D1248" s="244"/>
      <c r="E1248" s="244"/>
      <c r="F1248" s="244"/>
      <c r="G1248" s="245"/>
    </row>
    <row r="1249" spans="1:7" x14ac:dyDescent="0.3">
      <c r="A1249" s="246"/>
      <c r="B1249" s="244"/>
      <c r="C1249" s="244"/>
      <c r="D1249" s="244"/>
      <c r="E1249" s="244"/>
      <c r="F1249" s="244"/>
      <c r="G1249" s="245"/>
    </row>
    <row r="1250" spans="1:7" x14ac:dyDescent="0.3">
      <c r="A1250" s="246"/>
      <c r="B1250" s="244"/>
      <c r="C1250" s="244"/>
      <c r="D1250" s="244"/>
      <c r="E1250" s="244"/>
      <c r="F1250" s="244"/>
      <c r="G1250" s="245"/>
    </row>
    <row r="1251" spans="1:7" x14ac:dyDescent="0.3">
      <c r="A1251" s="246"/>
      <c r="B1251" s="244"/>
      <c r="C1251" s="244"/>
      <c r="D1251" s="244"/>
      <c r="E1251" s="244"/>
      <c r="F1251" s="244"/>
      <c r="G1251" s="245"/>
    </row>
    <row r="1252" spans="1:7" x14ac:dyDescent="0.3">
      <c r="A1252" s="246"/>
      <c r="B1252" s="244"/>
      <c r="C1252" s="244"/>
      <c r="D1252" s="244"/>
      <c r="E1252" s="244"/>
      <c r="F1252" s="244"/>
      <c r="G1252" s="245"/>
    </row>
    <row r="1253" spans="1:7" x14ac:dyDescent="0.3">
      <c r="A1253" s="246"/>
      <c r="B1253" s="244"/>
      <c r="C1253" s="244"/>
      <c r="D1253" s="244"/>
      <c r="E1253" s="244"/>
      <c r="F1253" s="244"/>
      <c r="G1253" s="245"/>
    </row>
    <row r="1254" spans="1:7" x14ac:dyDescent="0.3">
      <c r="A1254" s="246"/>
      <c r="B1254" s="244"/>
      <c r="C1254" s="244"/>
      <c r="D1254" s="244"/>
      <c r="E1254" s="244"/>
      <c r="F1254" s="244"/>
      <c r="G1254" s="245"/>
    </row>
    <row r="1255" spans="1:7" x14ac:dyDescent="0.3">
      <c r="A1255" s="246"/>
      <c r="B1255" s="244"/>
      <c r="C1255" s="244"/>
      <c r="D1255" s="244"/>
      <c r="E1255" s="244"/>
      <c r="F1255" s="244"/>
      <c r="G1255" s="245"/>
    </row>
    <row r="1256" spans="1:7" x14ac:dyDescent="0.3">
      <c r="A1256" s="246"/>
      <c r="B1256" s="244"/>
      <c r="C1256" s="244"/>
      <c r="D1256" s="244"/>
      <c r="E1256" s="244"/>
      <c r="F1256" s="244"/>
      <c r="G1256" s="245"/>
    </row>
    <row r="1257" spans="1:7" x14ac:dyDescent="0.3">
      <c r="A1257" s="246"/>
      <c r="B1257" s="244"/>
      <c r="C1257" s="244"/>
      <c r="D1257" s="244"/>
      <c r="E1257" s="244"/>
      <c r="F1257" s="244"/>
      <c r="G1257" s="245"/>
    </row>
    <row r="1258" spans="1:7" x14ac:dyDescent="0.3">
      <c r="A1258" s="246"/>
      <c r="B1258" s="244"/>
      <c r="C1258" s="244"/>
      <c r="D1258" s="244"/>
      <c r="E1258" s="244"/>
      <c r="F1258" s="244"/>
      <c r="G1258" s="245"/>
    </row>
    <row r="1259" spans="1:7" x14ac:dyDescent="0.3">
      <c r="A1259" s="246"/>
      <c r="B1259" s="244"/>
      <c r="C1259" s="244"/>
      <c r="D1259" s="244"/>
      <c r="E1259" s="244"/>
      <c r="F1259" s="244"/>
      <c r="G1259" s="245"/>
    </row>
    <row r="1260" spans="1:7" x14ac:dyDescent="0.3">
      <c r="A1260" s="246"/>
      <c r="B1260" s="244"/>
      <c r="C1260" s="244"/>
      <c r="D1260" s="244"/>
      <c r="E1260" s="244"/>
      <c r="F1260" s="244"/>
      <c r="G1260" s="245"/>
    </row>
    <row r="1261" spans="1:7" x14ac:dyDescent="0.3">
      <c r="A1261" s="246"/>
      <c r="B1261" s="244"/>
      <c r="C1261" s="244"/>
      <c r="D1261" s="244"/>
      <c r="E1261" s="244"/>
      <c r="F1261" s="244"/>
      <c r="G1261" s="245"/>
    </row>
    <row r="1262" spans="1:7" x14ac:dyDescent="0.3">
      <c r="A1262" s="246"/>
      <c r="B1262" s="244"/>
      <c r="C1262" s="244"/>
      <c r="D1262" s="244"/>
      <c r="E1262" s="244"/>
      <c r="F1262" s="244"/>
      <c r="G1262" s="245"/>
    </row>
    <row r="1263" spans="1:7" x14ac:dyDescent="0.3">
      <c r="A1263" s="246"/>
      <c r="B1263" s="244"/>
      <c r="C1263" s="244"/>
      <c r="D1263" s="244"/>
      <c r="E1263" s="244"/>
      <c r="F1263" s="244"/>
      <c r="G1263" s="245"/>
    </row>
    <row r="1264" spans="1:7" x14ac:dyDescent="0.3">
      <c r="A1264" s="246"/>
      <c r="B1264" s="244"/>
      <c r="C1264" s="244"/>
      <c r="D1264" s="244"/>
      <c r="E1264" s="244"/>
      <c r="F1264" s="244"/>
      <c r="G1264" s="245"/>
    </row>
    <row r="1265" spans="1:7" x14ac:dyDescent="0.3">
      <c r="A1265" s="246"/>
      <c r="B1265" s="244"/>
      <c r="C1265" s="244"/>
      <c r="D1265" s="244"/>
      <c r="E1265" s="244"/>
      <c r="F1265" s="244"/>
      <c r="G1265" s="245"/>
    </row>
    <row r="1266" spans="1:7" x14ac:dyDescent="0.3">
      <c r="A1266" s="246"/>
      <c r="B1266" s="244"/>
      <c r="C1266" s="244"/>
      <c r="D1266" s="244"/>
      <c r="E1266" s="244"/>
      <c r="F1266" s="244"/>
      <c r="G1266" s="245"/>
    </row>
    <row r="1267" spans="1:7" x14ac:dyDescent="0.3">
      <c r="A1267" s="246"/>
      <c r="B1267" s="244"/>
      <c r="C1267" s="244"/>
      <c r="D1267" s="244"/>
      <c r="E1267" s="244"/>
      <c r="F1267" s="244"/>
      <c r="G1267" s="245"/>
    </row>
    <row r="1268" spans="1:7" x14ac:dyDescent="0.3">
      <c r="A1268" s="246"/>
      <c r="B1268" s="244"/>
      <c r="C1268" s="244"/>
      <c r="D1268" s="244"/>
      <c r="E1268" s="244"/>
      <c r="F1268" s="244"/>
      <c r="G1268" s="245"/>
    </row>
    <row r="1269" spans="1:7" x14ac:dyDescent="0.3">
      <c r="A1269" s="246"/>
      <c r="B1269" s="244"/>
      <c r="C1269" s="244"/>
      <c r="D1269" s="244"/>
      <c r="E1269" s="244"/>
      <c r="F1269" s="244"/>
      <c r="G1269" s="245"/>
    </row>
    <row r="1270" spans="1:7" x14ac:dyDescent="0.3">
      <c r="A1270" s="246"/>
      <c r="B1270" s="244"/>
      <c r="C1270" s="244"/>
      <c r="D1270" s="244"/>
      <c r="E1270" s="244"/>
      <c r="F1270" s="244"/>
      <c r="G1270" s="245"/>
    </row>
    <row r="1271" spans="1:7" x14ac:dyDescent="0.3">
      <c r="A1271" s="246"/>
      <c r="B1271" s="244"/>
      <c r="C1271" s="244"/>
      <c r="D1271" s="244"/>
      <c r="E1271" s="244"/>
      <c r="F1271" s="244"/>
      <c r="G1271" s="245"/>
    </row>
    <row r="1272" spans="1:7" x14ac:dyDescent="0.3">
      <c r="A1272" s="246"/>
      <c r="B1272" s="244"/>
      <c r="C1272" s="244"/>
      <c r="D1272" s="244"/>
      <c r="E1272" s="244"/>
      <c r="F1272" s="244"/>
      <c r="G1272" s="245"/>
    </row>
    <row r="1273" spans="1:7" x14ac:dyDescent="0.3">
      <c r="A1273" s="246"/>
      <c r="B1273" s="244"/>
      <c r="C1273" s="244"/>
      <c r="D1273" s="244"/>
      <c r="E1273" s="244"/>
      <c r="F1273" s="244"/>
      <c r="G1273" s="245"/>
    </row>
    <row r="1274" spans="1:7" x14ac:dyDescent="0.3">
      <c r="A1274" s="246"/>
      <c r="B1274" s="244"/>
      <c r="C1274" s="244"/>
      <c r="D1274" s="244"/>
      <c r="E1274" s="244"/>
      <c r="F1274" s="244"/>
      <c r="G1274" s="245"/>
    </row>
    <row r="1275" spans="1:7" x14ac:dyDescent="0.3">
      <c r="A1275" s="246"/>
      <c r="B1275" s="244"/>
      <c r="C1275" s="244"/>
      <c r="D1275" s="244"/>
      <c r="E1275" s="244"/>
      <c r="F1275" s="244"/>
      <c r="G1275" s="245"/>
    </row>
    <row r="1276" spans="1:7" x14ac:dyDescent="0.3">
      <c r="A1276" s="246"/>
      <c r="B1276" s="244"/>
      <c r="C1276" s="244"/>
      <c r="D1276" s="244"/>
      <c r="E1276" s="244"/>
      <c r="F1276" s="244"/>
      <c r="G1276" s="245"/>
    </row>
    <row r="1277" spans="1:7" x14ac:dyDescent="0.3">
      <c r="A1277" s="246"/>
      <c r="B1277" s="244"/>
      <c r="C1277" s="244"/>
      <c r="D1277" s="244"/>
      <c r="E1277" s="244"/>
      <c r="F1277" s="244"/>
      <c r="G1277" s="245"/>
    </row>
    <row r="1278" spans="1:7" x14ac:dyDescent="0.3">
      <c r="A1278" s="246"/>
      <c r="B1278" s="244"/>
      <c r="C1278" s="244"/>
      <c r="D1278" s="244"/>
      <c r="E1278" s="244"/>
      <c r="F1278" s="244"/>
      <c r="G1278" s="245"/>
    </row>
    <row r="1279" spans="1:7" x14ac:dyDescent="0.3">
      <c r="A1279" s="246"/>
      <c r="B1279" s="244"/>
      <c r="C1279" s="244"/>
      <c r="D1279" s="244"/>
      <c r="E1279" s="244"/>
      <c r="F1279" s="244"/>
      <c r="G1279" s="245"/>
    </row>
    <row r="1280" spans="1:7" x14ac:dyDescent="0.3">
      <c r="A1280" s="246"/>
      <c r="B1280" s="244"/>
      <c r="C1280" s="244"/>
      <c r="D1280" s="244"/>
      <c r="E1280" s="244"/>
      <c r="F1280" s="244"/>
      <c r="G1280" s="245"/>
    </row>
    <row r="1281" spans="1:7" x14ac:dyDescent="0.3">
      <c r="A1281" s="246"/>
      <c r="B1281" s="244"/>
      <c r="C1281" s="244"/>
      <c r="D1281" s="244"/>
      <c r="E1281" s="244"/>
      <c r="F1281" s="244"/>
      <c r="G1281" s="245"/>
    </row>
    <row r="1282" spans="1:7" x14ac:dyDescent="0.3">
      <c r="A1282" s="246"/>
      <c r="B1282" s="244"/>
      <c r="C1282" s="244"/>
      <c r="D1282" s="244"/>
      <c r="E1282" s="244"/>
      <c r="F1282" s="244"/>
      <c r="G1282" s="245"/>
    </row>
    <row r="1283" spans="1:7" x14ac:dyDescent="0.3">
      <c r="A1283" s="246"/>
      <c r="B1283" s="244"/>
      <c r="C1283" s="244"/>
      <c r="D1283" s="244"/>
      <c r="E1283" s="244"/>
      <c r="F1283" s="244"/>
      <c r="G1283" s="245"/>
    </row>
    <row r="1284" spans="1:7" x14ac:dyDescent="0.3">
      <c r="A1284" s="246"/>
      <c r="B1284" s="244"/>
      <c r="C1284" s="244"/>
      <c r="D1284" s="244"/>
      <c r="E1284" s="244"/>
      <c r="F1284" s="244"/>
      <c r="G1284" s="245"/>
    </row>
    <row r="1285" spans="1:7" x14ac:dyDescent="0.3">
      <c r="A1285" s="246"/>
      <c r="B1285" s="244"/>
      <c r="C1285" s="244"/>
      <c r="D1285" s="244"/>
      <c r="E1285" s="244"/>
      <c r="F1285" s="244"/>
      <c r="G1285" s="245"/>
    </row>
    <row r="1286" spans="1:7" x14ac:dyDescent="0.3">
      <c r="A1286" s="246"/>
      <c r="B1286" s="244"/>
      <c r="C1286" s="244"/>
      <c r="D1286" s="244"/>
      <c r="E1286" s="244"/>
      <c r="F1286" s="244"/>
      <c r="G1286" s="245"/>
    </row>
    <row r="1287" spans="1:7" x14ac:dyDescent="0.3">
      <c r="A1287" s="246"/>
      <c r="B1287" s="244"/>
      <c r="C1287" s="244"/>
      <c r="D1287" s="244"/>
      <c r="E1287" s="244"/>
      <c r="F1287" s="244"/>
      <c r="G1287" s="245"/>
    </row>
    <row r="1288" spans="1:7" x14ac:dyDescent="0.3">
      <c r="A1288" s="246"/>
      <c r="B1288" s="244"/>
      <c r="C1288" s="244"/>
      <c r="D1288" s="244"/>
      <c r="E1288" s="244"/>
      <c r="F1288" s="244"/>
      <c r="G1288" s="245"/>
    </row>
    <row r="1289" spans="1:7" x14ac:dyDescent="0.3">
      <c r="A1289" s="246"/>
      <c r="B1289" s="244"/>
      <c r="C1289" s="244"/>
      <c r="D1289" s="244"/>
      <c r="E1289" s="244"/>
      <c r="F1289" s="244"/>
      <c r="G1289" s="245"/>
    </row>
    <row r="1290" spans="1:7" x14ac:dyDescent="0.3">
      <c r="A1290" s="246"/>
      <c r="B1290" s="244"/>
      <c r="C1290" s="244"/>
      <c r="D1290" s="244"/>
      <c r="E1290" s="244"/>
      <c r="F1290" s="244"/>
      <c r="G1290" s="245"/>
    </row>
    <row r="1291" spans="1:7" x14ac:dyDescent="0.3">
      <c r="A1291" s="246"/>
      <c r="B1291" s="244"/>
      <c r="C1291" s="244"/>
      <c r="D1291" s="244"/>
      <c r="E1291" s="244"/>
      <c r="F1291" s="244"/>
      <c r="G1291" s="245"/>
    </row>
    <row r="1292" spans="1:7" x14ac:dyDescent="0.3">
      <c r="A1292" s="246"/>
      <c r="B1292" s="244"/>
      <c r="C1292" s="244"/>
      <c r="D1292" s="244"/>
      <c r="E1292" s="244"/>
      <c r="F1292" s="244"/>
      <c r="G1292" s="245"/>
    </row>
    <row r="1293" spans="1:7" x14ac:dyDescent="0.3">
      <c r="A1293" s="246"/>
      <c r="B1293" s="244"/>
      <c r="C1293" s="244"/>
      <c r="D1293" s="244"/>
      <c r="E1293" s="244"/>
      <c r="F1293" s="244"/>
      <c r="G1293" s="245"/>
    </row>
    <row r="1294" spans="1:7" x14ac:dyDescent="0.3">
      <c r="A1294" s="246"/>
      <c r="B1294" s="244"/>
      <c r="C1294" s="244"/>
      <c r="D1294" s="244"/>
      <c r="E1294" s="244"/>
      <c r="F1294" s="244"/>
      <c r="G1294" s="245"/>
    </row>
    <row r="1295" spans="1:7" x14ac:dyDescent="0.3">
      <c r="A1295" s="246"/>
      <c r="B1295" s="244"/>
      <c r="C1295" s="244"/>
      <c r="D1295" s="244"/>
      <c r="E1295" s="244"/>
      <c r="F1295" s="244"/>
      <c r="G1295" s="245"/>
    </row>
    <row r="1296" spans="1:7" x14ac:dyDescent="0.3">
      <c r="A1296" s="246"/>
      <c r="B1296" s="244"/>
      <c r="C1296" s="244"/>
      <c r="D1296" s="244"/>
      <c r="E1296" s="244"/>
      <c r="F1296" s="244"/>
      <c r="G1296" s="245"/>
    </row>
    <row r="1297" spans="1:7" x14ac:dyDescent="0.3">
      <c r="A1297" s="246"/>
      <c r="B1297" s="244"/>
      <c r="C1297" s="244"/>
      <c r="D1297" s="244"/>
      <c r="E1297" s="244"/>
      <c r="F1297" s="244"/>
      <c r="G1297" s="245"/>
    </row>
    <row r="1298" spans="1:7" x14ac:dyDescent="0.3">
      <c r="A1298" s="246"/>
      <c r="B1298" s="244"/>
      <c r="C1298" s="244"/>
      <c r="D1298" s="244"/>
      <c r="E1298" s="244"/>
      <c r="F1298" s="244"/>
      <c r="G1298" s="245"/>
    </row>
    <row r="1299" spans="1:7" x14ac:dyDescent="0.3">
      <c r="A1299" s="246"/>
      <c r="B1299" s="244"/>
      <c r="C1299" s="244"/>
      <c r="D1299" s="244"/>
      <c r="E1299" s="244"/>
      <c r="F1299" s="244"/>
      <c r="G1299" s="245"/>
    </row>
    <row r="1300" spans="1:7" x14ac:dyDescent="0.3">
      <c r="A1300" s="246"/>
      <c r="B1300" s="244"/>
      <c r="C1300" s="244"/>
      <c r="D1300" s="244"/>
      <c r="E1300" s="244"/>
      <c r="F1300" s="244"/>
      <c r="G1300" s="245"/>
    </row>
    <row r="1301" spans="1:7" x14ac:dyDescent="0.3">
      <c r="A1301" s="246"/>
      <c r="B1301" s="244"/>
      <c r="C1301" s="244"/>
      <c r="D1301" s="244"/>
      <c r="E1301" s="244"/>
      <c r="F1301" s="244"/>
      <c r="G1301" s="245"/>
    </row>
    <row r="1302" spans="1:7" x14ac:dyDescent="0.3">
      <c r="A1302" s="246"/>
      <c r="B1302" s="244"/>
      <c r="C1302" s="244"/>
      <c r="D1302" s="244"/>
      <c r="E1302" s="244"/>
      <c r="F1302" s="244"/>
      <c r="G1302" s="245"/>
    </row>
    <row r="1303" spans="1:7" x14ac:dyDescent="0.3">
      <c r="A1303" s="246"/>
      <c r="B1303" s="244"/>
      <c r="C1303" s="244"/>
      <c r="D1303" s="244"/>
      <c r="E1303" s="244"/>
      <c r="F1303" s="244"/>
      <c r="G1303" s="245"/>
    </row>
    <row r="1304" spans="1:7" x14ac:dyDescent="0.3">
      <c r="A1304" s="246"/>
      <c r="B1304" s="244"/>
      <c r="C1304" s="244"/>
      <c r="D1304" s="244"/>
      <c r="E1304" s="244"/>
      <c r="F1304" s="244"/>
      <c r="G1304" s="245"/>
    </row>
    <row r="1305" spans="1:7" x14ac:dyDescent="0.3">
      <c r="A1305" s="246"/>
      <c r="B1305" s="244"/>
      <c r="C1305" s="244"/>
      <c r="D1305" s="244"/>
      <c r="E1305" s="244"/>
      <c r="F1305" s="244"/>
      <c r="G1305" s="245"/>
    </row>
    <row r="1306" spans="1:7" x14ac:dyDescent="0.3">
      <c r="A1306" s="246"/>
      <c r="B1306" s="244"/>
      <c r="C1306" s="244"/>
      <c r="D1306" s="244"/>
      <c r="E1306" s="244"/>
      <c r="F1306" s="244"/>
      <c r="G1306" s="245"/>
    </row>
    <row r="1307" spans="1:7" x14ac:dyDescent="0.3">
      <c r="A1307" s="246"/>
      <c r="B1307" s="244"/>
      <c r="C1307" s="244"/>
      <c r="D1307" s="244"/>
      <c r="E1307" s="244"/>
      <c r="F1307" s="244"/>
      <c r="G1307" s="245"/>
    </row>
    <row r="1308" spans="1:7" x14ac:dyDescent="0.3">
      <c r="A1308" s="246"/>
      <c r="B1308" s="244"/>
      <c r="C1308" s="244"/>
      <c r="D1308" s="244"/>
      <c r="E1308" s="244"/>
      <c r="F1308" s="244"/>
      <c r="G1308" s="245"/>
    </row>
    <row r="1309" spans="1:7" x14ac:dyDescent="0.3">
      <c r="A1309" s="246"/>
      <c r="B1309" s="244"/>
      <c r="C1309" s="244"/>
      <c r="D1309" s="244"/>
      <c r="E1309" s="244"/>
      <c r="F1309" s="244"/>
      <c r="G1309" s="245"/>
    </row>
    <row r="1310" spans="1:7" x14ac:dyDescent="0.3">
      <c r="A1310" s="246"/>
      <c r="B1310" s="244"/>
      <c r="C1310" s="244"/>
      <c r="D1310" s="244"/>
      <c r="E1310" s="244"/>
      <c r="F1310" s="244"/>
      <c r="G1310" s="245"/>
    </row>
    <row r="1311" spans="1:7" x14ac:dyDescent="0.3">
      <c r="A1311" s="246"/>
      <c r="B1311" s="244"/>
      <c r="C1311" s="244"/>
      <c r="D1311" s="244"/>
      <c r="E1311" s="244"/>
      <c r="F1311" s="244"/>
      <c r="G1311" s="245"/>
    </row>
    <row r="1312" spans="1:7" x14ac:dyDescent="0.3">
      <c r="A1312" s="246"/>
      <c r="B1312" s="244"/>
      <c r="C1312" s="244"/>
      <c r="D1312" s="244"/>
      <c r="E1312" s="244"/>
      <c r="F1312" s="244"/>
      <c r="G1312" s="245"/>
    </row>
    <row r="1313" spans="1:7" x14ac:dyDescent="0.3">
      <c r="A1313" s="246"/>
      <c r="B1313" s="244"/>
      <c r="C1313" s="244"/>
      <c r="D1313" s="244"/>
      <c r="E1313" s="244"/>
      <c r="F1313" s="244"/>
      <c r="G1313" s="245"/>
    </row>
    <row r="1314" spans="1:7" x14ac:dyDescent="0.3">
      <c r="A1314" s="246"/>
      <c r="B1314" s="244"/>
      <c r="C1314" s="244"/>
      <c r="D1314" s="244"/>
      <c r="E1314" s="244"/>
      <c r="F1314" s="244"/>
      <c r="G1314" s="245"/>
    </row>
    <row r="1315" spans="1:7" x14ac:dyDescent="0.3">
      <c r="A1315" s="246"/>
      <c r="B1315" s="244"/>
      <c r="C1315" s="244"/>
      <c r="D1315" s="244"/>
      <c r="E1315" s="244"/>
      <c r="F1315" s="244"/>
      <c r="G1315" s="245"/>
    </row>
    <row r="1316" spans="1:7" x14ac:dyDescent="0.3">
      <c r="A1316" s="246"/>
      <c r="B1316" s="244"/>
      <c r="C1316" s="244"/>
      <c r="D1316" s="244"/>
      <c r="E1316" s="244"/>
      <c r="F1316" s="244"/>
      <c r="G1316" s="245"/>
    </row>
    <row r="1317" spans="1:7" x14ac:dyDescent="0.3">
      <c r="A1317" s="246"/>
      <c r="B1317" s="244"/>
      <c r="C1317" s="244"/>
      <c r="D1317" s="244"/>
      <c r="E1317" s="244"/>
      <c r="F1317" s="244"/>
      <c r="G1317" s="245"/>
    </row>
    <row r="1318" spans="1:7" x14ac:dyDescent="0.3">
      <c r="A1318" s="246"/>
      <c r="B1318" s="244"/>
      <c r="C1318" s="244"/>
      <c r="D1318" s="244"/>
      <c r="E1318" s="244"/>
      <c r="F1318" s="244"/>
      <c r="G1318" s="245"/>
    </row>
    <row r="1319" spans="1:7" x14ac:dyDescent="0.3">
      <c r="A1319" s="246"/>
      <c r="B1319" s="244"/>
      <c r="C1319" s="244"/>
      <c r="D1319" s="244"/>
      <c r="E1319" s="244"/>
      <c r="F1319" s="244"/>
      <c r="G1319" s="245"/>
    </row>
    <row r="1320" spans="1:7" x14ac:dyDescent="0.3">
      <c r="A1320" s="246"/>
      <c r="B1320" s="244"/>
      <c r="C1320" s="244"/>
      <c r="D1320" s="244"/>
      <c r="E1320" s="244"/>
      <c r="F1320" s="244"/>
      <c r="G1320" s="245"/>
    </row>
    <row r="1321" spans="1:7" x14ac:dyDescent="0.3">
      <c r="A1321" s="246"/>
      <c r="B1321" s="244"/>
      <c r="C1321" s="244"/>
      <c r="D1321" s="244"/>
      <c r="E1321" s="244"/>
      <c r="F1321" s="244"/>
      <c r="G1321" s="245"/>
    </row>
    <row r="1322" spans="1:7" x14ac:dyDescent="0.3">
      <c r="A1322" s="246"/>
      <c r="B1322" s="244"/>
      <c r="C1322" s="244"/>
      <c r="D1322" s="244"/>
      <c r="E1322" s="244"/>
      <c r="F1322" s="244"/>
      <c r="G1322" s="245"/>
    </row>
    <row r="1323" spans="1:7" x14ac:dyDescent="0.3">
      <c r="A1323" s="246"/>
      <c r="B1323" s="244"/>
      <c r="C1323" s="244"/>
      <c r="D1323" s="244"/>
      <c r="E1323" s="244"/>
      <c r="F1323" s="244"/>
      <c r="G1323" s="245"/>
    </row>
    <row r="1324" spans="1:7" x14ac:dyDescent="0.3">
      <c r="A1324" s="246"/>
      <c r="B1324" s="244"/>
      <c r="C1324" s="244"/>
      <c r="D1324" s="244"/>
      <c r="E1324" s="244"/>
      <c r="F1324" s="244"/>
      <c r="G1324" s="245"/>
    </row>
    <row r="1325" spans="1:7" x14ac:dyDescent="0.3">
      <c r="A1325" s="246"/>
      <c r="B1325" s="244"/>
      <c r="C1325" s="244"/>
      <c r="D1325" s="244"/>
      <c r="E1325" s="244"/>
      <c r="F1325" s="244"/>
      <c r="G1325" s="245"/>
    </row>
    <row r="1326" spans="1:7" x14ac:dyDescent="0.3">
      <c r="A1326" s="246"/>
      <c r="B1326" s="244"/>
      <c r="C1326" s="244"/>
      <c r="D1326" s="244"/>
      <c r="E1326" s="244"/>
      <c r="F1326" s="244"/>
      <c r="G1326" s="245"/>
    </row>
    <row r="1327" spans="1:7" x14ac:dyDescent="0.3">
      <c r="A1327" s="246"/>
      <c r="B1327" s="244"/>
      <c r="C1327" s="244"/>
      <c r="D1327" s="244"/>
      <c r="E1327" s="244"/>
      <c r="F1327" s="244"/>
      <c r="G1327" s="245"/>
    </row>
    <row r="1328" spans="1:7" x14ac:dyDescent="0.3">
      <c r="A1328" s="246"/>
      <c r="B1328" s="244"/>
      <c r="C1328" s="244"/>
      <c r="D1328" s="244"/>
      <c r="E1328" s="244"/>
      <c r="F1328" s="244"/>
      <c r="G1328" s="245"/>
    </row>
    <row r="1329" spans="1:7" x14ac:dyDescent="0.3">
      <c r="A1329" s="246"/>
      <c r="B1329" s="244"/>
      <c r="C1329" s="244"/>
      <c r="D1329" s="244"/>
      <c r="E1329" s="244"/>
      <c r="F1329" s="244"/>
      <c r="G1329" s="245"/>
    </row>
    <row r="1330" spans="1:7" x14ac:dyDescent="0.3">
      <c r="A1330" s="246"/>
      <c r="B1330" s="244"/>
      <c r="C1330" s="244"/>
      <c r="D1330" s="244"/>
      <c r="E1330" s="244"/>
      <c r="F1330" s="244"/>
      <c r="G1330" s="245"/>
    </row>
    <row r="1331" spans="1:7" x14ac:dyDescent="0.3">
      <c r="A1331" s="246"/>
      <c r="B1331" s="244"/>
      <c r="C1331" s="244"/>
      <c r="D1331" s="244"/>
      <c r="E1331" s="244"/>
      <c r="F1331" s="244"/>
      <c r="G1331" s="245"/>
    </row>
    <row r="1332" spans="1:7" x14ac:dyDescent="0.3">
      <c r="A1332" s="246"/>
      <c r="B1332" s="244"/>
      <c r="C1332" s="244"/>
      <c r="D1332" s="244"/>
      <c r="E1332" s="244"/>
      <c r="F1332" s="244"/>
      <c r="G1332" s="245"/>
    </row>
    <row r="1333" spans="1:7" x14ac:dyDescent="0.3">
      <c r="A1333" s="246"/>
      <c r="B1333" s="244"/>
      <c r="C1333" s="244"/>
      <c r="D1333" s="244"/>
      <c r="E1333" s="244"/>
      <c r="F1333" s="244"/>
      <c r="G1333" s="245"/>
    </row>
    <row r="1334" spans="1:7" x14ac:dyDescent="0.3">
      <c r="A1334" s="246"/>
      <c r="B1334" s="244"/>
      <c r="C1334" s="244"/>
      <c r="D1334" s="244"/>
      <c r="E1334" s="244"/>
      <c r="F1334" s="244"/>
      <c r="G1334" s="245"/>
    </row>
    <row r="1335" spans="1:7" x14ac:dyDescent="0.3">
      <c r="A1335" s="246"/>
      <c r="B1335" s="244"/>
      <c r="C1335" s="244"/>
      <c r="D1335" s="244"/>
      <c r="E1335" s="244"/>
      <c r="F1335" s="244"/>
      <c r="G1335" s="245"/>
    </row>
    <row r="1336" spans="1:7" x14ac:dyDescent="0.3">
      <c r="A1336" s="246"/>
      <c r="B1336" s="244"/>
      <c r="C1336" s="244"/>
      <c r="D1336" s="244"/>
      <c r="E1336" s="244"/>
      <c r="F1336" s="244"/>
      <c r="G1336" s="245"/>
    </row>
    <row r="1337" spans="1:7" x14ac:dyDescent="0.3">
      <c r="A1337" s="246"/>
      <c r="B1337" s="244"/>
      <c r="C1337" s="244"/>
      <c r="D1337" s="244"/>
      <c r="E1337" s="244"/>
      <c r="F1337" s="244"/>
      <c r="G1337" s="245"/>
    </row>
    <row r="1338" spans="1:7" x14ac:dyDescent="0.3">
      <c r="A1338" s="246"/>
      <c r="B1338" s="244"/>
      <c r="C1338" s="244"/>
      <c r="D1338" s="244"/>
      <c r="E1338" s="244"/>
      <c r="F1338" s="244"/>
      <c r="G1338" s="245"/>
    </row>
    <row r="1339" spans="1:7" x14ac:dyDescent="0.3">
      <c r="A1339" s="246"/>
      <c r="B1339" s="244"/>
      <c r="C1339" s="244"/>
      <c r="D1339" s="244"/>
      <c r="E1339" s="244"/>
      <c r="F1339" s="244"/>
      <c r="G1339" s="245"/>
    </row>
    <row r="1340" spans="1:7" x14ac:dyDescent="0.3">
      <c r="A1340" s="246"/>
      <c r="B1340" s="244"/>
      <c r="C1340" s="244"/>
      <c r="D1340" s="244"/>
      <c r="E1340" s="244"/>
      <c r="F1340" s="244"/>
      <c r="G1340" s="245"/>
    </row>
    <row r="1341" spans="1:7" x14ac:dyDescent="0.3">
      <c r="A1341" s="246"/>
      <c r="B1341" s="244"/>
      <c r="C1341" s="244"/>
      <c r="D1341" s="244"/>
      <c r="E1341" s="244"/>
      <c r="F1341" s="244"/>
      <c r="G1341" s="245"/>
    </row>
    <row r="1342" spans="1:7" x14ac:dyDescent="0.3">
      <c r="A1342" s="246"/>
      <c r="B1342" s="244"/>
      <c r="C1342" s="244"/>
      <c r="D1342" s="244"/>
      <c r="E1342" s="244"/>
      <c r="F1342" s="244"/>
      <c r="G1342" s="245"/>
    </row>
    <row r="1343" spans="1:7" x14ac:dyDescent="0.3">
      <c r="A1343" s="246"/>
      <c r="B1343" s="244"/>
      <c r="C1343" s="244"/>
      <c r="D1343" s="244"/>
      <c r="E1343" s="244"/>
      <c r="F1343" s="244"/>
      <c r="G1343" s="245"/>
    </row>
    <row r="1344" spans="1:7" x14ac:dyDescent="0.3">
      <c r="A1344" s="246"/>
      <c r="B1344" s="244"/>
      <c r="C1344" s="244"/>
      <c r="D1344" s="244"/>
      <c r="E1344" s="244"/>
      <c r="F1344" s="244"/>
      <c r="G1344" s="245"/>
    </row>
    <row r="1345" spans="1:7" x14ac:dyDescent="0.3">
      <c r="A1345" s="246"/>
      <c r="B1345" s="244"/>
      <c r="C1345" s="244"/>
      <c r="D1345" s="244"/>
      <c r="E1345" s="244"/>
      <c r="F1345" s="244"/>
      <c r="G1345" s="245"/>
    </row>
    <row r="1346" spans="1:7" x14ac:dyDescent="0.3">
      <c r="A1346" s="246"/>
      <c r="B1346" s="244"/>
      <c r="C1346" s="244"/>
      <c r="D1346" s="244"/>
      <c r="E1346" s="244"/>
      <c r="F1346" s="244"/>
      <c r="G1346" s="245"/>
    </row>
    <row r="1347" spans="1:7" x14ac:dyDescent="0.3">
      <c r="A1347" s="246"/>
      <c r="B1347" s="244"/>
      <c r="C1347" s="244"/>
      <c r="D1347" s="244"/>
      <c r="E1347" s="244"/>
      <c r="F1347" s="244"/>
      <c r="G1347" s="245"/>
    </row>
    <row r="1348" spans="1:7" x14ac:dyDescent="0.3">
      <c r="A1348" s="246"/>
      <c r="B1348" s="244"/>
      <c r="C1348" s="244"/>
      <c r="D1348" s="244"/>
      <c r="E1348" s="244"/>
      <c r="F1348" s="244"/>
      <c r="G1348" s="245"/>
    </row>
    <row r="1349" spans="1:7" x14ac:dyDescent="0.3">
      <c r="A1349" s="246"/>
      <c r="B1349" s="244"/>
      <c r="C1349" s="244"/>
      <c r="D1349" s="244"/>
      <c r="E1349" s="244"/>
      <c r="F1349" s="244"/>
      <c r="G1349" s="245"/>
    </row>
    <row r="1350" spans="1:7" x14ac:dyDescent="0.3">
      <c r="A1350" s="246"/>
      <c r="B1350" s="244"/>
      <c r="C1350" s="244"/>
      <c r="D1350" s="244"/>
      <c r="E1350" s="244"/>
      <c r="F1350" s="244"/>
      <c r="G1350" s="245"/>
    </row>
    <row r="1351" spans="1:7" x14ac:dyDescent="0.3">
      <c r="A1351" s="246"/>
      <c r="B1351" s="244"/>
      <c r="C1351" s="244"/>
      <c r="D1351" s="244"/>
      <c r="E1351" s="244"/>
      <c r="F1351" s="244"/>
      <c r="G1351" s="245"/>
    </row>
    <row r="1352" spans="1:7" x14ac:dyDescent="0.3">
      <c r="A1352" s="246"/>
      <c r="B1352" s="244"/>
      <c r="C1352" s="244"/>
      <c r="D1352" s="244"/>
      <c r="E1352" s="244"/>
      <c r="F1352" s="244"/>
      <c r="G1352" s="245"/>
    </row>
    <row r="1353" spans="1:7" x14ac:dyDescent="0.3">
      <c r="A1353" s="246"/>
      <c r="B1353" s="244"/>
      <c r="C1353" s="244"/>
      <c r="D1353" s="244"/>
      <c r="E1353" s="244"/>
      <c r="F1353" s="244"/>
      <c r="G1353" s="245"/>
    </row>
    <row r="1354" spans="1:7" x14ac:dyDescent="0.3">
      <c r="A1354" s="246"/>
      <c r="B1354" s="244"/>
      <c r="C1354" s="244"/>
      <c r="D1354" s="244"/>
      <c r="E1354" s="244"/>
      <c r="F1354" s="244"/>
      <c r="G1354" s="245"/>
    </row>
    <row r="1355" spans="1:7" x14ac:dyDescent="0.3">
      <c r="A1355" s="246"/>
      <c r="B1355" s="244"/>
      <c r="C1355" s="244"/>
      <c r="D1355" s="244"/>
      <c r="E1355" s="244"/>
      <c r="F1355" s="244"/>
      <c r="G1355" s="245"/>
    </row>
    <row r="1356" spans="1:7" x14ac:dyDescent="0.3">
      <c r="A1356" s="246"/>
      <c r="B1356" s="244"/>
      <c r="C1356" s="244"/>
      <c r="D1356" s="244"/>
      <c r="E1356" s="244"/>
      <c r="F1356" s="244"/>
      <c r="G1356" s="245"/>
    </row>
    <row r="1357" spans="1:7" x14ac:dyDescent="0.3">
      <c r="A1357" s="246"/>
      <c r="B1357" s="244"/>
      <c r="C1357" s="244"/>
      <c r="D1357" s="244"/>
      <c r="E1357" s="244"/>
      <c r="F1357" s="244"/>
      <c r="G1357" s="245"/>
    </row>
    <row r="1358" spans="1:7" x14ac:dyDescent="0.3">
      <c r="A1358" s="246"/>
      <c r="B1358" s="244"/>
      <c r="C1358" s="244"/>
      <c r="D1358" s="244"/>
      <c r="E1358" s="244"/>
      <c r="F1358" s="244"/>
      <c r="G1358" s="245"/>
    </row>
    <row r="1359" spans="1:7" x14ac:dyDescent="0.3">
      <c r="A1359" s="246"/>
      <c r="B1359" s="244"/>
      <c r="C1359" s="244"/>
      <c r="D1359" s="244"/>
      <c r="E1359" s="244"/>
      <c r="F1359" s="244"/>
      <c r="G1359" s="245"/>
    </row>
    <row r="1360" spans="1:7" x14ac:dyDescent="0.3">
      <c r="A1360" s="246"/>
      <c r="B1360" s="244"/>
      <c r="C1360" s="244"/>
      <c r="D1360" s="244"/>
      <c r="E1360" s="244"/>
      <c r="F1360" s="244"/>
      <c r="G1360" s="245"/>
    </row>
    <row r="1361" spans="1:7" x14ac:dyDescent="0.3">
      <c r="A1361" s="246"/>
      <c r="B1361" s="244"/>
      <c r="C1361" s="244"/>
      <c r="D1361" s="244"/>
      <c r="E1361" s="244"/>
      <c r="F1361" s="244"/>
      <c r="G1361" s="245"/>
    </row>
    <row r="1362" spans="1:7" x14ac:dyDescent="0.3">
      <c r="A1362" s="246"/>
      <c r="B1362" s="244"/>
      <c r="C1362" s="244"/>
      <c r="D1362" s="244"/>
      <c r="E1362" s="244"/>
      <c r="F1362" s="244"/>
      <c r="G1362" s="245"/>
    </row>
    <row r="1363" spans="1:7" x14ac:dyDescent="0.3">
      <c r="A1363" s="246"/>
      <c r="B1363" s="244"/>
      <c r="C1363" s="244"/>
      <c r="D1363" s="244"/>
      <c r="E1363" s="244"/>
      <c r="F1363" s="244"/>
      <c r="G1363" s="245"/>
    </row>
    <row r="1364" spans="1:7" x14ac:dyDescent="0.3">
      <c r="A1364" s="246"/>
      <c r="B1364" s="244"/>
      <c r="C1364" s="244"/>
      <c r="D1364" s="244"/>
      <c r="E1364" s="244"/>
      <c r="F1364" s="244"/>
      <c r="G1364" s="245"/>
    </row>
    <row r="1365" spans="1:7" x14ac:dyDescent="0.3">
      <c r="A1365" s="246"/>
      <c r="B1365" s="244"/>
      <c r="C1365" s="244"/>
      <c r="D1365" s="244"/>
      <c r="E1365" s="244"/>
      <c r="F1365" s="244"/>
      <c r="G1365" s="245"/>
    </row>
    <row r="1366" spans="1:7" x14ac:dyDescent="0.3">
      <c r="A1366" s="246"/>
      <c r="B1366" s="244"/>
      <c r="C1366" s="244"/>
      <c r="D1366" s="244"/>
      <c r="E1366" s="244"/>
      <c r="F1366" s="244"/>
      <c r="G1366" s="245"/>
    </row>
    <row r="1367" spans="1:7" x14ac:dyDescent="0.3">
      <c r="A1367" s="246"/>
      <c r="B1367" s="244"/>
      <c r="C1367" s="244"/>
      <c r="D1367" s="244"/>
      <c r="E1367" s="244"/>
      <c r="F1367" s="244"/>
      <c r="G1367" s="245"/>
    </row>
    <row r="1368" spans="1:7" x14ac:dyDescent="0.3">
      <c r="A1368" s="246"/>
      <c r="B1368" s="244"/>
      <c r="C1368" s="244"/>
      <c r="D1368" s="244"/>
      <c r="E1368" s="244"/>
      <c r="F1368" s="244"/>
      <c r="G1368" s="245"/>
    </row>
    <row r="1369" spans="1:7" x14ac:dyDescent="0.3">
      <c r="A1369" s="246"/>
      <c r="B1369" s="244"/>
      <c r="C1369" s="244"/>
      <c r="D1369" s="244"/>
      <c r="E1369" s="244"/>
      <c r="F1369" s="244"/>
      <c r="G1369" s="245"/>
    </row>
    <row r="1370" spans="1:7" x14ac:dyDescent="0.3">
      <c r="A1370" s="246"/>
      <c r="B1370" s="244"/>
      <c r="C1370" s="244"/>
      <c r="D1370" s="244"/>
      <c r="E1370" s="244"/>
      <c r="F1370" s="244"/>
      <c r="G1370" s="245"/>
    </row>
    <row r="1371" spans="1:7" x14ac:dyDescent="0.3">
      <c r="A1371" s="246"/>
      <c r="B1371" s="244"/>
      <c r="C1371" s="244"/>
      <c r="D1371" s="244"/>
      <c r="E1371" s="244"/>
      <c r="F1371" s="244"/>
      <c r="G1371" s="245"/>
    </row>
    <row r="1372" spans="1:7" x14ac:dyDescent="0.3">
      <c r="A1372" s="246"/>
      <c r="B1372" s="244"/>
      <c r="C1372" s="244"/>
      <c r="D1372" s="244"/>
      <c r="E1372" s="244"/>
      <c r="F1372" s="244"/>
      <c r="G1372" s="245"/>
    </row>
    <row r="1373" spans="1:7" x14ac:dyDescent="0.3">
      <c r="A1373" s="246"/>
      <c r="B1373" s="244"/>
      <c r="C1373" s="244"/>
      <c r="D1373" s="244"/>
      <c r="E1373" s="244"/>
      <c r="F1373" s="244"/>
      <c r="G1373" s="245"/>
    </row>
    <row r="1374" spans="1:7" x14ac:dyDescent="0.3">
      <c r="A1374" s="246"/>
      <c r="B1374" s="244"/>
      <c r="C1374" s="244"/>
      <c r="D1374" s="244"/>
      <c r="E1374" s="244"/>
      <c r="F1374" s="244"/>
      <c r="G1374" s="245"/>
    </row>
    <row r="1375" spans="1:7" x14ac:dyDescent="0.3">
      <c r="A1375" s="246"/>
      <c r="B1375" s="244"/>
      <c r="C1375" s="244"/>
      <c r="D1375" s="244"/>
      <c r="E1375" s="244"/>
      <c r="F1375" s="244"/>
      <c r="G1375" s="245"/>
    </row>
    <row r="1376" spans="1:7" x14ac:dyDescent="0.3">
      <c r="A1376" s="246"/>
      <c r="B1376" s="244"/>
      <c r="C1376" s="244"/>
      <c r="D1376" s="244"/>
      <c r="E1376" s="244"/>
      <c r="F1376" s="244"/>
      <c r="G1376" s="245"/>
    </row>
    <row r="1377" spans="1:7" x14ac:dyDescent="0.3">
      <c r="A1377" s="246"/>
      <c r="B1377" s="244"/>
      <c r="C1377" s="244"/>
      <c r="D1377" s="244"/>
      <c r="E1377" s="244"/>
      <c r="F1377" s="244"/>
      <c r="G1377" s="245"/>
    </row>
    <row r="1378" spans="1:7" x14ac:dyDescent="0.3">
      <c r="A1378" s="246"/>
      <c r="B1378" s="244"/>
      <c r="C1378" s="244"/>
      <c r="D1378" s="244"/>
      <c r="E1378" s="244"/>
      <c r="F1378" s="244"/>
      <c r="G1378" s="245"/>
    </row>
    <row r="1379" spans="1:7" x14ac:dyDescent="0.3">
      <c r="A1379" s="246"/>
      <c r="B1379" s="244"/>
      <c r="C1379" s="244"/>
      <c r="D1379" s="244"/>
      <c r="E1379" s="244"/>
      <c r="F1379" s="244"/>
      <c r="G1379" s="245"/>
    </row>
    <row r="1380" spans="1:7" x14ac:dyDescent="0.3">
      <c r="A1380" s="246"/>
      <c r="B1380" s="244"/>
      <c r="C1380" s="244"/>
      <c r="D1380" s="244"/>
      <c r="E1380" s="244"/>
      <c r="F1380" s="244"/>
      <c r="G1380" s="245"/>
    </row>
    <row r="1381" spans="1:7" x14ac:dyDescent="0.3">
      <c r="A1381" s="246"/>
      <c r="B1381" s="244"/>
      <c r="C1381" s="244"/>
      <c r="D1381" s="244"/>
      <c r="E1381" s="244"/>
      <c r="F1381" s="244"/>
      <c r="G1381" s="245"/>
    </row>
    <row r="1382" spans="1:7" x14ac:dyDescent="0.3">
      <c r="A1382" s="246"/>
      <c r="B1382" s="244"/>
      <c r="C1382" s="244"/>
      <c r="D1382" s="244"/>
      <c r="E1382" s="244"/>
      <c r="F1382" s="244"/>
      <c r="G1382" s="245"/>
    </row>
    <row r="1383" spans="1:7" x14ac:dyDescent="0.3">
      <c r="A1383" s="246"/>
      <c r="B1383" s="244"/>
      <c r="C1383" s="244"/>
      <c r="D1383" s="244"/>
      <c r="E1383" s="244"/>
      <c r="F1383" s="244"/>
      <c r="G1383" s="245"/>
    </row>
    <row r="1384" spans="1:7" x14ac:dyDescent="0.3">
      <c r="A1384" s="246"/>
      <c r="B1384" s="244"/>
      <c r="C1384" s="244"/>
      <c r="D1384" s="244"/>
      <c r="E1384" s="244"/>
      <c r="F1384" s="244"/>
      <c r="G1384" s="245"/>
    </row>
    <row r="1385" spans="1:7" x14ac:dyDescent="0.3">
      <c r="A1385" s="246"/>
      <c r="B1385" s="244"/>
      <c r="C1385" s="244"/>
      <c r="D1385" s="244"/>
      <c r="E1385" s="244"/>
      <c r="F1385" s="244"/>
      <c r="G1385" s="245"/>
    </row>
    <row r="1386" spans="1:7" x14ac:dyDescent="0.3">
      <c r="A1386" s="246"/>
      <c r="B1386" s="244"/>
      <c r="C1386" s="244"/>
      <c r="D1386" s="244"/>
      <c r="E1386" s="244"/>
      <c r="F1386" s="244"/>
      <c r="G1386" s="245"/>
    </row>
    <row r="1387" spans="1:7" x14ac:dyDescent="0.3">
      <c r="A1387" s="246"/>
      <c r="B1387" s="244"/>
      <c r="C1387" s="244"/>
      <c r="D1387" s="244"/>
      <c r="E1387" s="244"/>
      <c r="F1387" s="244"/>
      <c r="G1387" s="245"/>
    </row>
    <row r="1388" spans="1:7" x14ac:dyDescent="0.3">
      <c r="A1388" s="246"/>
      <c r="B1388" s="244"/>
      <c r="C1388" s="244"/>
      <c r="D1388" s="244"/>
      <c r="E1388" s="244"/>
      <c r="F1388" s="244"/>
      <c r="G1388" s="245"/>
    </row>
    <row r="1389" spans="1:7" x14ac:dyDescent="0.3">
      <c r="A1389" s="246"/>
      <c r="B1389" s="244"/>
      <c r="C1389" s="244"/>
      <c r="D1389" s="244"/>
      <c r="E1389" s="244"/>
      <c r="F1389" s="244"/>
      <c r="G1389" s="245"/>
    </row>
    <row r="1390" spans="1:7" x14ac:dyDescent="0.3">
      <c r="A1390" s="246"/>
      <c r="B1390" s="244"/>
      <c r="C1390" s="244"/>
      <c r="D1390" s="244"/>
      <c r="E1390" s="244"/>
      <c r="F1390" s="244"/>
      <c r="G1390" s="245"/>
    </row>
    <row r="1391" spans="1:7" x14ac:dyDescent="0.3">
      <c r="A1391" s="246"/>
      <c r="B1391" s="244"/>
      <c r="C1391" s="244"/>
      <c r="D1391" s="244"/>
      <c r="E1391" s="244"/>
      <c r="F1391" s="244"/>
      <c r="G1391" s="245"/>
    </row>
    <row r="1392" spans="1:7" x14ac:dyDescent="0.3">
      <c r="A1392" s="246"/>
      <c r="B1392" s="244"/>
      <c r="C1392" s="244"/>
      <c r="D1392" s="244"/>
      <c r="E1392" s="244"/>
      <c r="F1392" s="244"/>
      <c r="G1392" s="245"/>
    </row>
    <row r="1393" spans="1:7" x14ac:dyDescent="0.3">
      <c r="A1393" s="246"/>
      <c r="B1393" s="244"/>
      <c r="C1393" s="244"/>
      <c r="D1393" s="244"/>
      <c r="E1393" s="244"/>
      <c r="F1393" s="244"/>
      <c r="G1393" s="245"/>
    </row>
    <row r="1394" spans="1:7" x14ac:dyDescent="0.3">
      <c r="A1394" s="246"/>
      <c r="B1394" s="244"/>
      <c r="C1394" s="244"/>
      <c r="D1394" s="244"/>
      <c r="E1394" s="244"/>
      <c r="F1394" s="244"/>
      <c r="G1394" s="245"/>
    </row>
    <row r="1395" spans="1:7" x14ac:dyDescent="0.3">
      <c r="A1395" s="246"/>
      <c r="B1395" s="244"/>
      <c r="C1395" s="244"/>
      <c r="D1395" s="244"/>
      <c r="E1395" s="244"/>
      <c r="F1395" s="244"/>
      <c r="G1395" s="245"/>
    </row>
    <row r="1396" spans="1:7" x14ac:dyDescent="0.3">
      <c r="A1396" s="246"/>
      <c r="B1396" s="244"/>
      <c r="C1396" s="244"/>
      <c r="D1396" s="244"/>
      <c r="E1396" s="244"/>
      <c r="F1396" s="244"/>
      <c r="G1396" s="245"/>
    </row>
    <row r="1397" spans="1:7" x14ac:dyDescent="0.3">
      <c r="A1397" s="246"/>
      <c r="B1397" s="244"/>
      <c r="C1397" s="244"/>
      <c r="D1397" s="244"/>
      <c r="E1397" s="244"/>
      <c r="F1397" s="244"/>
      <c r="G1397" s="245"/>
    </row>
    <row r="1398" spans="1:7" x14ac:dyDescent="0.3">
      <c r="A1398" s="246"/>
      <c r="B1398" s="244"/>
      <c r="C1398" s="244"/>
      <c r="D1398" s="244"/>
      <c r="E1398" s="244"/>
      <c r="F1398" s="244"/>
      <c r="G1398" s="245"/>
    </row>
    <row r="1399" spans="1:7" x14ac:dyDescent="0.3">
      <c r="A1399" s="246"/>
      <c r="B1399" s="244"/>
      <c r="C1399" s="244"/>
      <c r="D1399" s="244"/>
      <c r="E1399" s="244"/>
      <c r="F1399" s="244"/>
      <c r="G1399" s="245"/>
    </row>
    <row r="1400" spans="1:7" x14ac:dyDescent="0.3">
      <c r="A1400" s="246"/>
      <c r="B1400" s="244"/>
      <c r="C1400" s="244"/>
      <c r="D1400" s="244"/>
      <c r="E1400" s="244"/>
      <c r="F1400" s="244"/>
      <c r="G1400" s="245"/>
    </row>
    <row r="1401" spans="1:7" x14ac:dyDescent="0.3">
      <c r="A1401" s="246"/>
      <c r="B1401" s="244"/>
      <c r="C1401" s="244"/>
      <c r="D1401" s="244"/>
      <c r="E1401" s="244"/>
      <c r="F1401" s="244"/>
      <c r="G1401" s="245"/>
    </row>
    <row r="1402" spans="1:7" x14ac:dyDescent="0.3">
      <c r="A1402" s="246"/>
      <c r="B1402" s="244"/>
      <c r="C1402" s="244"/>
      <c r="D1402" s="244"/>
      <c r="E1402" s="244"/>
      <c r="F1402" s="244"/>
      <c r="G1402" s="245"/>
    </row>
    <row r="1403" spans="1:7" x14ac:dyDescent="0.3">
      <c r="A1403" s="246"/>
      <c r="B1403" s="244"/>
      <c r="C1403" s="244"/>
      <c r="D1403" s="244"/>
      <c r="E1403" s="244"/>
      <c r="F1403" s="244"/>
      <c r="G1403" s="245"/>
    </row>
    <row r="1404" spans="1:7" x14ac:dyDescent="0.3">
      <c r="A1404" s="246"/>
      <c r="B1404" s="244"/>
      <c r="C1404" s="244"/>
      <c r="D1404" s="244"/>
      <c r="E1404" s="244"/>
      <c r="F1404" s="244"/>
      <c r="G1404" s="245"/>
    </row>
    <row r="1405" spans="1:7" x14ac:dyDescent="0.3">
      <c r="A1405" s="246"/>
      <c r="B1405" s="244"/>
      <c r="C1405" s="244"/>
      <c r="D1405" s="244"/>
      <c r="E1405" s="244"/>
      <c r="F1405" s="244"/>
      <c r="G1405" s="245"/>
    </row>
    <row r="1406" spans="1:7" x14ac:dyDescent="0.3">
      <c r="A1406" s="246"/>
      <c r="B1406" s="244"/>
      <c r="C1406" s="244"/>
      <c r="D1406" s="244"/>
      <c r="E1406" s="244"/>
      <c r="F1406" s="244"/>
      <c r="G1406" s="245"/>
    </row>
    <row r="1407" spans="1:7" x14ac:dyDescent="0.3">
      <c r="A1407" s="246"/>
      <c r="B1407" s="244"/>
      <c r="C1407" s="244"/>
      <c r="D1407" s="244"/>
      <c r="E1407" s="244"/>
      <c r="F1407" s="244"/>
      <c r="G1407" s="245"/>
    </row>
    <row r="1408" spans="1:7" x14ac:dyDescent="0.3">
      <c r="A1408" s="246"/>
      <c r="B1408" s="244"/>
      <c r="C1408" s="244"/>
      <c r="D1408" s="244"/>
      <c r="E1408" s="244"/>
      <c r="F1408" s="244"/>
      <c r="G1408" s="245"/>
    </row>
    <row r="1409" spans="1:7" x14ac:dyDescent="0.3">
      <c r="A1409" s="246"/>
      <c r="B1409" s="244"/>
      <c r="C1409" s="244"/>
      <c r="D1409" s="244"/>
      <c r="E1409" s="244"/>
      <c r="F1409" s="244"/>
      <c r="G1409" s="245"/>
    </row>
    <row r="1410" spans="1:7" x14ac:dyDescent="0.3">
      <c r="A1410" s="246"/>
      <c r="B1410" s="244"/>
      <c r="C1410" s="244"/>
      <c r="D1410" s="244"/>
      <c r="E1410" s="244"/>
      <c r="F1410" s="244"/>
      <c r="G1410" s="245"/>
    </row>
    <row r="1411" spans="1:7" x14ac:dyDescent="0.3">
      <c r="A1411" s="246"/>
      <c r="B1411" s="244"/>
      <c r="C1411" s="244"/>
      <c r="D1411" s="244"/>
      <c r="E1411" s="244"/>
      <c r="F1411" s="244"/>
      <c r="G1411" s="245"/>
    </row>
    <row r="1412" spans="1:7" x14ac:dyDescent="0.3">
      <c r="A1412" s="246"/>
      <c r="B1412" s="244"/>
      <c r="C1412" s="244"/>
      <c r="D1412" s="244"/>
      <c r="E1412" s="244"/>
      <c r="F1412" s="244"/>
      <c r="G1412" s="245"/>
    </row>
    <row r="1413" spans="1:7" x14ac:dyDescent="0.3">
      <c r="A1413" s="246"/>
      <c r="B1413" s="244"/>
      <c r="C1413" s="244"/>
      <c r="D1413" s="244"/>
      <c r="E1413" s="244"/>
      <c r="F1413" s="244"/>
      <c r="G1413" s="245"/>
    </row>
    <row r="1414" spans="1:7" x14ac:dyDescent="0.3">
      <c r="A1414" s="246"/>
      <c r="B1414" s="244"/>
      <c r="C1414" s="244"/>
      <c r="D1414" s="244"/>
      <c r="E1414" s="244"/>
      <c r="F1414" s="244"/>
      <c r="G1414" s="245"/>
    </row>
    <row r="1415" spans="1:7" x14ac:dyDescent="0.3">
      <c r="A1415" s="246"/>
      <c r="B1415" s="244"/>
      <c r="C1415" s="244"/>
      <c r="D1415" s="244"/>
      <c r="E1415" s="244"/>
      <c r="F1415" s="244"/>
      <c r="G1415" s="245"/>
    </row>
    <row r="1416" spans="1:7" x14ac:dyDescent="0.3">
      <c r="A1416" s="246"/>
      <c r="B1416" s="244"/>
      <c r="C1416" s="244"/>
      <c r="D1416" s="244"/>
      <c r="E1416" s="244"/>
      <c r="F1416" s="244"/>
      <c r="G1416" s="245"/>
    </row>
    <row r="1417" spans="1:7" x14ac:dyDescent="0.3">
      <c r="A1417" s="246"/>
      <c r="B1417" s="244"/>
      <c r="C1417" s="244"/>
      <c r="D1417" s="244"/>
      <c r="E1417" s="244"/>
      <c r="F1417" s="244"/>
      <c r="G1417" s="245"/>
    </row>
    <row r="1418" spans="1:7" x14ac:dyDescent="0.3">
      <c r="A1418" s="246"/>
      <c r="B1418" s="244"/>
      <c r="C1418" s="244"/>
      <c r="D1418" s="244"/>
      <c r="E1418" s="244"/>
      <c r="F1418" s="244"/>
      <c r="G1418" s="245"/>
    </row>
    <row r="1419" spans="1:7" x14ac:dyDescent="0.3">
      <c r="A1419" s="246"/>
      <c r="B1419" s="244"/>
      <c r="C1419" s="244"/>
      <c r="D1419" s="244"/>
      <c r="E1419" s="244"/>
      <c r="F1419" s="244"/>
      <c r="G1419" s="245"/>
    </row>
    <row r="1420" spans="1:7" x14ac:dyDescent="0.3">
      <c r="A1420" s="246"/>
      <c r="B1420" s="244"/>
      <c r="C1420" s="244"/>
      <c r="D1420" s="244"/>
      <c r="E1420" s="244"/>
      <c r="F1420" s="244"/>
      <c r="G1420" s="245"/>
    </row>
    <row r="1421" spans="1:7" x14ac:dyDescent="0.3">
      <c r="A1421" s="246"/>
      <c r="B1421" s="244"/>
      <c r="C1421" s="244"/>
      <c r="D1421" s="244"/>
      <c r="E1421" s="244"/>
      <c r="F1421" s="244"/>
      <c r="G1421" s="245"/>
    </row>
    <row r="1422" spans="1:7" x14ac:dyDescent="0.3">
      <c r="A1422" s="246"/>
      <c r="B1422" s="244"/>
      <c r="C1422" s="244"/>
      <c r="D1422" s="244"/>
      <c r="E1422" s="244"/>
      <c r="F1422" s="244"/>
      <c r="G1422" s="245"/>
    </row>
    <row r="1423" spans="1:7" x14ac:dyDescent="0.3">
      <c r="A1423" s="246"/>
      <c r="B1423" s="244"/>
      <c r="C1423" s="244"/>
      <c r="D1423" s="244"/>
      <c r="E1423" s="244"/>
      <c r="F1423" s="244"/>
      <c r="G1423" s="245"/>
    </row>
    <row r="1424" spans="1:7" x14ac:dyDescent="0.3">
      <c r="A1424" s="246"/>
      <c r="B1424" s="244"/>
      <c r="C1424" s="244"/>
      <c r="D1424" s="244"/>
      <c r="E1424" s="244"/>
      <c r="F1424" s="244"/>
      <c r="G1424" s="245"/>
    </row>
    <row r="1425" spans="1:7" x14ac:dyDescent="0.3">
      <c r="A1425" s="246"/>
      <c r="B1425" s="244"/>
      <c r="C1425" s="244"/>
      <c r="D1425" s="244"/>
      <c r="E1425" s="244"/>
      <c r="F1425" s="244"/>
      <c r="G1425" s="245"/>
    </row>
    <row r="1426" spans="1:7" x14ac:dyDescent="0.3">
      <c r="A1426" s="246"/>
      <c r="B1426" s="244"/>
      <c r="C1426" s="244"/>
      <c r="D1426" s="244"/>
      <c r="E1426" s="244"/>
      <c r="F1426" s="244"/>
      <c r="G1426" s="245"/>
    </row>
    <row r="1427" spans="1:7" x14ac:dyDescent="0.3">
      <c r="A1427" s="246"/>
      <c r="B1427" s="244"/>
      <c r="C1427" s="244"/>
      <c r="D1427" s="244"/>
      <c r="E1427" s="244"/>
      <c r="F1427" s="244"/>
      <c r="G1427" s="245"/>
    </row>
    <row r="1428" spans="1:7" x14ac:dyDescent="0.3">
      <c r="A1428" s="246"/>
      <c r="B1428" s="244"/>
      <c r="C1428" s="244"/>
      <c r="D1428" s="244"/>
      <c r="E1428" s="244"/>
      <c r="F1428" s="244"/>
      <c r="G1428" s="245"/>
    </row>
    <row r="1429" spans="1:7" x14ac:dyDescent="0.3">
      <c r="A1429" s="246"/>
      <c r="B1429" s="244"/>
      <c r="C1429" s="244"/>
      <c r="D1429" s="244"/>
      <c r="E1429" s="244"/>
      <c r="F1429" s="244"/>
      <c r="G1429" s="245"/>
    </row>
    <row r="1430" spans="1:7" x14ac:dyDescent="0.3">
      <c r="A1430" s="246"/>
      <c r="B1430" s="244"/>
      <c r="C1430" s="244"/>
      <c r="D1430" s="244"/>
      <c r="E1430" s="244"/>
      <c r="F1430" s="244"/>
      <c r="G1430" s="245"/>
    </row>
    <row r="1431" spans="1:7" x14ac:dyDescent="0.3">
      <c r="A1431" s="246"/>
      <c r="B1431" s="244"/>
      <c r="C1431" s="244"/>
      <c r="D1431" s="244"/>
      <c r="E1431" s="244"/>
      <c r="F1431" s="244"/>
      <c r="G1431" s="245"/>
    </row>
    <row r="1432" spans="1:7" x14ac:dyDescent="0.3">
      <c r="A1432" s="246"/>
      <c r="B1432" s="244"/>
      <c r="C1432" s="244"/>
      <c r="D1432" s="244"/>
      <c r="E1432" s="244"/>
      <c r="F1432" s="244"/>
      <c r="G1432" s="245"/>
    </row>
    <row r="1433" spans="1:7" x14ac:dyDescent="0.3">
      <c r="A1433" s="246"/>
      <c r="B1433" s="244"/>
      <c r="C1433" s="244"/>
      <c r="D1433" s="244"/>
      <c r="E1433" s="244"/>
      <c r="F1433" s="244"/>
      <c r="G1433" s="245"/>
    </row>
    <row r="1434" spans="1:7" x14ac:dyDescent="0.3">
      <c r="A1434" s="246"/>
      <c r="B1434" s="244"/>
      <c r="C1434" s="244"/>
      <c r="D1434" s="244"/>
      <c r="E1434" s="244"/>
      <c r="F1434" s="244"/>
      <c r="G1434" s="245"/>
    </row>
    <row r="1435" spans="1:7" x14ac:dyDescent="0.3">
      <c r="A1435" s="246"/>
      <c r="B1435" s="244"/>
      <c r="C1435" s="244"/>
      <c r="D1435" s="244"/>
      <c r="E1435" s="244"/>
      <c r="F1435" s="244"/>
      <c r="G1435" s="245"/>
    </row>
    <row r="1436" spans="1:7" x14ac:dyDescent="0.3">
      <c r="A1436" s="246"/>
      <c r="B1436" s="244"/>
      <c r="C1436" s="244"/>
      <c r="D1436" s="244"/>
      <c r="E1436" s="244"/>
      <c r="F1436" s="244"/>
      <c r="G1436" s="245"/>
    </row>
    <row r="1437" spans="1:7" x14ac:dyDescent="0.3">
      <c r="A1437" s="246"/>
      <c r="B1437" s="244"/>
      <c r="C1437" s="244"/>
      <c r="D1437" s="244"/>
      <c r="E1437" s="244"/>
      <c r="F1437" s="244"/>
      <c r="G1437" s="245"/>
    </row>
    <row r="1438" spans="1:7" x14ac:dyDescent="0.3">
      <c r="A1438" s="246"/>
      <c r="B1438" s="244"/>
      <c r="C1438" s="244"/>
      <c r="D1438" s="244"/>
      <c r="E1438" s="244"/>
      <c r="F1438" s="244"/>
      <c r="G1438" s="245"/>
    </row>
    <row r="1439" spans="1:7" x14ac:dyDescent="0.3">
      <c r="A1439" s="246"/>
      <c r="B1439" s="244"/>
      <c r="C1439" s="244"/>
      <c r="D1439" s="244"/>
      <c r="E1439" s="244"/>
      <c r="F1439" s="244"/>
      <c r="G1439" s="245"/>
    </row>
    <row r="1440" spans="1:7" x14ac:dyDescent="0.3">
      <c r="A1440" s="246"/>
      <c r="B1440" s="244"/>
      <c r="C1440" s="244"/>
      <c r="D1440" s="244"/>
      <c r="E1440" s="244"/>
      <c r="F1440" s="244"/>
      <c r="G1440" s="245"/>
    </row>
    <row r="1441" spans="1:7" x14ac:dyDescent="0.3">
      <c r="A1441" s="246"/>
      <c r="B1441" s="244"/>
      <c r="C1441" s="244"/>
      <c r="D1441" s="244"/>
      <c r="E1441" s="244"/>
      <c r="F1441" s="244"/>
      <c r="G1441" s="245"/>
    </row>
    <row r="1442" spans="1:7" x14ac:dyDescent="0.3">
      <c r="A1442" s="246"/>
      <c r="B1442" s="244"/>
      <c r="C1442" s="244"/>
      <c r="D1442" s="244"/>
      <c r="E1442" s="244"/>
      <c r="F1442" s="244"/>
      <c r="G1442" s="245"/>
    </row>
    <row r="1443" spans="1:7" x14ac:dyDescent="0.3">
      <c r="A1443" s="246"/>
      <c r="B1443" s="244"/>
      <c r="C1443" s="244"/>
      <c r="D1443" s="244"/>
      <c r="E1443" s="244"/>
      <c r="F1443" s="244"/>
      <c r="G1443" s="245"/>
    </row>
    <row r="1444" spans="1:7" x14ac:dyDescent="0.3">
      <c r="A1444" s="246"/>
      <c r="B1444" s="244"/>
      <c r="C1444" s="244"/>
      <c r="D1444" s="244"/>
      <c r="E1444" s="244"/>
      <c r="F1444" s="244"/>
      <c r="G1444" s="245"/>
    </row>
    <row r="1445" spans="1:7" x14ac:dyDescent="0.3">
      <c r="A1445" s="246"/>
      <c r="B1445" s="244"/>
      <c r="C1445" s="244"/>
      <c r="D1445" s="244"/>
      <c r="E1445" s="244"/>
      <c r="F1445" s="244"/>
      <c r="G1445" s="245"/>
    </row>
    <row r="1446" spans="1:7" x14ac:dyDescent="0.3">
      <c r="A1446" s="246"/>
      <c r="B1446" s="244"/>
      <c r="C1446" s="244"/>
      <c r="D1446" s="244"/>
      <c r="E1446" s="244"/>
      <c r="F1446" s="244"/>
      <c r="G1446" s="245"/>
    </row>
    <row r="1447" spans="1:7" x14ac:dyDescent="0.3">
      <c r="A1447" s="246"/>
      <c r="B1447" s="244"/>
      <c r="C1447" s="244"/>
      <c r="D1447" s="244"/>
      <c r="E1447" s="244"/>
      <c r="F1447" s="244"/>
      <c r="G1447" s="245"/>
    </row>
    <row r="1448" spans="1:7" x14ac:dyDescent="0.3">
      <c r="A1448" s="246"/>
      <c r="B1448" s="244"/>
      <c r="C1448" s="244"/>
      <c r="D1448" s="244"/>
      <c r="E1448" s="244"/>
      <c r="F1448" s="244"/>
      <c r="G1448" s="245"/>
    </row>
    <row r="1449" spans="1:7" x14ac:dyDescent="0.3">
      <c r="A1449" s="246"/>
      <c r="B1449" s="244"/>
      <c r="C1449" s="244"/>
      <c r="D1449" s="244"/>
      <c r="E1449" s="244"/>
      <c r="F1449" s="244"/>
      <c r="G1449" s="245"/>
    </row>
    <row r="1450" spans="1:7" x14ac:dyDescent="0.3">
      <c r="A1450" s="246"/>
      <c r="B1450" s="244"/>
      <c r="C1450" s="244"/>
      <c r="D1450" s="244"/>
      <c r="E1450" s="244"/>
      <c r="F1450" s="244"/>
      <c r="G1450" s="245"/>
    </row>
    <row r="1451" spans="1:7" x14ac:dyDescent="0.3">
      <c r="A1451" s="246"/>
      <c r="B1451" s="244"/>
      <c r="C1451" s="244"/>
      <c r="D1451" s="244"/>
      <c r="E1451" s="244"/>
      <c r="F1451" s="244"/>
      <c r="G1451" s="245"/>
    </row>
    <row r="1452" spans="1:7" x14ac:dyDescent="0.3">
      <c r="A1452" s="246"/>
      <c r="B1452" s="244"/>
      <c r="C1452" s="244"/>
      <c r="D1452" s="244"/>
      <c r="E1452" s="244"/>
      <c r="F1452" s="244"/>
      <c r="G1452" s="245"/>
    </row>
    <row r="1453" spans="1:7" x14ac:dyDescent="0.3">
      <c r="A1453" s="246"/>
      <c r="B1453" s="244"/>
      <c r="C1453" s="244"/>
      <c r="D1453" s="244"/>
      <c r="E1453" s="244"/>
      <c r="F1453" s="244"/>
      <c r="G1453" s="245"/>
    </row>
    <row r="1454" spans="1:7" x14ac:dyDescent="0.3">
      <c r="A1454" s="246"/>
      <c r="B1454" s="244"/>
      <c r="C1454" s="244"/>
      <c r="D1454" s="244"/>
      <c r="E1454" s="244"/>
      <c r="F1454" s="244"/>
      <c r="G1454" s="245"/>
    </row>
    <row r="1455" spans="1:7" x14ac:dyDescent="0.3">
      <c r="A1455" s="246"/>
      <c r="B1455" s="244"/>
      <c r="C1455" s="244"/>
      <c r="D1455" s="244"/>
      <c r="E1455" s="244"/>
      <c r="F1455" s="244"/>
      <c r="G1455" s="245"/>
    </row>
    <row r="1456" spans="1:7" x14ac:dyDescent="0.3">
      <c r="A1456" s="246"/>
      <c r="B1456" s="244"/>
      <c r="C1456" s="244"/>
      <c r="D1456" s="244"/>
      <c r="E1456" s="244"/>
      <c r="F1456" s="244"/>
      <c r="G1456" s="245"/>
    </row>
    <row r="1457" spans="1:7" x14ac:dyDescent="0.3">
      <c r="A1457" s="246"/>
      <c r="B1457" s="244"/>
      <c r="C1457" s="244"/>
      <c r="D1457" s="244"/>
      <c r="E1457" s="244"/>
      <c r="F1457" s="244"/>
      <c r="G1457" s="245"/>
    </row>
    <row r="1458" spans="1:7" x14ac:dyDescent="0.3">
      <c r="A1458" s="246"/>
      <c r="B1458" s="244"/>
      <c r="C1458" s="244"/>
      <c r="D1458" s="244"/>
      <c r="E1458" s="244"/>
      <c r="F1458" s="244"/>
      <c r="G1458" s="245"/>
    </row>
    <row r="1459" spans="1:7" x14ac:dyDescent="0.3">
      <c r="A1459" s="246"/>
      <c r="B1459" s="244"/>
      <c r="C1459" s="244"/>
      <c r="D1459" s="244"/>
      <c r="E1459" s="244"/>
      <c r="F1459" s="244"/>
      <c r="G1459" s="245"/>
    </row>
    <row r="1460" spans="1:7" x14ac:dyDescent="0.3">
      <c r="A1460" s="246"/>
      <c r="B1460" s="244"/>
      <c r="C1460" s="244"/>
      <c r="D1460" s="244"/>
      <c r="E1460" s="244"/>
      <c r="F1460" s="244"/>
      <c r="G1460" s="245"/>
    </row>
    <row r="1461" spans="1:7" x14ac:dyDescent="0.3">
      <c r="A1461" s="246"/>
      <c r="B1461" s="244"/>
      <c r="C1461" s="244"/>
      <c r="D1461" s="244"/>
      <c r="E1461" s="244"/>
      <c r="F1461" s="244"/>
      <c r="G1461" s="245"/>
    </row>
    <row r="1462" spans="1:7" x14ac:dyDescent="0.3">
      <c r="A1462" s="246"/>
      <c r="B1462" s="244"/>
      <c r="C1462" s="244"/>
      <c r="D1462" s="244"/>
      <c r="E1462" s="244"/>
      <c r="F1462" s="244"/>
      <c r="G1462" s="245"/>
    </row>
    <row r="1463" spans="1:7" x14ac:dyDescent="0.3">
      <c r="A1463" s="246"/>
      <c r="B1463" s="244"/>
      <c r="C1463" s="244"/>
      <c r="D1463" s="244"/>
      <c r="E1463" s="244"/>
      <c r="F1463" s="244"/>
      <c r="G1463" s="245"/>
    </row>
    <row r="1464" spans="1:7" x14ac:dyDescent="0.3">
      <c r="A1464" s="246"/>
      <c r="B1464" s="244"/>
      <c r="C1464" s="244"/>
      <c r="D1464" s="244"/>
      <c r="E1464" s="244"/>
      <c r="F1464" s="244"/>
      <c r="G1464" s="245"/>
    </row>
    <row r="1465" spans="1:7" x14ac:dyDescent="0.3">
      <c r="A1465" s="246"/>
      <c r="B1465" s="244"/>
      <c r="C1465" s="244"/>
      <c r="D1465" s="244"/>
      <c r="E1465" s="244"/>
      <c r="F1465" s="244"/>
      <c r="G1465" s="245"/>
    </row>
    <row r="1466" spans="1:7" x14ac:dyDescent="0.3">
      <c r="A1466" s="246"/>
      <c r="B1466" s="244"/>
      <c r="C1466" s="244"/>
      <c r="D1466" s="244"/>
      <c r="E1466" s="244"/>
      <c r="F1466" s="244"/>
      <c r="G1466" s="245"/>
    </row>
    <row r="1467" spans="1:7" x14ac:dyDescent="0.3">
      <c r="A1467" s="246"/>
      <c r="B1467" s="244"/>
      <c r="C1467" s="244"/>
      <c r="D1467" s="244"/>
      <c r="E1467" s="244"/>
      <c r="F1467" s="244"/>
      <c r="G1467" s="245"/>
    </row>
    <row r="1468" spans="1:7" x14ac:dyDescent="0.3">
      <c r="A1468" s="246"/>
      <c r="B1468" s="244"/>
      <c r="C1468" s="244"/>
      <c r="D1468" s="244"/>
      <c r="E1468" s="244"/>
      <c r="F1468" s="244"/>
      <c r="G1468" s="245"/>
    </row>
    <row r="1469" spans="1:7" x14ac:dyDescent="0.3">
      <c r="A1469" s="246"/>
      <c r="B1469" s="244"/>
      <c r="C1469" s="244"/>
      <c r="D1469" s="244"/>
      <c r="E1469" s="244"/>
      <c r="F1469" s="244"/>
      <c r="G1469" s="245"/>
    </row>
    <row r="1470" spans="1:7" x14ac:dyDescent="0.3">
      <c r="A1470" s="246"/>
      <c r="B1470" s="244"/>
      <c r="C1470" s="244"/>
      <c r="D1470" s="244"/>
      <c r="E1470" s="244"/>
      <c r="F1470" s="244"/>
      <c r="G1470" s="245"/>
    </row>
    <row r="1471" spans="1:7" x14ac:dyDescent="0.3">
      <c r="A1471" s="246"/>
      <c r="B1471" s="244"/>
      <c r="C1471" s="244"/>
      <c r="D1471" s="244"/>
      <c r="E1471" s="244"/>
      <c r="F1471" s="244"/>
      <c r="G1471" s="245"/>
    </row>
    <row r="1472" spans="1:7" x14ac:dyDescent="0.3">
      <c r="A1472" s="246"/>
      <c r="B1472" s="244"/>
      <c r="C1472" s="244"/>
      <c r="D1472" s="244"/>
      <c r="E1472" s="244"/>
      <c r="F1472" s="244"/>
      <c r="G1472" s="245"/>
    </row>
    <row r="1473" spans="1:7" x14ac:dyDescent="0.3">
      <c r="A1473" s="246"/>
      <c r="B1473" s="244"/>
      <c r="C1473" s="244"/>
      <c r="D1473" s="244"/>
      <c r="E1473" s="244"/>
      <c r="F1473" s="244"/>
      <c r="G1473" s="245"/>
    </row>
    <row r="1474" spans="1:7" x14ac:dyDescent="0.3">
      <c r="A1474" s="246"/>
      <c r="B1474" s="244"/>
      <c r="C1474" s="244"/>
      <c r="D1474" s="244"/>
      <c r="E1474" s="244"/>
      <c r="F1474" s="244"/>
      <c r="G1474" s="245"/>
    </row>
    <row r="1475" spans="1:7" x14ac:dyDescent="0.3">
      <c r="A1475" s="246"/>
      <c r="B1475" s="244"/>
      <c r="C1475" s="244"/>
      <c r="D1475" s="244"/>
      <c r="E1475" s="244"/>
      <c r="F1475" s="244"/>
      <c r="G1475" s="245"/>
    </row>
    <row r="1476" spans="1:7" x14ac:dyDescent="0.3">
      <c r="A1476" s="246"/>
      <c r="B1476" s="244"/>
      <c r="C1476" s="244"/>
      <c r="D1476" s="244"/>
      <c r="E1476" s="244"/>
      <c r="F1476" s="244"/>
      <c r="G1476" s="245"/>
    </row>
    <row r="1477" spans="1:7" x14ac:dyDescent="0.3">
      <c r="A1477" s="246"/>
      <c r="B1477" s="244"/>
      <c r="C1477" s="244"/>
      <c r="D1477" s="244"/>
      <c r="E1477" s="244"/>
      <c r="F1477" s="244"/>
      <c r="G1477" s="245"/>
    </row>
    <row r="1478" spans="1:7" x14ac:dyDescent="0.3">
      <c r="A1478" s="246"/>
      <c r="B1478" s="244"/>
      <c r="C1478" s="244"/>
      <c r="D1478" s="244"/>
      <c r="E1478" s="244"/>
      <c r="F1478" s="244"/>
      <c r="G1478" s="245"/>
    </row>
    <row r="1479" spans="1:7" x14ac:dyDescent="0.3">
      <c r="A1479" s="246"/>
      <c r="B1479" s="244"/>
      <c r="C1479" s="244"/>
      <c r="D1479" s="244"/>
      <c r="E1479" s="244"/>
      <c r="F1479" s="244"/>
      <c r="G1479" s="245"/>
    </row>
    <row r="1480" spans="1:7" x14ac:dyDescent="0.3">
      <c r="A1480" s="246"/>
      <c r="B1480" s="244"/>
      <c r="C1480" s="244"/>
      <c r="D1480" s="244"/>
      <c r="E1480" s="244"/>
      <c r="F1480" s="244"/>
      <c r="G1480" s="245"/>
    </row>
    <row r="1481" spans="1:7" x14ac:dyDescent="0.3">
      <c r="A1481" s="246"/>
      <c r="B1481" s="244"/>
      <c r="C1481" s="244"/>
      <c r="D1481" s="244"/>
      <c r="E1481" s="244"/>
      <c r="F1481" s="244"/>
      <c r="G1481" s="245"/>
    </row>
    <row r="1482" spans="1:7" x14ac:dyDescent="0.3">
      <c r="A1482" s="246"/>
      <c r="B1482" s="244"/>
      <c r="C1482" s="244"/>
      <c r="D1482" s="244"/>
      <c r="E1482" s="244"/>
      <c r="F1482" s="244"/>
      <c r="G1482" s="245"/>
    </row>
    <row r="1483" spans="1:7" x14ac:dyDescent="0.3">
      <c r="A1483" s="246"/>
      <c r="B1483" s="244"/>
      <c r="C1483" s="244"/>
      <c r="D1483" s="244"/>
      <c r="E1483" s="244"/>
      <c r="F1483" s="244"/>
      <c r="G1483" s="245"/>
    </row>
    <row r="1484" spans="1:7" x14ac:dyDescent="0.3">
      <c r="A1484" s="246"/>
      <c r="B1484" s="244"/>
      <c r="C1484" s="244"/>
      <c r="D1484" s="244"/>
      <c r="E1484" s="244"/>
      <c r="F1484" s="244"/>
      <c r="G1484" s="245"/>
    </row>
    <row r="1485" spans="1:7" x14ac:dyDescent="0.3">
      <c r="A1485" s="246"/>
      <c r="B1485" s="244"/>
      <c r="C1485" s="244"/>
      <c r="D1485" s="244"/>
      <c r="E1485" s="244"/>
      <c r="F1485" s="244"/>
      <c r="G1485" s="245"/>
    </row>
    <row r="1486" spans="1:7" x14ac:dyDescent="0.3">
      <c r="A1486" s="246"/>
      <c r="B1486" s="244"/>
      <c r="C1486" s="244"/>
      <c r="D1486" s="244"/>
      <c r="E1486" s="244"/>
      <c r="F1486" s="244"/>
      <c r="G1486" s="245"/>
    </row>
    <row r="1487" spans="1:7" x14ac:dyDescent="0.3">
      <c r="A1487" s="246"/>
      <c r="B1487" s="244"/>
      <c r="C1487" s="244"/>
      <c r="D1487" s="244"/>
      <c r="E1487" s="244"/>
      <c r="F1487" s="244"/>
      <c r="G1487" s="245"/>
    </row>
    <row r="1488" spans="1:7" x14ac:dyDescent="0.3">
      <c r="A1488" s="246"/>
      <c r="B1488" s="244"/>
      <c r="C1488" s="244"/>
      <c r="D1488" s="244"/>
      <c r="E1488" s="244"/>
      <c r="F1488" s="244"/>
      <c r="G1488" s="245"/>
    </row>
    <row r="1489" spans="1:7" x14ac:dyDescent="0.3">
      <c r="A1489" s="246"/>
      <c r="B1489" s="244"/>
      <c r="C1489" s="244"/>
      <c r="D1489" s="244"/>
      <c r="E1489" s="244"/>
      <c r="F1489" s="244"/>
      <c r="G1489" s="245"/>
    </row>
    <row r="1490" spans="1:7" x14ac:dyDescent="0.3">
      <c r="A1490" s="246"/>
      <c r="B1490" s="244"/>
      <c r="C1490" s="244"/>
      <c r="D1490" s="244"/>
      <c r="E1490" s="244"/>
      <c r="F1490" s="244"/>
      <c r="G1490" s="245"/>
    </row>
    <row r="1491" spans="1:7" x14ac:dyDescent="0.3">
      <c r="A1491" s="246"/>
      <c r="B1491" s="244"/>
      <c r="C1491" s="244"/>
      <c r="D1491" s="244"/>
      <c r="E1491" s="244"/>
      <c r="F1491" s="244"/>
      <c r="G1491" s="245"/>
    </row>
    <row r="1492" spans="1:7" x14ac:dyDescent="0.3">
      <c r="A1492" s="246"/>
      <c r="B1492" s="244"/>
      <c r="C1492" s="244"/>
      <c r="D1492" s="244"/>
      <c r="E1492" s="244"/>
      <c r="F1492" s="244"/>
      <c r="G1492" s="245"/>
    </row>
    <row r="1493" spans="1:7" x14ac:dyDescent="0.3">
      <c r="A1493" s="246"/>
      <c r="B1493" s="244"/>
      <c r="C1493" s="244"/>
      <c r="D1493" s="244"/>
      <c r="E1493" s="244"/>
      <c r="F1493" s="244"/>
      <c r="G1493" s="245"/>
    </row>
    <row r="1494" spans="1:7" x14ac:dyDescent="0.3">
      <c r="A1494" s="246"/>
      <c r="B1494" s="244"/>
      <c r="C1494" s="244"/>
      <c r="D1494" s="244"/>
      <c r="E1494" s="244"/>
      <c r="F1494" s="244"/>
      <c r="G1494" s="245"/>
    </row>
    <row r="1495" spans="1:7" x14ac:dyDescent="0.3">
      <c r="A1495" s="246"/>
      <c r="B1495" s="244"/>
      <c r="C1495" s="244"/>
      <c r="D1495" s="244"/>
      <c r="E1495" s="244"/>
      <c r="F1495" s="244"/>
      <c r="G1495" s="245"/>
    </row>
    <row r="1496" spans="1:7" x14ac:dyDescent="0.3">
      <c r="A1496" s="246"/>
      <c r="B1496" s="244"/>
      <c r="C1496" s="244"/>
      <c r="D1496" s="244"/>
      <c r="E1496" s="244"/>
      <c r="F1496" s="244"/>
      <c r="G1496" s="245"/>
    </row>
    <row r="1497" spans="1:7" x14ac:dyDescent="0.3">
      <c r="A1497" s="246"/>
      <c r="B1497" s="244"/>
      <c r="C1497" s="244"/>
      <c r="D1497" s="244"/>
      <c r="E1497" s="244"/>
      <c r="F1497" s="244"/>
      <c r="G1497" s="245"/>
    </row>
    <row r="1498" spans="1:7" x14ac:dyDescent="0.3">
      <c r="A1498" s="246"/>
      <c r="B1498" s="244"/>
      <c r="C1498" s="244"/>
      <c r="D1498" s="244"/>
      <c r="E1498" s="244"/>
      <c r="F1498" s="244"/>
      <c r="G1498" s="245"/>
    </row>
    <row r="1499" spans="1:7" x14ac:dyDescent="0.3">
      <c r="A1499" s="246"/>
      <c r="B1499" s="244"/>
      <c r="C1499" s="244"/>
      <c r="D1499" s="244"/>
      <c r="E1499" s="244"/>
      <c r="F1499" s="244"/>
      <c r="G1499" s="245"/>
    </row>
    <row r="1500" spans="1:7" x14ac:dyDescent="0.3">
      <c r="A1500" s="246"/>
      <c r="B1500" s="244"/>
      <c r="C1500" s="244"/>
      <c r="D1500" s="244"/>
      <c r="E1500" s="244"/>
      <c r="F1500" s="244"/>
      <c r="G1500" s="245"/>
    </row>
    <row r="1501" spans="1:7" x14ac:dyDescent="0.3">
      <c r="A1501" s="246"/>
      <c r="B1501" s="244"/>
      <c r="C1501" s="244"/>
      <c r="D1501" s="244"/>
      <c r="E1501" s="244"/>
      <c r="F1501" s="244"/>
      <c r="G1501" s="245"/>
    </row>
    <row r="1502" spans="1:7" x14ac:dyDescent="0.3">
      <c r="A1502" s="246"/>
      <c r="B1502" s="244"/>
      <c r="C1502" s="244"/>
      <c r="D1502" s="244"/>
      <c r="E1502" s="244"/>
      <c r="F1502" s="244"/>
      <c r="G1502" s="245"/>
    </row>
    <row r="1503" spans="1:7" x14ac:dyDescent="0.3">
      <c r="A1503" s="246"/>
      <c r="B1503" s="244"/>
      <c r="C1503" s="244"/>
      <c r="D1503" s="244"/>
      <c r="E1503" s="244"/>
      <c r="F1503" s="244"/>
      <c r="G1503" s="245"/>
    </row>
    <row r="1504" spans="1:7" x14ac:dyDescent="0.3">
      <c r="A1504" s="246"/>
      <c r="B1504" s="244"/>
      <c r="C1504" s="244"/>
      <c r="D1504" s="244"/>
      <c r="E1504" s="244"/>
      <c r="F1504" s="244"/>
      <c r="G1504" s="245"/>
    </row>
    <row r="1505" spans="1:7" x14ac:dyDescent="0.3">
      <c r="A1505" s="246"/>
      <c r="B1505" s="244"/>
      <c r="C1505" s="244"/>
      <c r="D1505" s="244"/>
      <c r="E1505" s="244"/>
      <c r="F1505" s="244"/>
      <c r="G1505" s="245"/>
    </row>
    <row r="1506" spans="1:7" x14ac:dyDescent="0.3">
      <c r="A1506" s="246"/>
      <c r="B1506" s="244"/>
      <c r="C1506" s="244"/>
      <c r="D1506" s="244"/>
      <c r="E1506" s="244"/>
      <c r="F1506" s="244"/>
      <c r="G1506" s="245"/>
    </row>
    <row r="1507" spans="1:7" x14ac:dyDescent="0.3">
      <c r="A1507" s="246"/>
      <c r="B1507" s="244"/>
      <c r="C1507" s="244"/>
      <c r="D1507" s="244"/>
      <c r="E1507" s="244"/>
      <c r="F1507" s="244"/>
      <c r="G1507" s="245"/>
    </row>
    <row r="1508" spans="1:7" x14ac:dyDescent="0.3">
      <c r="A1508" s="246"/>
      <c r="B1508" s="244"/>
      <c r="C1508" s="244"/>
      <c r="D1508" s="244"/>
      <c r="E1508" s="244"/>
      <c r="F1508" s="244"/>
      <c r="G1508" s="245"/>
    </row>
    <row r="1509" spans="1:7" x14ac:dyDescent="0.3">
      <c r="A1509" s="246"/>
      <c r="B1509" s="244"/>
      <c r="C1509" s="244"/>
      <c r="D1509" s="244"/>
      <c r="E1509" s="244"/>
      <c r="F1509" s="244"/>
      <c r="G1509" s="245"/>
    </row>
    <row r="1510" spans="1:7" x14ac:dyDescent="0.3">
      <c r="A1510" s="246"/>
      <c r="B1510" s="244"/>
      <c r="C1510" s="244"/>
      <c r="D1510" s="244"/>
      <c r="E1510" s="244"/>
      <c r="F1510" s="244"/>
      <c r="G1510" s="245"/>
    </row>
    <row r="1511" spans="1:7" x14ac:dyDescent="0.3">
      <c r="A1511" s="246"/>
      <c r="B1511" s="244"/>
      <c r="C1511" s="244"/>
      <c r="D1511" s="244"/>
      <c r="E1511" s="244"/>
      <c r="F1511" s="244"/>
      <c r="G1511" s="245"/>
    </row>
    <row r="1512" spans="1:7" x14ac:dyDescent="0.3">
      <c r="A1512" s="246"/>
      <c r="B1512" s="244"/>
      <c r="C1512" s="244"/>
      <c r="D1512" s="244"/>
      <c r="E1512" s="244"/>
      <c r="F1512" s="244"/>
      <c r="G1512" s="245"/>
    </row>
    <row r="1513" spans="1:7" x14ac:dyDescent="0.3">
      <c r="A1513" s="246"/>
      <c r="B1513" s="244"/>
      <c r="C1513" s="244"/>
      <c r="D1513" s="244"/>
      <c r="E1513" s="244"/>
      <c r="F1513" s="244"/>
      <c r="G1513" s="245"/>
    </row>
    <row r="1514" spans="1:7" x14ac:dyDescent="0.3">
      <c r="A1514" s="246"/>
      <c r="B1514" s="244"/>
      <c r="C1514" s="244"/>
      <c r="D1514" s="244"/>
      <c r="E1514" s="244"/>
      <c r="F1514" s="244"/>
      <c r="G1514" s="245"/>
    </row>
    <row r="1515" spans="1:7" x14ac:dyDescent="0.3">
      <c r="A1515" s="246"/>
      <c r="B1515" s="244"/>
      <c r="C1515" s="244"/>
      <c r="D1515" s="244"/>
      <c r="E1515" s="244"/>
      <c r="F1515" s="244"/>
      <c r="G1515" s="245"/>
    </row>
    <row r="1516" spans="1:7" x14ac:dyDescent="0.3">
      <c r="A1516" s="246"/>
      <c r="B1516" s="244"/>
      <c r="C1516" s="244"/>
      <c r="D1516" s="244"/>
      <c r="E1516" s="244"/>
      <c r="F1516" s="244"/>
      <c r="G1516" s="245"/>
    </row>
    <row r="1517" spans="1:7" x14ac:dyDescent="0.3">
      <c r="A1517" s="246"/>
      <c r="B1517" s="244"/>
      <c r="C1517" s="244"/>
      <c r="D1517" s="244"/>
      <c r="E1517" s="244"/>
      <c r="F1517" s="244"/>
      <c r="G1517" s="245"/>
    </row>
    <row r="1518" spans="1:7" x14ac:dyDescent="0.3">
      <c r="A1518" s="246"/>
      <c r="B1518" s="244"/>
      <c r="C1518" s="244"/>
      <c r="D1518" s="244"/>
      <c r="E1518" s="244"/>
      <c r="F1518" s="244"/>
      <c r="G1518" s="245"/>
    </row>
    <row r="1519" spans="1:7" x14ac:dyDescent="0.3">
      <c r="A1519" s="246"/>
      <c r="B1519" s="244"/>
      <c r="C1519" s="244"/>
      <c r="D1519" s="244"/>
      <c r="E1519" s="244"/>
      <c r="F1519" s="244"/>
      <c r="G1519" s="245"/>
    </row>
    <row r="1520" spans="1:7" x14ac:dyDescent="0.3">
      <c r="A1520" s="246"/>
      <c r="B1520" s="244"/>
      <c r="C1520" s="244"/>
      <c r="D1520" s="244"/>
      <c r="E1520" s="244"/>
      <c r="F1520" s="244"/>
      <c r="G1520" s="245"/>
    </row>
    <row r="1521" spans="1:7" x14ac:dyDescent="0.3">
      <c r="A1521" s="246"/>
      <c r="B1521" s="244"/>
      <c r="C1521" s="244"/>
      <c r="D1521" s="244"/>
      <c r="E1521" s="244"/>
      <c r="F1521" s="244"/>
      <c r="G1521" s="245"/>
    </row>
    <row r="1522" spans="1:7" x14ac:dyDescent="0.3">
      <c r="A1522" s="246"/>
      <c r="B1522" s="244"/>
      <c r="C1522" s="244"/>
      <c r="D1522" s="244"/>
      <c r="E1522" s="244"/>
      <c r="F1522" s="244"/>
      <c r="G1522" s="245"/>
    </row>
    <row r="1523" spans="1:7" x14ac:dyDescent="0.3">
      <c r="A1523" s="246"/>
      <c r="B1523" s="244"/>
      <c r="C1523" s="244"/>
      <c r="D1523" s="244"/>
      <c r="E1523" s="244"/>
      <c r="F1523" s="244"/>
      <c r="G1523" s="245"/>
    </row>
    <row r="1524" spans="1:7" x14ac:dyDescent="0.3">
      <c r="A1524" s="246"/>
      <c r="B1524" s="244"/>
      <c r="C1524" s="244"/>
      <c r="D1524" s="244"/>
      <c r="E1524" s="244"/>
      <c r="F1524" s="244"/>
      <c r="G1524" s="245"/>
    </row>
    <row r="1525" spans="1:7" x14ac:dyDescent="0.3">
      <c r="A1525" s="246"/>
      <c r="B1525" s="244"/>
      <c r="C1525" s="244"/>
      <c r="D1525" s="244"/>
      <c r="E1525" s="244"/>
      <c r="F1525" s="244"/>
      <c r="G1525" s="245"/>
    </row>
    <row r="1526" spans="1:7" x14ac:dyDescent="0.3">
      <c r="A1526" s="246"/>
      <c r="B1526" s="244"/>
      <c r="C1526" s="244"/>
      <c r="D1526" s="244"/>
      <c r="E1526" s="244"/>
      <c r="F1526" s="244"/>
      <c r="G1526" s="245"/>
    </row>
    <row r="1527" spans="1:7" x14ac:dyDescent="0.3">
      <c r="A1527" s="246"/>
      <c r="B1527" s="244"/>
      <c r="C1527" s="244"/>
      <c r="D1527" s="244"/>
      <c r="E1527" s="244"/>
      <c r="F1527" s="244"/>
      <c r="G1527" s="245"/>
    </row>
    <row r="1528" spans="1:7" x14ac:dyDescent="0.3">
      <c r="A1528" s="246"/>
      <c r="B1528" s="244"/>
      <c r="C1528" s="244"/>
      <c r="D1528" s="244"/>
      <c r="E1528" s="244"/>
      <c r="F1528" s="244"/>
      <c r="G1528" s="245"/>
    </row>
    <row r="1529" spans="1:7" x14ac:dyDescent="0.3">
      <c r="A1529" s="246"/>
      <c r="B1529" s="244"/>
      <c r="C1529" s="244"/>
      <c r="D1529" s="244"/>
      <c r="E1529" s="244"/>
      <c r="F1529" s="244"/>
      <c r="G1529" s="245"/>
    </row>
    <row r="1530" spans="1:7" x14ac:dyDescent="0.3">
      <c r="A1530" s="246"/>
      <c r="B1530" s="244"/>
      <c r="C1530" s="244"/>
      <c r="D1530" s="244"/>
      <c r="E1530" s="244"/>
      <c r="F1530" s="244"/>
      <c r="G1530" s="245"/>
    </row>
    <row r="1531" spans="1:7" x14ac:dyDescent="0.3">
      <c r="A1531" s="246"/>
      <c r="B1531" s="244"/>
      <c r="C1531" s="244"/>
      <c r="D1531" s="244"/>
      <c r="E1531" s="244"/>
      <c r="F1531" s="244"/>
      <c r="G1531" s="245"/>
    </row>
    <row r="1532" spans="1:7" x14ac:dyDescent="0.3">
      <c r="A1532" s="246"/>
      <c r="B1532" s="244"/>
      <c r="C1532" s="244"/>
      <c r="D1532" s="244"/>
      <c r="E1532" s="244"/>
      <c r="F1532" s="244"/>
      <c r="G1532" s="245"/>
    </row>
    <row r="1533" spans="1:7" x14ac:dyDescent="0.3">
      <c r="A1533" s="246"/>
      <c r="B1533" s="244"/>
      <c r="C1533" s="244"/>
      <c r="D1533" s="244"/>
      <c r="E1533" s="244"/>
      <c r="F1533" s="244"/>
      <c r="G1533" s="245"/>
    </row>
    <row r="1534" spans="1:7" x14ac:dyDescent="0.3">
      <c r="A1534" s="246"/>
      <c r="B1534" s="244"/>
      <c r="C1534" s="244"/>
      <c r="D1534" s="244"/>
      <c r="E1534" s="244"/>
      <c r="F1534" s="244"/>
      <c r="G1534" s="245"/>
    </row>
    <row r="1535" spans="1:7" x14ac:dyDescent="0.3">
      <c r="A1535" s="246"/>
      <c r="B1535" s="244"/>
      <c r="C1535" s="244"/>
      <c r="D1535" s="244"/>
      <c r="E1535" s="244"/>
      <c r="F1535" s="244"/>
      <c r="G1535" s="245"/>
    </row>
    <row r="1536" spans="1:7" x14ac:dyDescent="0.3">
      <c r="A1536" s="246"/>
      <c r="B1536" s="244"/>
      <c r="C1536" s="244"/>
      <c r="D1536" s="244"/>
      <c r="E1536" s="244"/>
      <c r="F1536" s="244"/>
      <c r="G1536" s="245"/>
    </row>
    <row r="1537" spans="1:7" x14ac:dyDescent="0.3">
      <c r="A1537" s="246"/>
      <c r="B1537" s="244"/>
      <c r="C1537" s="244"/>
      <c r="D1537" s="244"/>
      <c r="E1537" s="244"/>
      <c r="F1537" s="244"/>
      <c r="G1537" s="245"/>
    </row>
    <row r="1538" spans="1:7" x14ac:dyDescent="0.3">
      <c r="A1538" s="246"/>
      <c r="B1538" s="244"/>
      <c r="C1538" s="244"/>
      <c r="D1538" s="244"/>
      <c r="E1538" s="244"/>
      <c r="F1538" s="244"/>
      <c r="G1538" s="245"/>
    </row>
    <row r="1539" spans="1:7" x14ac:dyDescent="0.3">
      <c r="A1539" s="246"/>
      <c r="B1539" s="244"/>
      <c r="C1539" s="244"/>
      <c r="D1539" s="244"/>
      <c r="E1539" s="244"/>
      <c r="F1539" s="244"/>
      <c r="G1539" s="245"/>
    </row>
    <row r="1540" spans="1:7" x14ac:dyDescent="0.3">
      <c r="A1540" s="246"/>
      <c r="B1540" s="244"/>
      <c r="C1540" s="244"/>
      <c r="D1540" s="244"/>
      <c r="E1540" s="244"/>
      <c r="F1540" s="244"/>
      <c r="G1540" s="245"/>
    </row>
    <row r="1541" spans="1:7" x14ac:dyDescent="0.3">
      <c r="A1541" s="246"/>
      <c r="B1541" s="244"/>
      <c r="C1541" s="244"/>
      <c r="D1541" s="244"/>
      <c r="E1541" s="244"/>
      <c r="F1541" s="244"/>
      <c r="G1541" s="245"/>
    </row>
    <row r="1542" spans="1:7" x14ac:dyDescent="0.3">
      <c r="A1542" s="246"/>
      <c r="B1542" s="244"/>
      <c r="C1542" s="244"/>
      <c r="D1542" s="244"/>
      <c r="E1542" s="244"/>
      <c r="F1542" s="244"/>
      <c r="G1542" s="245"/>
    </row>
    <row r="1543" spans="1:7" x14ac:dyDescent="0.3">
      <c r="A1543" s="246"/>
      <c r="B1543" s="244"/>
      <c r="C1543" s="244"/>
      <c r="D1543" s="244"/>
      <c r="E1543" s="244"/>
      <c r="F1543" s="244"/>
      <c r="G1543" s="245"/>
    </row>
    <row r="1544" spans="1:7" x14ac:dyDescent="0.3">
      <c r="A1544" s="246"/>
      <c r="B1544" s="244"/>
      <c r="C1544" s="244"/>
      <c r="D1544" s="244"/>
      <c r="E1544" s="244"/>
      <c r="F1544" s="244"/>
      <c r="G1544" s="245"/>
    </row>
    <row r="1545" spans="1:7" x14ac:dyDescent="0.3">
      <c r="A1545" s="246"/>
      <c r="B1545" s="244"/>
      <c r="C1545" s="244"/>
      <c r="D1545" s="244"/>
      <c r="E1545" s="244"/>
      <c r="F1545" s="244"/>
      <c r="G1545" s="245"/>
    </row>
    <row r="1546" spans="1:7" x14ac:dyDescent="0.3">
      <c r="A1546" s="246"/>
      <c r="B1546" s="244"/>
      <c r="C1546" s="244"/>
      <c r="D1546" s="244"/>
      <c r="E1546" s="244"/>
      <c r="F1546" s="244"/>
      <c r="G1546" s="245"/>
    </row>
    <row r="1547" spans="1:7" x14ac:dyDescent="0.3">
      <c r="A1547" s="246"/>
      <c r="B1547" s="244"/>
      <c r="C1547" s="244"/>
      <c r="D1547" s="244"/>
      <c r="E1547" s="244"/>
      <c r="F1547" s="244"/>
      <c r="G1547" s="245"/>
    </row>
    <row r="1548" spans="1:7" x14ac:dyDescent="0.3">
      <c r="A1548" s="246"/>
      <c r="B1548" s="244"/>
      <c r="C1548" s="244"/>
      <c r="D1548" s="244"/>
      <c r="E1548" s="244"/>
      <c r="F1548" s="244"/>
      <c r="G1548" s="245"/>
    </row>
    <row r="1549" spans="1:7" x14ac:dyDescent="0.3">
      <c r="A1549" s="246"/>
      <c r="B1549" s="244"/>
      <c r="C1549" s="244"/>
      <c r="D1549" s="244"/>
      <c r="E1549" s="244"/>
      <c r="F1549" s="244"/>
      <c r="G1549" s="245"/>
    </row>
    <row r="1550" spans="1:7" x14ac:dyDescent="0.3">
      <c r="A1550" s="246"/>
      <c r="B1550" s="244"/>
      <c r="C1550" s="244"/>
      <c r="D1550" s="244"/>
      <c r="E1550" s="244"/>
      <c r="F1550" s="244"/>
      <c r="G1550" s="245"/>
    </row>
    <row r="1551" spans="1:7" x14ac:dyDescent="0.3">
      <c r="A1551" s="246"/>
      <c r="B1551" s="244"/>
      <c r="C1551" s="244"/>
      <c r="D1551" s="244"/>
      <c r="E1551" s="244"/>
      <c r="F1551" s="244"/>
      <c r="G1551" s="245"/>
    </row>
    <row r="1552" spans="1:7" x14ac:dyDescent="0.3">
      <c r="A1552" s="246"/>
      <c r="B1552" s="244"/>
      <c r="C1552" s="244"/>
      <c r="D1552" s="244"/>
      <c r="E1552" s="244"/>
      <c r="F1552" s="244"/>
      <c r="G1552" s="245"/>
    </row>
    <row r="1553" spans="1:7" x14ac:dyDescent="0.3">
      <c r="A1553" s="246"/>
      <c r="B1553" s="244"/>
      <c r="C1553" s="244"/>
      <c r="D1553" s="244"/>
      <c r="E1553" s="244"/>
      <c r="F1553" s="244"/>
      <c r="G1553" s="245"/>
    </row>
    <row r="1554" spans="1:7" x14ac:dyDescent="0.3">
      <c r="A1554" s="246"/>
      <c r="B1554" s="244"/>
      <c r="C1554" s="244"/>
      <c r="D1554" s="244"/>
      <c r="E1554" s="244"/>
      <c r="F1554" s="244"/>
      <c r="G1554" s="245"/>
    </row>
    <row r="1555" spans="1:7" x14ac:dyDescent="0.3">
      <c r="A1555" s="246"/>
      <c r="B1555" s="244"/>
      <c r="C1555" s="244"/>
      <c r="D1555" s="244"/>
      <c r="E1555" s="244"/>
      <c r="F1555" s="244"/>
      <c r="G1555" s="245"/>
    </row>
    <row r="1556" spans="1:7" x14ac:dyDescent="0.3">
      <c r="A1556" s="246"/>
      <c r="B1556" s="244"/>
      <c r="C1556" s="244"/>
      <c r="D1556" s="244"/>
      <c r="E1556" s="244"/>
      <c r="F1556" s="244"/>
      <c r="G1556" s="245"/>
    </row>
    <row r="1557" spans="1:7" x14ac:dyDescent="0.3">
      <c r="A1557" s="246"/>
      <c r="B1557" s="244"/>
      <c r="C1557" s="244"/>
      <c r="D1557" s="244"/>
      <c r="E1557" s="244"/>
      <c r="F1557" s="244"/>
      <c r="G1557" s="245"/>
    </row>
    <row r="1558" spans="1:7" x14ac:dyDescent="0.3">
      <c r="A1558" s="246"/>
      <c r="B1558" s="244"/>
      <c r="C1558" s="244"/>
      <c r="D1558" s="244"/>
      <c r="E1558" s="244"/>
      <c r="F1558" s="244"/>
      <c r="G1558" s="245"/>
    </row>
    <row r="1559" spans="1:7" x14ac:dyDescent="0.3">
      <c r="A1559" s="246"/>
      <c r="B1559" s="244"/>
      <c r="C1559" s="244"/>
      <c r="D1559" s="244"/>
      <c r="E1559" s="244"/>
      <c r="F1559" s="244"/>
      <c r="G1559" s="245"/>
    </row>
    <row r="1560" spans="1:7" x14ac:dyDescent="0.3">
      <c r="A1560" s="246"/>
      <c r="B1560" s="244"/>
      <c r="C1560" s="244"/>
      <c r="D1560" s="244"/>
      <c r="E1560" s="244"/>
      <c r="F1560" s="244"/>
      <c r="G1560" s="245"/>
    </row>
    <row r="1561" spans="1:7" x14ac:dyDescent="0.3">
      <c r="A1561" s="246"/>
      <c r="B1561" s="244"/>
      <c r="C1561" s="244"/>
      <c r="D1561" s="244"/>
      <c r="E1561" s="244"/>
      <c r="F1561" s="244"/>
      <c r="G1561" s="245"/>
    </row>
    <row r="1562" spans="1:7" x14ac:dyDescent="0.3">
      <c r="A1562" s="246"/>
      <c r="B1562" s="244"/>
      <c r="C1562" s="244"/>
      <c r="D1562" s="244"/>
      <c r="E1562" s="244"/>
      <c r="F1562" s="244"/>
      <c r="G1562" s="245"/>
    </row>
    <row r="1563" spans="1:7" x14ac:dyDescent="0.3">
      <c r="A1563" s="246"/>
      <c r="B1563" s="244"/>
      <c r="C1563" s="244"/>
      <c r="D1563" s="244"/>
      <c r="E1563" s="244"/>
      <c r="F1563" s="244"/>
      <c r="G1563" s="245"/>
    </row>
    <row r="1564" spans="1:7" x14ac:dyDescent="0.3">
      <c r="A1564" s="246"/>
      <c r="B1564" s="244"/>
      <c r="C1564" s="244"/>
      <c r="D1564" s="244"/>
      <c r="E1564" s="244"/>
      <c r="F1564" s="244"/>
      <c r="G1564" s="245"/>
    </row>
    <row r="1565" spans="1:7" x14ac:dyDescent="0.3">
      <c r="A1565" s="246"/>
      <c r="B1565" s="244"/>
      <c r="C1565" s="244"/>
      <c r="D1565" s="244"/>
      <c r="E1565" s="244"/>
      <c r="F1565" s="244"/>
      <c r="G1565" s="245"/>
    </row>
    <row r="1566" spans="1:7" x14ac:dyDescent="0.3">
      <c r="A1566" s="246"/>
      <c r="B1566" s="244"/>
      <c r="C1566" s="244"/>
      <c r="D1566" s="244"/>
      <c r="E1566" s="244"/>
      <c r="F1566" s="244"/>
      <c r="G1566" s="245"/>
    </row>
    <row r="1567" spans="1:7" x14ac:dyDescent="0.3">
      <c r="A1567" s="246"/>
      <c r="B1567" s="244"/>
      <c r="C1567" s="244"/>
      <c r="D1567" s="244"/>
      <c r="E1567" s="244"/>
      <c r="F1567" s="244"/>
      <c r="G1567" s="245"/>
    </row>
    <row r="1568" spans="1:7" x14ac:dyDescent="0.3">
      <c r="A1568" s="246"/>
      <c r="B1568" s="244"/>
      <c r="C1568" s="244"/>
      <c r="D1568" s="244"/>
      <c r="E1568" s="244"/>
      <c r="F1568" s="244"/>
      <c r="G1568" s="245"/>
    </row>
    <row r="1569" spans="1:7" x14ac:dyDescent="0.3">
      <c r="A1569" s="246"/>
      <c r="B1569" s="244"/>
      <c r="C1569" s="244"/>
      <c r="D1569" s="244"/>
      <c r="E1569" s="244"/>
      <c r="F1569" s="244"/>
      <c r="G1569" s="245"/>
    </row>
    <row r="1570" spans="1:7" x14ac:dyDescent="0.3">
      <c r="A1570" s="246"/>
      <c r="B1570" s="244"/>
      <c r="C1570" s="244"/>
      <c r="D1570" s="244"/>
      <c r="E1570" s="244"/>
      <c r="F1570" s="244"/>
      <c r="G1570" s="245"/>
    </row>
    <row r="1571" spans="1:7" x14ac:dyDescent="0.3">
      <c r="A1571" s="246"/>
      <c r="B1571" s="244"/>
      <c r="C1571" s="244"/>
      <c r="D1571" s="244"/>
      <c r="E1571" s="244"/>
      <c r="F1571" s="244"/>
      <c r="G1571" s="245"/>
    </row>
    <row r="1572" spans="1:7" x14ac:dyDescent="0.3">
      <c r="A1572" s="246"/>
      <c r="B1572" s="244"/>
      <c r="C1572" s="244"/>
      <c r="D1572" s="244"/>
      <c r="E1572" s="244"/>
      <c r="F1572" s="244"/>
      <c r="G1572" s="245"/>
    </row>
    <row r="1573" spans="1:7" x14ac:dyDescent="0.3">
      <c r="A1573" s="246"/>
      <c r="B1573" s="244"/>
      <c r="C1573" s="244"/>
      <c r="D1573" s="244"/>
      <c r="E1573" s="244"/>
      <c r="F1573" s="244"/>
      <c r="G1573" s="245"/>
    </row>
    <row r="1574" spans="1:7" x14ac:dyDescent="0.3">
      <c r="A1574" s="246"/>
      <c r="B1574" s="244"/>
      <c r="C1574" s="244"/>
      <c r="D1574" s="244"/>
      <c r="E1574" s="244"/>
      <c r="F1574" s="244"/>
      <c r="G1574" s="245"/>
    </row>
    <row r="1575" spans="1:7" x14ac:dyDescent="0.3">
      <c r="A1575" s="246"/>
      <c r="B1575" s="244"/>
      <c r="C1575" s="244"/>
      <c r="D1575" s="244"/>
      <c r="E1575" s="244"/>
      <c r="F1575" s="244"/>
      <c r="G1575" s="245"/>
    </row>
    <row r="1576" spans="1:7" x14ac:dyDescent="0.3">
      <c r="A1576" s="246"/>
      <c r="B1576" s="244"/>
      <c r="C1576" s="244"/>
      <c r="D1576" s="244"/>
      <c r="E1576" s="244"/>
      <c r="F1576" s="244"/>
      <c r="G1576" s="245"/>
    </row>
    <row r="1577" spans="1:7" x14ac:dyDescent="0.3">
      <c r="A1577" s="246"/>
      <c r="B1577" s="244"/>
      <c r="C1577" s="244"/>
      <c r="D1577" s="244"/>
      <c r="E1577" s="244"/>
      <c r="F1577" s="244"/>
      <c r="G1577" s="245"/>
    </row>
    <row r="1578" spans="1:7" x14ac:dyDescent="0.3">
      <c r="A1578" s="246"/>
      <c r="B1578" s="244"/>
      <c r="C1578" s="244"/>
      <c r="D1578" s="244"/>
      <c r="E1578" s="244"/>
      <c r="F1578" s="244"/>
      <c r="G1578" s="245"/>
    </row>
    <row r="1579" spans="1:7" x14ac:dyDescent="0.3">
      <c r="A1579" s="246"/>
      <c r="B1579" s="244"/>
      <c r="C1579" s="244"/>
      <c r="D1579" s="244"/>
      <c r="E1579" s="244"/>
      <c r="F1579" s="244"/>
      <c r="G1579" s="245"/>
    </row>
    <row r="1580" spans="1:7" x14ac:dyDescent="0.3">
      <c r="A1580" s="246"/>
      <c r="B1580" s="244"/>
      <c r="C1580" s="244"/>
      <c r="D1580" s="244"/>
      <c r="E1580" s="244"/>
      <c r="F1580" s="244"/>
      <c r="G1580" s="245"/>
    </row>
    <row r="1581" spans="1:7" x14ac:dyDescent="0.3">
      <c r="A1581" s="246"/>
      <c r="B1581" s="244"/>
      <c r="C1581" s="244"/>
      <c r="D1581" s="244"/>
      <c r="E1581" s="244"/>
      <c r="F1581" s="244"/>
      <c r="G1581" s="245"/>
    </row>
    <row r="1582" spans="1:7" x14ac:dyDescent="0.3">
      <c r="A1582" s="246"/>
      <c r="B1582" s="244"/>
      <c r="C1582" s="244"/>
      <c r="D1582" s="244"/>
      <c r="E1582" s="244"/>
      <c r="F1582" s="244"/>
      <c r="G1582" s="245"/>
    </row>
    <row r="1583" spans="1:7" x14ac:dyDescent="0.3">
      <c r="A1583" s="246"/>
      <c r="B1583" s="244"/>
      <c r="C1583" s="244"/>
      <c r="D1583" s="244"/>
      <c r="E1583" s="244"/>
      <c r="F1583" s="244"/>
      <c r="G1583" s="245"/>
    </row>
    <row r="1584" spans="1:7" x14ac:dyDescent="0.3">
      <c r="A1584" s="246"/>
      <c r="B1584" s="244"/>
      <c r="C1584" s="244"/>
      <c r="D1584" s="244"/>
      <c r="E1584" s="244"/>
      <c r="F1584" s="244"/>
      <c r="G1584" s="245"/>
    </row>
    <row r="1585" spans="1:7" x14ac:dyDescent="0.3">
      <c r="A1585" s="246"/>
      <c r="B1585" s="244"/>
      <c r="C1585" s="244"/>
      <c r="D1585" s="244"/>
      <c r="E1585" s="244"/>
      <c r="F1585" s="244"/>
      <c r="G1585" s="245"/>
    </row>
    <row r="1586" spans="1:7" x14ac:dyDescent="0.3">
      <c r="A1586" s="246"/>
      <c r="B1586" s="244"/>
      <c r="C1586" s="244"/>
      <c r="D1586" s="244"/>
      <c r="E1586" s="244"/>
      <c r="F1586" s="244"/>
      <c r="G1586" s="245"/>
    </row>
    <row r="1587" spans="1:7" x14ac:dyDescent="0.3">
      <c r="A1587" s="246"/>
      <c r="B1587" s="244"/>
      <c r="C1587" s="244"/>
      <c r="D1587" s="244"/>
      <c r="E1587" s="244"/>
      <c r="F1587" s="244"/>
      <c r="G1587" s="245"/>
    </row>
    <row r="1588" spans="1:7" x14ac:dyDescent="0.3">
      <c r="A1588" s="246"/>
      <c r="B1588" s="244"/>
      <c r="C1588" s="244"/>
      <c r="D1588" s="244"/>
      <c r="E1588" s="244"/>
      <c r="F1588" s="247"/>
      <c r="G1588" s="245"/>
    </row>
    <row r="1589" spans="1:7" x14ac:dyDescent="0.3">
      <c r="A1589" s="246"/>
      <c r="B1589" s="244"/>
      <c r="C1589" s="244"/>
      <c r="D1589" s="244"/>
      <c r="E1589" s="244"/>
      <c r="F1589" s="247"/>
      <c r="G1589" s="245"/>
    </row>
    <row r="1590" spans="1:7" x14ac:dyDescent="0.3">
      <c r="A1590" s="246"/>
      <c r="B1590" s="244"/>
      <c r="C1590" s="244"/>
      <c r="D1590" s="244"/>
      <c r="E1590" s="244"/>
      <c r="F1590" s="247"/>
      <c r="G1590" s="245"/>
    </row>
    <row r="1591" spans="1:7" x14ac:dyDescent="0.3">
      <c r="A1591" s="246"/>
      <c r="B1591" s="247"/>
      <c r="C1591" s="247"/>
      <c r="D1591" s="247"/>
      <c r="E1591" s="247"/>
      <c r="F1591" s="247"/>
      <c r="G1591" s="245"/>
    </row>
    <row r="1592" spans="1:7" x14ac:dyDescent="0.3">
      <c r="A1592" s="246"/>
      <c r="B1592" s="247"/>
      <c r="C1592" s="247"/>
      <c r="D1592" s="247"/>
      <c r="E1592" s="247"/>
      <c r="F1592" s="247"/>
      <c r="G1592" s="245"/>
    </row>
    <row r="1593" spans="1:7" x14ac:dyDescent="0.3">
      <c r="A1593" s="246"/>
      <c r="B1593" s="247"/>
      <c r="C1593" s="247"/>
      <c r="D1593" s="247"/>
      <c r="E1593" s="247"/>
      <c r="F1593" s="247"/>
      <c r="G1593" s="245"/>
    </row>
    <row r="1594" spans="1:7" x14ac:dyDescent="0.3">
      <c r="A1594" s="246"/>
      <c r="B1594" s="247"/>
      <c r="C1594" s="247"/>
      <c r="D1594" s="247"/>
      <c r="E1594" s="247"/>
      <c r="F1594" s="247"/>
      <c r="G1594" s="245"/>
    </row>
    <row r="1595" spans="1:7" x14ac:dyDescent="0.3">
      <c r="A1595" s="246"/>
      <c r="B1595" s="247"/>
      <c r="C1595" s="247"/>
      <c r="D1595" s="247"/>
      <c r="E1595" s="247"/>
      <c r="F1595" s="247"/>
      <c r="G1595" s="245"/>
    </row>
    <row r="1596" spans="1:7" x14ac:dyDescent="0.3">
      <c r="A1596" s="246"/>
      <c r="B1596" s="247"/>
      <c r="C1596" s="247"/>
      <c r="D1596" s="247"/>
      <c r="E1596" s="247"/>
      <c r="F1596" s="247"/>
      <c r="G1596" s="245"/>
    </row>
    <row r="1597" spans="1:7" x14ac:dyDescent="0.3">
      <c r="A1597" s="246"/>
      <c r="B1597" s="247"/>
      <c r="C1597" s="247"/>
      <c r="D1597" s="247"/>
      <c r="E1597" s="247"/>
      <c r="F1597" s="247"/>
      <c r="G1597" s="245"/>
    </row>
    <row r="1598" spans="1:7" x14ac:dyDescent="0.3">
      <c r="A1598" s="246"/>
      <c r="B1598" s="247"/>
      <c r="C1598" s="247"/>
      <c r="D1598" s="247"/>
      <c r="E1598" s="247"/>
      <c r="F1598" s="247"/>
      <c r="G1598" s="245"/>
    </row>
    <row r="1599" spans="1:7" x14ac:dyDescent="0.3">
      <c r="A1599" s="246"/>
      <c r="B1599" s="247"/>
      <c r="C1599" s="247"/>
      <c r="D1599" s="247"/>
      <c r="E1599" s="247"/>
      <c r="F1599" s="247"/>
      <c r="G1599" s="245"/>
    </row>
    <row r="1600" spans="1:7" x14ac:dyDescent="0.3">
      <c r="A1600" s="246"/>
      <c r="B1600" s="247"/>
      <c r="C1600" s="247"/>
      <c r="D1600" s="247"/>
      <c r="E1600" s="247"/>
      <c r="F1600" s="247"/>
      <c r="G1600" s="245"/>
    </row>
    <row r="1601" spans="1:7" x14ac:dyDescent="0.3">
      <c r="A1601" s="246"/>
      <c r="B1601" s="247"/>
      <c r="C1601" s="247"/>
      <c r="D1601" s="247"/>
      <c r="E1601" s="247"/>
      <c r="F1601" s="247"/>
      <c r="G1601" s="245"/>
    </row>
    <row r="1602" spans="1:7" x14ac:dyDescent="0.3">
      <c r="A1602" s="246"/>
      <c r="B1602" s="247"/>
      <c r="C1602" s="247"/>
      <c r="D1602" s="247"/>
      <c r="E1602" s="247"/>
      <c r="F1602" s="247"/>
      <c r="G1602" s="245"/>
    </row>
    <row r="1603" spans="1:7" x14ac:dyDescent="0.3">
      <c r="A1603" s="246"/>
      <c r="B1603" s="247"/>
      <c r="C1603" s="247"/>
      <c r="D1603" s="247"/>
      <c r="E1603" s="247"/>
      <c r="F1603" s="247"/>
      <c r="G1603" s="245"/>
    </row>
    <row r="1604" spans="1:7" x14ac:dyDescent="0.3">
      <c r="A1604" s="246"/>
      <c r="B1604" s="247"/>
      <c r="C1604" s="247"/>
      <c r="D1604" s="247"/>
      <c r="E1604" s="247"/>
      <c r="F1604" s="247"/>
      <c r="G1604" s="245"/>
    </row>
    <row r="1605" spans="1:7" x14ac:dyDescent="0.3">
      <c r="A1605" s="246"/>
      <c r="B1605" s="247"/>
      <c r="C1605" s="247"/>
      <c r="D1605" s="247"/>
      <c r="E1605" s="247"/>
      <c r="F1605" s="247"/>
      <c r="G1605" s="245"/>
    </row>
    <row r="1606" spans="1:7" x14ac:dyDescent="0.3">
      <c r="A1606" s="246"/>
      <c r="B1606" s="247"/>
      <c r="C1606" s="247"/>
      <c r="D1606" s="247"/>
      <c r="E1606" s="247"/>
      <c r="F1606" s="247"/>
      <c r="G1606" s="245"/>
    </row>
    <row r="1607" spans="1:7" x14ac:dyDescent="0.3">
      <c r="A1607" s="246"/>
      <c r="B1607" s="247"/>
      <c r="C1607" s="247"/>
      <c r="D1607" s="247"/>
      <c r="E1607" s="247"/>
      <c r="F1607" s="247"/>
      <c r="G1607" s="245"/>
    </row>
    <row r="1608" spans="1:7" x14ac:dyDescent="0.3">
      <c r="A1608" s="246"/>
      <c r="B1608" s="247"/>
      <c r="C1608" s="247"/>
      <c r="D1608" s="247"/>
      <c r="E1608" s="247"/>
      <c r="F1608" s="247"/>
      <c r="G1608" s="245"/>
    </row>
    <row r="1609" spans="1:7" x14ac:dyDescent="0.3">
      <c r="A1609" s="246"/>
      <c r="B1609" s="247"/>
      <c r="C1609" s="247"/>
      <c r="D1609" s="247"/>
      <c r="E1609" s="247"/>
      <c r="F1609" s="247"/>
      <c r="G1609" s="245"/>
    </row>
    <row r="1610" spans="1:7" x14ac:dyDescent="0.3">
      <c r="A1610" s="246"/>
      <c r="B1610" s="247"/>
      <c r="C1610" s="247"/>
      <c r="D1610" s="247"/>
      <c r="E1610" s="247"/>
      <c r="F1610" s="247"/>
      <c r="G1610" s="245"/>
    </row>
    <row r="1611" spans="1:7" x14ac:dyDescent="0.3">
      <c r="A1611" s="246"/>
      <c r="B1611" s="247"/>
      <c r="C1611" s="247"/>
      <c r="D1611" s="247"/>
      <c r="E1611" s="247"/>
      <c r="F1611" s="247"/>
      <c r="G1611" s="245"/>
    </row>
    <row r="1612" spans="1:7" x14ac:dyDescent="0.3">
      <c r="A1612" s="246"/>
      <c r="B1612" s="247"/>
      <c r="C1612" s="247"/>
      <c r="D1612" s="247"/>
      <c r="E1612" s="247"/>
      <c r="F1612" s="247"/>
      <c r="G1612" s="245"/>
    </row>
    <row r="1613" spans="1:7" x14ac:dyDescent="0.3">
      <c r="A1613" s="246"/>
      <c r="B1613" s="247"/>
      <c r="C1613" s="247"/>
      <c r="D1613" s="247"/>
      <c r="E1613" s="247"/>
      <c r="F1613" s="247"/>
      <c r="G1613" s="245"/>
    </row>
    <row r="1614" spans="1:7" x14ac:dyDescent="0.3">
      <c r="A1614" s="246"/>
      <c r="B1614" s="247"/>
      <c r="C1614" s="247"/>
      <c r="D1614" s="247"/>
      <c r="E1614" s="247"/>
      <c r="F1614" s="247"/>
      <c r="G1614" s="245"/>
    </row>
    <row r="1615" spans="1:7" x14ac:dyDescent="0.3">
      <c r="A1615" s="246"/>
      <c r="B1615" s="247"/>
      <c r="C1615" s="247"/>
      <c r="D1615" s="247"/>
      <c r="E1615" s="247"/>
      <c r="F1615" s="247"/>
      <c r="G1615" s="245"/>
    </row>
    <row r="1616" spans="1:7" x14ac:dyDescent="0.3">
      <c r="A1616" s="246"/>
      <c r="B1616" s="247"/>
      <c r="C1616" s="247"/>
      <c r="D1616" s="247"/>
      <c r="E1616" s="247"/>
      <c r="F1616" s="247"/>
      <c r="G1616" s="245"/>
    </row>
    <row r="1617" spans="1:7" x14ac:dyDescent="0.3">
      <c r="A1617" s="246"/>
      <c r="B1617" s="247"/>
      <c r="C1617" s="247"/>
      <c r="D1617" s="247"/>
      <c r="E1617" s="247"/>
      <c r="F1617" s="247"/>
      <c r="G1617" s="245"/>
    </row>
    <row r="1618" spans="1:7" x14ac:dyDescent="0.3">
      <c r="A1618" s="246"/>
      <c r="B1618" s="247"/>
      <c r="C1618" s="247"/>
      <c r="D1618" s="247"/>
      <c r="E1618" s="247"/>
      <c r="F1618" s="247"/>
      <c r="G1618" s="245"/>
    </row>
    <row r="1619" spans="1:7" x14ac:dyDescent="0.3">
      <c r="A1619" s="246"/>
      <c r="B1619" s="247"/>
      <c r="C1619" s="247"/>
      <c r="D1619" s="247"/>
      <c r="E1619" s="247"/>
      <c r="F1619" s="247"/>
      <c r="G1619" s="245"/>
    </row>
    <row r="1620" spans="1:7" x14ac:dyDescent="0.3">
      <c r="A1620" s="246"/>
      <c r="B1620" s="247"/>
      <c r="C1620" s="247"/>
      <c r="D1620" s="247"/>
      <c r="E1620" s="247"/>
      <c r="F1620" s="247"/>
      <c r="G1620" s="245"/>
    </row>
    <row r="1621" spans="1:7" x14ac:dyDescent="0.3">
      <c r="A1621" s="246"/>
      <c r="B1621" s="247"/>
      <c r="C1621" s="247"/>
      <c r="D1621" s="247"/>
      <c r="E1621" s="247"/>
      <c r="F1621" s="247"/>
      <c r="G1621" s="245"/>
    </row>
    <row r="1622" spans="1:7" x14ac:dyDescent="0.3">
      <c r="A1622" s="246"/>
      <c r="B1622" s="247"/>
      <c r="C1622" s="247"/>
      <c r="D1622" s="247"/>
      <c r="E1622" s="247"/>
      <c r="F1622" s="247"/>
      <c r="G1622" s="245"/>
    </row>
    <row r="1623" spans="1:7" x14ac:dyDescent="0.3">
      <c r="A1623" s="246"/>
      <c r="B1623" s="247"/>
      <c r="C1623" s="247"/>
      <c r="D1623" s="247"/>
      <c r="E1623" s="247"/>
      <c r="F1623" s="247"/>
      <c r="G1623" s="245"/>
    </row>
    <row r="1624" spans="1:7" x14ac:dyDescent="0.3">
      <c r="A1624" s="246"/>
      <c r="B1624" s="247"/>
      <c r="C1624" s="247"/>
      <c r="D1624" s="247"/>
      <c r="E1624" s="247"/>
      <c r="F1624" s="247"/>
      <c r="G1624" s="245"/>
    </row>
    <row r="1625" spans="1:7" x14ac:dyDescent="0.3">
      <c r="A1625" s="246"/>
      <c r="B1625" s="247"/>
      <c r="C1625" s="247"/>
      <c r="D1625" s="247"/>
      <c r="E1625" s="247"/>
      <c r="F1625" s="247"/>
      <c r="G1625" s="245"/>
    </row>
    <row r="1626" spans="1:7" x14ac:dyDescent="0.3">
      <c r="A1626" s="246"/>
      <c r="B1626" s="247"/>
      <c r="C1626" s="247"/>
      <c r="D1626" s="247"/>
      <c r="E1626" s="247"/>
      <c r="F1626" s="247"/>
      <c r="G1626" s="245"/>
    </row>
    <row r="1627" spans="1:7" x14ac:dyDescent="0.3">
      <c r="A1627" s="246"/>
      <c r="B1627" s="247"/>
      <c r="C1627" s="247"/>
      <c r="D1627" s="247"/>
      <c r="E1627" s="247"/>
      <c r="F1627" s="247"/>
      <c r="G1627" s="245"/>
    </row>
    <row r="1628" spans="1:7" x14ac:dyDescent="0.3">
      <c r="A1628" s="246"/>
      <c r="B1628" s="247"/>
      <c r="C1628" s="247"/>
      <c r="D1628" s="247"/>
      <c r="E1628" s="247"/>
      <c r="F1628" s="247"/>
      <c r="G1628" s="245"/>
    </row>
    <row r="1629" spans="1:7" x14ac:dyDescent="0.3">
      <c r="A1629" s="246"/>
      <c r="B1629" s="247"/>
      <c r="C1629" s="247"/>
      <c r="D1629" s="247"/>
      <c r="E1629" s="247"/>
      <c r="F1629" s="247"/>
      <c r="G1629" s="245"/>
    </row>
    <row r="1630" spans="1:7" x14ac:dyDescent="0.3">
      <c r="A1630" s="246"/>
      <c r="B1630" s="247"/>
      <c r="C1630" s="247"/>
      <c r="D1630" s="247"/>
      <c r="E1630" s="247"/>
      <c r="F1630" s="247"/>
      <c r="G1630" s="245"/>
    </row>
    <row r="1631" spans="1:7" x14ac:dyDescent="0.3">
      <c r="A1631" s="246"/>
      <c r="B1631" s="247"/>
      <c r="C1631" s="247"/>
      <c r="D1631" s="247"/>
      <c r="E1631" s="247"/>
      <c r="F1631" s="247"/>
      <c r="G1631" s="245"/>
    </row>
    <row r="1632" spans="1:7" x14ac:dyDescent="0.3">
      <c r="A1632" s="246"/>
      <c r="B1632" s="247"/>
      <c r="C1632" s="247"/>
      <c r="D1632" s="247"/>
      <c r="E1632" s="247"/>
      <c r="F1632" s="247"/>
      <c r="G1632" s="245"/>
    </row>
    <row r="1633" spans="1:7" x14ac:dyDescent="0.3">
      <c r="A1633" s="246"/>
      <c r="B1633" s="247"/>
      <c r="C1633" s="247"/>
      <c r="D1633" s="247"/>
      <c r="E1633" s="247"/>
      <c r="F1633" s="247"/>
      <c r="G1633" s="245"/>
    </row>
    <row r="1634" spans="1:7" x14ac:dyDescent="0.3">
      <c r="A1634" s="246"/>
      <c r="B1634" s="247"/>
      <c r="C1634" s="247"/>
      <c r="D1634" s="247"/>
      <c r="E1634" s="247"/>
      <c r="F1634" s="247"/>
      <c r="G1634" s="245"/>
    </row>
    <row r="1635" spans="1:7" x14ac:dyDescent="0.3">
      <c r="A1635" s="246"/>
      <c r="B1635" s="247"/>
      <c r="C1635" s="247"/>
      <c r="D1635" s="247"/>
      <c r="E1635" s="247"/>
      <c r="F1635" s="247"/>
      <c r="G1635" s="245"/>
    </row>
    <row r="1636" spans="1:7" x14ac:dyDescent="0.3">
      <c r="A1636" s="246"/>
      <c r="B1636" s="247"/>
      <c r="C1636" s="247"/>
      <c r="D1636" s="247"/>
      <c r="E1636" s="247"/>
      <c r="F1636" s="247"/>
      <c r="G1636" s="245"/>
    </row>
    <row r="1637" spans="1:7" x14ac:dyDescent="0.3">
      <c r="A1637" s="246"/>
      <c r="B1637" s="247"/>
      <c r="C1637" s="247"/>
      <c r="D1637" s="247"/>
      <c r="E1637" s="247"/>
      <c r="F1637" s="247"/>
      <c r="G1637" s="245"/>
    </row>
    <row r="1638" spans="1:7" x14ac:dyDescent="0.3">
      <c r="A1638" s="246"/>
      <c r="B1638" s="247"/>
      <c r="C1638" s="247"/>
      <c r="D1638" s="247"/>
      <c r="E1638" s="247"/>
      <c r="F1638" s="247"/>
      <c r="G1638" s="245"/>
    </row>
    <row r="1639" spans="1:7" x14ac:dyDescent="0.3">
      <c r="A1639" s="246"/>
      <c r="B1639" s="247"/>
      <c r="C1639" s="247"/>
      <c r="D1639" s="247"/>
      <c r="E1639" s="247"/>
      <c r="F1639" s="247"/>
      <c r="G1639" s="245"/>
    </row>
    <row r="1640" spans="1:7" x14ac:dyDescent="0.3">
      <c r="A1640" s="246"/>
      <c r="B1640" s="247"/>
      <c r="C1640" s="247"/>
      <c r="D1640" s="247"/>
      <c r="E1640" s="247"/>
      <c r="F1640" s="247"/>
      <c r="G1640" s="245"/>
    </row>
    <row r="1641" spans="1:7" x14ac:dyDescent="0.3">
      <c r="A1641" s="246"/>
      <c r="B1641" s="247"/>
      <c r="C1641" s="247"/>
      <c r="D1641" s="247"/>
      <c r="E1641" s="247"/>
      <c r="F1641" s="247"/>
      <c r="G1641" s="245"/>
    </row>
    <row r="1642" spans="1:7" x14ac:dyDescent="0.3">
      <c r="A1642" s="246"/>
      <c r="B1642" s="247"/>
      <c r="C1642" s="247"/>
      <c r="D1642" s="247"/>
      <c r="E1642" s="247"/>
      <c r="F1642" s="247"/>
      <c r="G1642" s="245"/>
    </row>
    <row r="1643" spans="1:7" x14ac:dyDescent="0.3">
      <c r="A1643" s="246"/>
      <c r="B1643" s="247"/>
      <c r="C1643" s="247"/>
      <c r="D1643" s="247"/>
      <c r="E1643" s="247"/>
      <c r="F1643" s="247"/>
      <c r="G1643" s="245"/>
    </row>
    <row r="1644" spans="1:7" x14ac:dyDescent="0.3">
      <c r="A1644" s="246"/>
      <c r="B1644" s="247"/>
      <c r="C1644" s="247"/>
      <c r="D1644" s="247"/>
      <c r="E1644" s="247"/>
      <c r="F1644" s="247"/>
      <c r="G1644" s="245"/>
    </row>
    <row r="1645" spans="1:7" x14ac:dyDescent="0.3">
      <c r="A1645" s="246"/>
      <c r="B1645" s="247"/>
      <c r="C1645" s="247"/>
      <c r="D1645" s="247"/>
      <c r="E1645" s="247"/>
      <c r="F1645" s="247"/>
      <c r="G1645" s="245"/>
    </row>
    <row r="1646" spans="1:7" x14ac:dyDescent="0.3">
      <c r="A1646" s="246"/>
      <c r="B1646" s="247"/>
      <c r="C1646" s="247"/>
      <c r="D1646" s="247"/>
      <c r="E1646" s="247"/>
      <c r="F1646" s="247"/>
      <c r="G1646" s="245"/>
    </row>
    <row r="1647" spans="1:7" x14ac:dyDescent="0.3">
      <c r="A1647" s="246"/>
      <c r="B1647" s="247"/>
      <c r="C1647" s="247"/>
      <c r="D1647" s="247"/>
      <c r="E1647" s="247"/>
      <c r="F1647" s="247"/>
      <c r="G1647" s="245"/>
    </row>
    <row r="1648" spans="1:7" x14ac:dyDescent="0.3">
      <c r="A1648" s="246"/>
      <c r="B1648" s="247"/>
      <c r="C1648" s="247"/>
      <c r="D1648" s="247"/>
      <c r="E1648" s="247"/>
      <c r="F1648" s="247"/>
      <c r="G1648" s="245"/>
    </row>
    <row r="1649" spans="1:7" x14ac:dyDescent="0.3">
      <c r="A1649" s="246"/>
      <c r="B1649" s="247"/>
      <c r="C1649" s="247"/>
      <c r="D1649" s="247"/>
      <c r="E1649" s="247"/>
      <c r="F1649" s="247"/>
      <c r="G1649" s="245"/>
    </row>
    <row r="1650" spans="1:7" x14ac:dyDescent="0.3">
      <c r="A1650" s="246"/>
      <c r="B1650" s="247"/>
      <c r="C1650" s="247"/>
      <c r="D1650" s="247"/>
      <c r="E1650" s="247"/>
      <c r="F1650" s="247"/>
      <c r="G1650" s="245"/>
    </row>
    <row r="1651" spans="1:7" x14ac:dyDescent="0.3">
      <c r="A1651" s="246"/>
      <c r="B1651" s="247"/>
      <c r="C1651" s="247"/>
      <c r="D1651" s="247"/>
      <c r="E1651" s="247"/>
      <c r="F1651" s="247"/>
      <c r="G1651" s="245"/>
    </row>
    <row r="1652" spans="1:7" x14ac:dyDescent="0.3">
      <c r="A1652" s="246"/>
      <c r="B1652" s="247"/>
      <c r="C1652" s="247"/>
      <c r="D1652" s="247"/>
      <c r="E1652" s="247"/>
      <c r="F1652" s="247"/>
      <c r="G1652" s="245"/>
    </row>
    <row r="1653" spans="1:7" x14ac:dyDescent="0.3">
      <c r="A1653" s="246"/>
      <c r="B1653" s="247"/>
      <c r="C1653" s="247"/>
      <c r="D1653" s="247"/>
      <c r="E1653" s="247"/>
      <c r="F1653" s="247"/>
      <c r="G1653" s="245"/>
    </row>
    <row r="1654" spans="1:7" x14ac:dyDescent="0.3">
      <c r="A1654" s="246"/>
      <c r="B1654" s="247"/>
      <c r="C1654" s="247"/>
      <c r="D1654" s="247"/>
      <c r="E1654" s="247"/>
      <c r="F1654" s="247"/>
      <c r="G1654" s="245"/>
    </row>
    <row r="1655" spans="1:7" x14ac:dyDescent="0.3">
      <c r="A1655" s="246"/>
      <c r="B1655" s="247"/>
      <c r="C1655" s="247"/>
      <c r="D1655" s="247"/>
      <c r="E1655" s="247"/>
      <c r="F1655" s="247"/>
      <c r="G1655" s="245"/>
    </row>
    <row r="1656" spans="1:7" x14ac:dyDescent="0.3">
      <c r="A1656" s="246"/>
      <c r="B1656" s="247"/>
      <c r="C1656" s="247"/>
      <c r="D1656" s="247"/>
      <c r="E1656" s="247"/>
      <c r="F1656" s="247"/>
      <c r="G1656" s="245"/>
    </row>
    <row r="1657" spans="1:7" x14ac:dyDescent="0.3">
      <c r="A1657" s="246"/>
      <c r="B1657" s="247"/>
      <c r="C1657" s="247"/>
      <c r="D1657" s="247"/>
      <c r="E1657" s="247"/>
      <c r="F1657" s="247"/>
      <c r="G1657" s="245"/>
    </row>
    <row r="1658" spans="1:7" x14ac:dyDescent="0.3">
      <c r="A1658" s="246"/>
      <c r="B1658" s="247"/>
      <c r="C1658" s="247"/>
      <c r="D1658" s="247"/>
      <c r="E1658" s="247"/>
      <c r="F1658" s="247"/>
      <c r="G1658" s="245"/>
    </row>
    <row r="1659" spans="1:7" x14ac:dyDescent="0.3">
      <c r="A1659" s="246"/>
      <c r="B1659" s="247"/>
      <c r="C1659" s="247"/>
      <c r="D1659" s="247"/>
      <c r="E1659" s="247"/>
      <c r="F1659" s="247"/>
      <c r="G1659" s="245"/>
    </row>
    <row r="1660" spans="1:7" x14ac:dyDescent="0.3">
      <c r="A1660" s="246"/>
      <c r="B1660" s="247"/>
      <c r="C1660" s="247"/>
      <c r="D1660" s="247"/>
      <c r="E1660" s="247"/>
      <c r="F1660" s="247"/>
      <c r="G1660" s="245"/>
    </row>
    <row r="1661" spans="1:7" x14ac:dyDescent="0.3">
      <c r="A1661" s="246"/>
      <c r="B1661" s="247"/>
      <c r="C1661" s="247"/>
      <c r="D1661" s="247"/>
      <c r="E1661" s="247"/>
      <c r="F1661" s="247"/>
      <c r="G1661" s="245"/>
    </row>
    <row r="1662" spans="1:7" x14ac:dyDescent="0.3">
      <c r="A1662" s="246"/>
      <c r="B1662" s="247"/>
      <c r="C1662" s="247"/>
      <c r="D1662" s="247"/>
      <c r="E1662" s="247"/>
      <c r="F1662" s="247"/>
      <c r="G1662" s="245"/>
    </row>
    <row r="1663" spans="1:7" x14ac:dyDescent="0.3">
      <c r="A1663" s="246"/>
      <c r="B1663" s="247"/>
      <c r="C1663" s="247"/>
      <c r="D1663" s="247"/>
      <c r="E1663" s="247"/>
      <c r="F1663" s="247"/>
      <c r="G1663" s="245"/>
    </row>
    <row r="1664" spans="1:7" x14ac:dyDescent="0.3">
      <c r="A1664" s="246"/>
      <c r="B1664" s="247"/>
      <c r="C1664" s="247"/>
      <c r="D1664" s="247"/>
      <c r="E1664" s="247"/>
      <c r="F1664" s="247"/>
      <c r="G1664" s="245"/>
    </row>
    <row r="1665" spans="1:7" x14ac:dyDescent="0.3">
      <c r="A1665" s="246"/>
      <c r="B1665" s="247"/>
      <c r="C1665" s="247"/>
      <c r="D1665" s="247"/>
      <c r="E1665" s="247"/>
      <c r="F1665" s="247"/>
      <c r="G1665" s="245"/>
    </row>
    <row r="1666" spans="1:7" x14ac:dyDescent="0.3">
      <c r="A1666" s="246"/>
      <c r="B1666" s="247"/>
      <c r="C1666" s="247"/>
      <c r="D1666" s="247"/>
      <c r="E1666" s="247"/>
      <c r="F1666" s="247"/>
      <c r="G1666" s="245"/>
    </row>
    <row r="1667" spans="1:7" x14ac:dyDescent="0.3">
      <c r="A1667" s="246"/>
      <c r="B1667" s="247"/>
      <c r="C1667" s="247"/>
      <c r="D1667" s="247"/>
      <c r="E1667" s="247"/>
      <c r="F1667" s="247"/>
      <c r="G1667" s="245"/>
    </row>
    <row r="1668" spans="1:7" x14ac:dyDescent="0.3">
      <c r="A1668" s="246"/>
      <c r="B1668" s="247"/>
      <c r="C1668" s="247"/>
      <c r="D1668" s="247"/>
      <c r="E1668" s="247"/>
      <c r="F1668" s="247"/>
      <c r="G1668" s="245"/>
    </row>
    <row r="1669" spans="1:7" x14ac:dyDescent="0.3">
      <c r="A1669" s="246"/>
      <c r="B1669" s="247"/>
      <c r="C1669" s="247"/>
      <c r="D1669" s="247"/>
      <c r="E1669" s="247"/>
      <c r="F1669" s="247"/>
      <c r="G1669" s="245"/>
    </row>
    <row r="1670" spans="1:7" x14ac:dyDescent="0.3">
      <c r="A1670" s="246"/>
      <c r="B1670" s="247"/>
      <c r="C1670" s="247"/>
      <c r="D1670" s="247"/>
      <c r="E1670" s="247"/>
      <c r="F1670" s="247"/>
      <c r="G1670" s="245"/>
    </row>
    <row r="1671" spans="1:7" x14ac:dyDescent="0.3">
      <c r="A1671" s="246"/>
      <c r="B1671" s="247"/>
      <c r="C1671" s="247"/>
      <c r="D1671" s="247"/>
      <c r="E1671" s="247"/>
      <c r="F1671" s="247"/>
      <c r="G1671" s="245"/>
    </row>
    <row r="1672" spans="1:7" x14ac:dyDescent="0.3">
      <c r="A1672" s="246"/>
      <c r="B1672" s="247"/>
      <c r="C1672" s="247"/>
      <c r="D1672" s="247"/>
      <c r="E1672" s="247"/>
      <c r="F1672" s="247"/>
      <c r="G1672" s="245"/>
    </row>
    <row r="1673" spans="1:7" x14ac:dyDescent="0.3">
      <c r="A1673" s="246"/>
      <c r="B1673" s="247"/>
      <c r="C1673" s="247"/>
      <c r="D1673" s="247"/>
      <c r="E1673" s="247"/>
      <c r="F1673" s="247"/>
      <c r="G1673" s="245"/>
    </row>
    <row r="1674" spans="1:7" x14ac:dyDescent="0.3">
      <c r="A1674" s="246"/>
      <c r="B1674" s="247"/>
      <c r="C1674" s="247"/>
      <c r="D1674" s="247"/>
      <c r="E1674" s="247"/>
      <c r="F1674" s="247"/>
      <c r="G1674" s="245"/>
    </row>
    <row r="1675" spans="1:7" x14ac:dyDescent="0.3">
      <c r="A1675" s="246"/>
      <c r="B1675" s="247"/>
      <c r="C1675" s="247"/>
      <c r="D1675" s="247"/>
      <c r="E1675" s="247"/>
      <c r="F1675" s="247"/>
      <c r="G1675" s="245"/>
    </row>
    <row r="1676" spans="1:7" x14ac:dyDescent="0.3">
      <c r="A1676" s="246"/>
      <c r="B1676" s="247"/>
      <c r="C1676" s="247"/>
      <c r="D1676" s="247"/>
      <c r="E1676" s="247"/>
      <c r="F1676" s="247"/>
      <c r="G1676" s="245"/>
    </row>
    <row r="1677" spans="1:7" x14ac:dyDescent="0.3">
      <c r="A1677" s="246"/>
      <c r="B1677" s="247"/>
      <c r="C1677" s="247"/>
      <c r="D1677" s="247"/>
      <c r="E1677" s="247"/>
      <c r="F1677" s="247"/>
      <c r="G1677" s="245"/>
    </row>
    <row r="1678" spans="1:7" x14ac:dyDescent="0.3">
      <c r="A1678" s="246"/>
      <c r="B1678" s="247"/>
      <c r="C1678" s="247"/>
      <c r="D1678" s="247"/>
      <c r="E1678" s="247"/>
      <c r="F1678" s="247"/>
      <c r="G1678" s="245"/>
    </row>
    <row r="1679" spans="1:7" x14ac:dyDescent="0.3">
      <c r="A1679" s="246"/>
      <c r="B1679" s="247"/>
      <c r="C1679" s="247"/>
      <c r="D1679" s="247"/>
      <c r="E1679" s="247"/>
      <c r="F1679" s="247"/>
      <c r="G1679" s="245"/>
    </row>
    <row r="1680" spans="1:7" x14ac:dyDescent="0.3">
      <c r="A1680" s="246"/>
      <c r="B1680" s="247"/>
      <c r="C1680" s="247"/>
      <c r="D1680" s="247"/>
      <c r="E1680" s="247"/>
      <c r="F1680" s="247"/>
      <c r="G1680" s="245"/>
    </row>
    <row r="1681" spans="1:7" x14ac:dyDescent="0.3">
      <c r="A1681" s="246"/>
      <c r="B1681" s="247"/>
      <c r="C1681" s="247"/>
      <c r="D1681" s="247"/>
      <c r="E1681" s="247"/>
      <c r="F1681" s="247"/>
      <c r="G1681" s="245"/>
    </row>
    <row r="1682" spans="1:7" x14ac:dyDescent="0.3">
      <c r="A1682" s="246"/>
      <c r="B1682" s="247"/>
      <c r="C1682" s="247"/>
      <c r="D1682" s="247"/>
      <c r="E1682" s="247"/>
      <c r="F1682" s="247"/>
      <c r="G1682" s="245"/>
    </row>
    <row r="1683" spans="1:7" x14ac:dyDescent="0.3">
      <c r="A1683" s="246"/>
      <c r="B1683" s="247"/>
      <c r="C1683" s="247"/>
      <c r="D1683" s="247"/>
      <c r="E1683" s="247"/>
      <c r="F1683" s="247"/>
      <c r="G1683" s="245"/>
    </row>
    <row r="1684" spans="1:7" x14ac:dyDescent="0.3">
      <c r="A1684" s="246"/>
      <c r="B1684" s="247"/>
      <c r="C1684" s="247"/>
      <c r="D1684" s="247"/>
      <c r="E1684" s="247"/>
      <c r="F1684" s="247"/>
      <c r="G1684" s="245"/>
    </row>
    <row r="1685" spans="1:7" x14ac:dyDescent="0.3">
      <c r="A1685" s="246"/>
      <c r="B1685" s="247"/>
      <c r="C1685" s="247"/>
      <c r="D1685" s="247"/>
      <c r="E1685" s="247"/>
      <c r="F1685" s="247"/>
      <c r="G1685" s="245"/>
    </row>
    <row r="1686" spans="1:7" x14ac:dyDescent="0.3">
      <c r="A1686" s="246"/>
      <c r="B1686" s="247"/>
      <c r="C1686" s="247"/>
      <c r="D1686" s="247"/>
      <c r="E1686" s="247"/>
      <c r="F1686" s="247"/>
      <c r="G1686" s="245"/>
    </row>
    <row r="1687" spans="1:7" x14ac:dyDescent="0.3">
      <c r="A1687" s="246"/>
      <c r="B1687" s="247"/>
      <c r="C1687" s="247"/>
      <c r="D1687" s="247"/>
      <c r="E1687" s="247"/>
      <c r="F1687" s="247"/>
      <c r="G1687" s="245"/>
    </row>
    <row r="1688" spans="1:7" x14ac:dyDescent="0.3">
      <c r="A1688" s="246"/>
      <c r="B1688" s="247"/>
      <c r="C1688" s="247"/>
      <c r="D1688" s="247"/>
      <c r="E1688" s="247"/>
      <c r="F1688" s="247"/>
      <c r="G1688" s="245"/>
    </row>
    <row r="1689" spans="1:7" x14ac:dyDescent="0.3">
      <c r="A1689" s="246"/>
      <c r="B1689" s="247"/>
      <c r="C1689" s="247"/>
      <c r="D1689" s="247"/>
      <c r="E1689" s="247"/>
      <c r="F1689" s="247"/>
      <c r="G1689" s="245"/>
    </row>
    <row r="1690" spans="1:7" x14ac:dyDescent="0.3">
      <c r="A1690" s="246"/>
      <c r="B1690" s="247"/>
      <c r="C1690" s="247"/>
      <c r="D1690" s="247"/>
      <c r="E1690" s="247"/>
      <c r="F1690" s="247"/>
      <c r="G1690" s="245"/>
    </row>
    <row r="1691" spans="1:7" x14ac:dyDescent="0.3">
      <c r="A1691" s="246"/>
      <c r="B1691" s="247"/>
      <c r="C1691" s="247"/>
      <c r="D1691" s="247"/>
      <c r="E1691" s="247"/>
      <c r="F1691" s="247"/>
      <c r="G1691" s="245"/>
    </row>
    <row r="1692" spans="1:7" x14ac:dyDescent="0.3">
      <c r="A1692" s="246"/>
      <c r="B1692" s="247"/>
      <c r="C1692" s="247"/>
      <c r="D1692" s="247"/>
      <c r="E1692" s="247"/>
      <c r="F1692" s="247"/>
      <c r="G1692" s="245"/>
    </row>
    <row r="1693" spans="1:7" x14ac:dyDescent="0.3">
      <c r="A1693" s="246"/>
      <c r="B1693" s="247"/>
      <c r="C1693" s="247"/>
      <c r="D1693" s="247"/>
      <c r="E1693" s="247"/>
      <c r="F1693" s="247"/>
      <c r="G1693" s="245"/>
    </row>
    <row r="1694" spans="1:7" x14ac:dyDescent="0.3">
      <c r="A1694" s="246"/>
      <c r="B1694" s="247"/>
      <c r="C1694" s="247"/>
      <c r="D1694" s="247"/>
      <c r="E1694" s="247"/>
      <c r="F1694" s="247"/>
      <c r="G1694" s="245"/>
    </row>
    <row r="1695" spans="1:7" x14ac:dyDescent="0.3">
      <c r="A1695" s="246"/>
      <c r="B1695" s="247"/>
      <c r="C1695" s="247"/>
      <c r="D1695" s="247"/>
      <c r="E1695" s="247"/>
      <c r="F1695" s="247"/>
      <c r="G1695" s="245"/>
    </row>
    <row r="1696" spans="1:7" x14ac:dyDescent="0.3">
      <c r="A1696" s="246"/>
      <c r="B1696" s="247"/>
      <c r="C1696" s="247"/>
      <c r="D1696" s="247"/>
      <c r="E1696" s="247"/>
      <c r="F1696" s="247"/>
      <c r="G1696" s="245"/>
    </row>
    <row r="1697" spans="1:7" x14ac:dyDescent="0.3">
      <c r="A1697" s="246"/>
      <c r="B1697" s="247"/>
      <c r="C1697" s="247"/>
      <c r="D1697" s="247"/>
      <c r="E1697" s="247"/>
      <c r="F1697" s="247"/>
      <c r="G1697" s="245"/>
    </row>
    <row r="1698" spans="1:7" x14ac:dyDescent="0.3">
      <c r="A1698" s="246"/>
      <c r="B1698" s="247"/>
      <c r="C1698" s="247"/>
      <c r="D1698" s="247"/>
      <c r="E1698" s="247"/>
      <c r="F1698" s="247"/>
      <c r="G1698" s="245"/>
    </row>
    <row r="1699" spans="1:7" x14ac:dyDescent="0.3">
      <c r="A1699" s="246"/>
      <c r="B1699" s="247"/>
      <c r="C1699" s="247"/>
      <c r="D1699" s="247"/>
      <c r="E1699" s="247"/>
      <c r="F1699" s="247"/>
      <c r="G1699" s="245"/>
    </row>
    <row r="1700" spans="1:7" x14ac:dyDescent="0.3">
      <c r="A1700" s="246"/>
      <c r="B1700" s="247"/>
      <c r="C1700" s="247"/>
      <c r="D1700" s="247"/>
      <c r="E1700" s="247"/>
      <c r="F1700" s="247"/>
      <c r="G1700" s="245"/>
    </row>
    <row r="1701" spans="1:7" x14ac:dyDescent="0.3">
      <c r="A1701" s="246"/>
      <c r="B1701" s="247"/>
      <c r="C1701" s="247"/>
      <c r="D1701" s="247"/>
      <c r="E1701" s="247"/>
      <c r="F1701" s="247"/>
      <c r="G1701" s="245"/>
    </row>
    <row r="1702" spans="1:7" x14ac:dyDescent="0.3">
      <c r="A1702" s="246"/>
      <c r="B1702" s="247"/>
      <c r="C1702" s="247"/>
      <c r="D1702" s="247"/>
      <c r="E1702" s="247"/>
      <c r="F1702" s="247"/>
      <c r="G1702" s="245"/>
    </row>
    <row r="1703" spans="1:7" x14ac:dyDescent="0.3">
      <c r="A1703" s="246"/>
      <c r="B1703" s="247"/>
      <c r="C1703" s="247"/>
      <c r="D1703" s="247"/>
      <c r="E1703" s="247"/>
      <c r="F1703" s="247"/>
      <c r="G1703" s="245"/>
    </row>
    <row r="1704" spans="1:7" x14ac:dyDescent="0.3">
      <c r="A1704" s="246"/>
      <c r="B1704" s="247"/>
      <c r="C1704" s="247"/>
      <c r="D1704" s="247"/>
      <c r="E1704" s="247"/>
      <c r="F1704" s="247"/>
      <c r="G1704" s="245"/>
    </row>
    <row r="1705" spans="1:7" x14ac:dyDescent="0.3">
      <c r="A1705" s="246"/>
      <c r="B1705" s="247"/>
      <c r="C1705" s="247"/>
      <c r="D1705" s="247"/>
      <c r="E1705" s="247"/>
      <c r="F1705" s="247"/>
      <c r="G1705" s="245"/>
    </row>
    <row r="1706" spans="1:7" x14ac:dyDescent="0.3">
      <c r="A1706" s="246"/>
      <c r="B1706" s="247"/>
      <c r="C1706" s="247"/>
      <c r="D1706" s="247"/>
      <c r="E1706" s="247"/>
      <c r="F1706" s="247"/>
      <c r="G1706" s="245"/>
    </row>
    <row r="1707" spans="1:7" x14ac:dyDescent="0.3">
      <c r="A1707" s="246"/>
      <c r="B1707" s="247"/>
      <c r="C1707" s="247"/>
      <c r="D1707" s="247"/>
      <c r="E1707" s="247"/>
      <c r="F1707" s="247"/>
      <c r="G1707" s="245"/>
    </row>
    <row r="1708" spans="1:7" x14ac:dyDescent="0.3">
      <c r="A1708" s="246"/>
      <c r="B1708" s="247"/>
      <c r="C1708" s="247"/>
      <c r="D1708" s="247"/>
      <c r="E1708" s="247"/>
      <c r="F1708" s="247"/>
      <c r="G1708" s="245"/>
    </row>
    <row r="1709" spans="1:7" x14ac:dyDescent="0.3">
      <c r="A1709" s="246"/>
      <c r="B1709" s="247"/>
      <c r="C1709" s="247"/>
      <c r="D1709" s="247"/>
      <c r="E1709" s="247"/>
      <c r="F1709" s="247"/>
      <c r="G1709" s="245"/>
    </row>
    <row r="1710" spans="1:7" x14ac:dyDescent="0.3">
      <c r="A1710" s="246"/>
      <c r="B1710" s="247"/>
      <c r="C1710" s="247"/>
      <c r="D1710" s="247"/>
      <c r="E1710" s="247"/>
      <c r="F1710" s="247"/>
      <c r="G1710" s="245"/>
    </row>
    <row r="1711" spans="1:7" x14ac:dyDescent="0.3">
      <c r="A1711" s="246"/>
      <c r="B1711" s="247"/>
      <c r="C1711" s="247"/>
      <c r="D1711" s="247"/>
      <c r="E1711" s="247"/>
      <c r="F1711" s="247"/>
      <c r="G1711" s="245"/>
    </row>
    <row r="1712" spans="1:7" x14ac:dyDescent="0.3">
      <c r="A1712" s="246"/>
      <c r="B1712" s="247"/>
      <c r="C1712" s="247"/>
      <c r="D1712" s="247"/>
      <c r="E1712" s="247"/>
      <c r="F1712" s="247"/>
      <c r="G1712" s="245"/>
    </row>
    <row r="1713" spans="1:7" x14ac:dyDescent="0.3">
      <c r="A1713" s="246"/>
      <c r="B1713" s="247"/>
      <c r="C1713" s="247"/>
      <c r="D1713" s="247"/>
      <c r="E1713" s="247"/>
      <c r="F1713" s="247"/>
      <c r="G1713" s="245"/>
    </row>
    <row r="1714" spans="1:7" x14ac:dyDescent="0.3">
      <c r="A1714" s="246"/>
      <c r="B1714" s="247"/>
      <c r="C1714" s="247"/>
      <c r="D1714" s="247"/>
      <c r="E1714" s="247"/>
      <c r="F1714" s="247"/>
      <c r="G1714" s="245"/>
    </row>
    <row r="1715" spans="1:7" x14ac:dyDescent="0.3">
      <c r="A1715" s="246"/>
      <c r="B1715" s="247"/>
      <c r="C1715" s="247"/>
      <c r="D1715" s="247"/>
      <c r="E1715" s="247"/>
      <c r="F1715" s="247"/>
      <c r="G1715" s="245"/>
    </row>
    <row r="1716" spans="1:7" x14ac:dyDescent="0.3">
      <c r="A1716" s="246"/>
      <c r="B1716" s="247"/>
      <c r="C1716" s="247"/>
      <c r="D1716" s="247"/>
      <c r="E1716" s="247"/>
      <c r="F1716" s="247"/>
      <c r="G1716" s="245"/>
    </row>
    <row r="1717" spans="1:7" x14ac:dyDescent="0.3">
      <c r="A1717" s="246"/>
      <c r="B1717" s="247"/>
      <c r="C1717" s="247"/>
      <c r="D1717" s="247"/>
      <c r="E1717" s="247"/>
      <c r="F1717" s="247"/>
      <c r="G1717" s="245"/>
    </row>
    <row r="1718" spans="1:7" x14ac:dyDescent="0.3">
      <c r="A1718" s="246"/>
      <c r="B1718" s="247"/>
      <c r="C1718" s="247"/>
      <c r="D1718" s="247"/>
      <c r="E1718" s="247"/>
      <c r="F1718" s="247"/>
      <c r="G1718" s="245"/>
    </row>
    <row r="1719" spans="1:7" x14ac:dyDescent="0.3">
      <c r="A1719" s="246"/>
      <c r="B1719" s="247"/>
      <c r="C1719" s="247"/>
      <c r="D1719" s="247"/>
      <c r="E1719" s="247"/>
      <c r="F1719" s="247"/>
      <c r="G1719" s="245"/>
    </row>
    <row r="1720" spans="1:7" x14ac:dyDescent="0.3">
      <c r="A1720" s="246"/>
      <c r="B1720" s="247"/>
      <c r="C1720" s="247"/>
      <c r="D1720" s="247"/>
      <c r="E1720" s="247"/>
      <c r="F1720" s="247"/>
      <c r="G1720" s="245"/>
    </row>
    <row r="1721" spans="1:7" x14ac:dyDescent="0.3">
      <c r="A1721" s="246"/>
      <c r="B1721" s="247"/>
      <c r="C1721" s="247"/>
      <c r="D1721" s="247"/>
      <c r="E1721" s="247"/>
      <c r="F1721" s="247"/>
      <c r="G1721" s="245"/>
    </row>
    <row r="1722" spans="1:7" x14ac:dyDescent="0.3">
      <c r="A1722" s="246"/>
      <c r="B1722" s="247"/>
      <c r="C1722" s="247"/>
      <c r="D1722" s="247"/>
      <c r="E1722" s="247"/>
      <c r="F1722" s="247"/>
      <c r="G1722" s="245"/>
    </row>
    <row r="1723" spans="1:7" x14ac:dyDescent="0.3">
      <c r="A1723" s="246"/>
      <c r="B1723" s="247"/>
      <c r="C1723" s="247"/>
      <c r="D1723" s="247"/>
      <c r="E1723" s="247"/>
      <c r="F1723" s="247"/>
      <c r="G1723" s="245"/>
    </row>
    <row r="1724" spans="1:7" x14ac:dyDescent="0.3">
      <c r="A1724" s="246"/>
      <c r="B1724" s="247"/>
      <c r="C1724" s="247"/>
      <c r="D1724" s="247"/>
      <c r="E1724" s="247"/>
      <c r="F1724" s="247"/>
      <c r="G1724" s="245"/>
    </row>
    <row r="1725" spans="1:7" x14ac:dyDescent="0.3">
      <c r="A1725" s="246"/>
      <c r="B1725" s="247"/>
      <c r="C1725" s="247"/>
      <c r="D1725" s="247"/>
      <c r="E1725" s="247"/>
      <c r="F1725" s="247"/>
      <c r="G1725" s="245"/>
    </row>
    <row r="1726" spans="1:7" x14ac:dyDescent="0.3">
      <c r="A1726" s="246"/>
      <c r="B1726" s="247"/>
      <c r="C1726" s="247"/>
      <c r="D1726" s="247"/>
      <c r="E1726" s="247"/>
      <c r="F1726" s="247"/>
      <c r="G1726" s="245"/>
    </row>
    <row r="1727" spans="1:7" x14ac:dyDescent="0.3">
      <c r="A1727" s="246"/>
      <c r="B1727" s="247"/>
      <c r="C1727" s="247"/>
      <c r="D1727" s="247"/>
      <c r="E1727" s="247"/>
      <c r="F1727" s="247"/>
      <c r="G1727" s="245"/>
    </row>
    <row r="1728" spans="1:7" x14ac:dyDescent="0.3">
      <c r="A1728" s="246"/>
      <c r="B1728" s="247"/>
      <c r="C1728" s="247"/>
      <c r="D1728" s="247"/>
      <c r="E1728" s="247"/>
      <c r="F1728" s="247"/>
      <c r="G1728" s="245"/>
    </row>
    <row r="1729" spans="1:7" x14ac:dyDescent="0.3">
      <c r="A1729" s="246"/>
      <c r="B1729" s="247"/>
      <c r="C1729" s="247"/>
      <c r="D1729" s="247"/>
      <c r="E1729" s="247"/>
      <c r="F1729" s="247"/>
      <c r="G1729" s="245"/>
    </row>
    <row r="1730" spans="1:7" x14ac:dyDescent="0.3">
      <c r="A1730" s="246"/>
      <c r="B1730" s="247"/>
      <c r="C1730" s="247"/>
      <c r="D1730" s="247"/>
      <c r="E1730" s="247"/>
      <c r="F1730" s="247"/>
      <c r="G1730" s="245"/>
    </row>
    <row r="1731" spans="1:7" x14ac:dyDescent="0.3">
      <c r="A1731" s="246"/>
      <c r="B1731" s="247"/>
      <c r="C1731" s="247"/>
      <c r="D1731" s="247"/>
      <c r="E1731" s="247"/>
      <c r="F1731" s="247"/>
      <c r="G1731" s="245"/>
    </row>
    <row r="1732" spans="1:7" x14ac:dyDescent="0.3">
      <c r="A1732" s="246"/>
      <c r="B1732" s="247"/>
      <c r="C1732" s="247"/>
      <c r="D1732" s="247"/>
      <c r="E1732" s="247"/>
      <c r="F1732" s="247"/>
      <c r="G1732" s="245"/>
    </row>
    <row r="1733" spans="1:7" x14ac:dyDescent="0.3">
      <c r="A1733" s="246"/>
      <c r="B1733" s="247"/>
      <c r="C1733" s="247"/>
      <c r="D1733" s="247"/>
      <c r="E1733" s="247"/>
      <c r="F1733" s="247"/>
      <c r="G1733" s="245"/>
    </row>
    <row r="1734" spans="1:7" x14ac:dyDescent="0.3">
      <c r="A1734" s="246"/>
      <c r="B1734" s="247"/>
      <c r="C1734" s="247"/>
      <c r="D1734" s="247"/>
      <c r="E1734" s="247"/>
      <c r="F1734" s="247"/>
      <c r="G1734" s="245"/>
    </row>
    <row r="1735" spans="1:7" x14ac:dyDescent="0.3">
      <c r="A1735" s="246"/>
      <c r="B1735" s="247"/>
      <c r="C1735" s="247"/>
      <c r="D1735" s="247"/>
      <c r="E1735" s="247"/>
      <c r="F1735" s="247"/>
      <c r="G1735" s="245"/>
    </row>
    <row r="1736" spans="1:7" x14ac:dyDescent="0.3">
      <c r="A1736" s="246"/>
      <c r="B1736" s="247"/>
      <c r="C1736" s="247"/>
      <c r="D1736" s="247"/>
      <c r="E1736" s="247"/>
      <c r="F1736" s="247"/>
      <c r="G1736" s="245"/>
    </row>
    <row r="1737" spans="1:7" x14ac:dyDescent="0.3">
      <c r="A1737" s="246"/>
      <c r="B1737" s="247"/>
      <c r="C1737" s="247"/>
      <c r="D1737" s="247"/>
      <c r="E1737" s="247"/>
      <c r="F1737" s="247"/>
      <c r="G1737" s="245"/>
    </row>
    <row r="1738" spans="1:7" x14ac:dyDescent="0.3">
      <c r="A1738" s="246"/>
      <c r="B1738" s="247"/>
      <c r="C1738" s="247"/>
      <c r="D1738" s="247"/>
      <c r="E1738" s="247"/>
      <c r="F1738" s="247"/>
      <c r="G1738" s="245"/>
    </row>
    <row r="1739" spans="1:7" x14ac:dyDescent="0.3">
      <c r="A1739" s="246"/>
      <c r="B1739" s="247"/>
      <c r="C1739" s="247"/>
      <c r="D1739" s="247"/>
      <c r="E1739" s="247"/>
      <c r="F1739" s="247"/>
      <c r="G1739" s="245"/>
    </row>
    <row r="1740" spans="1:7" x14ac:dyDescent="0.3">
      <c r="A1740" s="246"/>
      <c r="B1740" s="247"/>
      <c r="C1740" s="247"/>
      <c r="D1740" s="247"/>
      <c r="E1740" s="247"/>
      <c r="F1740" s="247"/>
      <c r="G1740" s="245"/>
    </row>
    <row r="1741" spans="1:7" x14ac:dyDescent="0.3">
      <c r="A1741" s="246"/>
      <c r="B1741" s="247"/>
      <c r="C1741" s="247"/>
      <c r="D1741" s="247"/>
      <c r="E1741" s="247"/>
      <c r="F1741" s="247"/>
      <c r="G1741" s="245"/>
    </row>
    <row r="1742" spans="1:7" x14ac:dyDescent="0.3">
      <c r="A1742" s="246"/>
      <c r="B1742" s="247"/>
      <c r="C1742" s="247"/>
      <c r="D1742" s="247"/>
      <c r="E1742" s="247"/>
      <c r="F1742" s="247"/>
      <c r="G1742" s="245"/>
    </row>
    <row r="1743" spans="1:7" x14ac:dyDescent="0.3">
      <c r="A1743" s="246"/>
      <c r="B1743" s="247"/>
      <c r="C1743" s="247"/>
      <c r="D1743" s="247"/>
      <c r="E1743" s="247"/>
      <c r="F1743" s="247"/>
      <c r="G1743" s="245"/>
    </row>
    <row r="1744" spans="1:7" x14ac:dyDescent="0.3">
      <c r="A1744" s="246"/>
      <c r="B1744" s="247"/>
      <c r="C1744" s="247"/>
      <c r="D1744" s="247"/>
      <c r="E1744" s="247"/>
      <c r="F1744" s="247"/>
      <c r="G1744" s="245"/>
    </row>
    <row r="1745" spans="1:7" x14ac:dyDescent="0.3">
      <c r="A1745" s="246"/>
      <c r="B1745" s="247"/>
      <c r="C1745" s="247"/>
      <c r="D1745" s="247"/>
      <c r="E1745" s="247"/>
      <c r="F1745" s="247"/>
      <c r="G1745" s="245"/>
    </row>
    <row r="1746" spans="1:7" x14ac:dyDescent="0.3">
      <c r="A1746" s="246"/>
      <c r="B1746" s="247"/>
      <c r="C1746" s="247"/>
      <c r="D1746" s="247"/>
      <c r="E1746" s="247"/>
      <c r="F1746" s="247"/>
      <c r="G1746" s="245"/>
    </row>
    <row r="1747" spans="1:7" x14ac:dyDescent="0.3">
      <c r="A1747" s="246"/>
      <c r="B1747" s="247"/>
      <c r="C1747" s="247"/>
      <c r="D1747" s="247"/>
      <c r="E1747" s="247"/>
      <c r="F1747" s="247"/>
      <c r="G1747" s="245"/>
    </row>
    <row r="1748" spans="1:7" x14ac:dyDescent="0.3">
      <c r="A1748" s="246"/>
      <c r="B1748" s="247"/>
      <c r="C1748" s="247"/>
      <c r="D1748" s="247"/>
      <c r="E1748" s="247"/>
      <c r="F1748" s="247"/>
      <c r="G1748" s="245"/>
    </row>
    <row r="1749" spans="1:7" x14ac:dyDescent="0.3">
      <c r="A1749" s="246"/>
      <c r="B1749" s="247"/>
      <c r="C1749" s="247"/>
      <c r="D1749" s="247"/>
      <c r="E1749" s="247"/>
      <c r="F1749" s="247"/>
      <c r="G1749" s="245"/>
    </row>
    <row r="1750" spans="1:7" x14ac:dyDescent="0.3">
      <c r="A1750" s="246"/>
      <c r="B1750" s="247"/>
      <c r="C1750" s="247"/>
      <c r="D1750" s="247"/>
      <c r="E1750" s="247"/>
      <c r="F1750" s="247"/>
      <c r="G1750" s="245"/>
    </row>
    <row r="1751" spans="1:7" x14ac:dyDescent="0.3">
      <c r="A1751" s="246"/>
      <c r="B1751" s="247"/>
      <c r="C1751" s="247"/>
      <c r="D1751" s="247"/>
      <c r="E1751" s="247"/>
      <c r="F1751" s="247"/>
      <c r="G1751" s="245"/>
    </row>
    <row r="1752" spans="1:7" x14ac:dyDescent="0.3">
      <c r="A1752" s="246"/>
      <c r="B1752" s="247"/>
      <c r="C1752" s="247"/>
      <c r="D1752" s="247"/>
      <c r="E1752" s="247"/>
      <c r="F1752" s="247"/>
      <c r="G1752" s="245"/>
    </row>
    <row r="1753" spans="1:7" x14ac:dyDescent="0.3">
      <c r="A1753" s="246"/>
      <c r="B1753" s="247"/>
      <c r="C1753" s="247"/>
      <c r="D1753" s="247"/>
      <c r="E1753" s="247"/>
      <c r="F1753" s="247"/>
      <c r="G1753" s="245"/>
    </row>
    <row r="1754" spans="1:7" x14ac:dyDescent="0.3">
      <c r="A1754" s="246"/>
      <c r="B1754" s="247"/>
      <c r="C1754" s="247"/>
      <c r="D1754" s="247"/>
      <c r="E1754" s="247"/>
      <c r="F1754" s="247"/>
      <c r="G1754" s="245"/>
    </row>
    <row r="1755" spans="1:7" x14ac:dyDescent="0.3">
      <c r="A1755" s="246"/>
      <c r="B1755" s="247"/>
      <c r="C1755" s="247"/>
      <c r="D1755" s="247"/>
      <c r="E1755" s="247"/>
      <c r="F1755" s="247"/>
      <c r="G1755" s="245"/>
    </row>
    <row r="1756" spans="1:7" x14ac:dyDescent="0.3">
      <c r="A1756" s="246"/>
      <c r="B1756" s="247"/>
      <c r="C1756" s="247"/>
      <c r="D1756" s="247"/>
      <c r="E1756" s="247"/>
      <c r="F1756" s="247"/>
      <c r="G1756" s="245"/>
    </row>
    <row r="1757" spans="1:7" x14ac:dyDescent="0.3">
      <c r="A1757" s="246"/>
      <c r="B1757" s="247"/>
      <c r="C1757" s="247"/>
      <c r="D1757" s="247"/>
      <c r="E1757" s="247"/>
      <c r="F1757" s="247"/>
      <c r="G1757" s="245"/>
    </row>
    <row r="1758" spans="1:7" x14ac:dyDescent="0.3">
      <c r="A1758" s="246"/>
      <c r="B1758" s="247"/>
      <c r="C1758" s="247"/>
      <c r="D1758" s="247"/>
      <c r="E1758" s="247"/>
      <c r="F1758" s="247"/>
      <c r="G1758" s="245"/>
    </row>
    <row r="1759" spans="1:7" x14ac:dyDescent="0.3">
      <c r="A1759" s="246"/>
      <c r="B1759" s="247"/>
      <c r="C1759" s="247"/>
      <c r="D1759" s="247"/>
      <c r="E1759" s="247"/>
      <c r="F1759" s="247"/>
      <c r="G1759" s="245"/>
    </row>
    <row r="1760" spans="1:7" x14ac:dyDescent="0.3">
      <c r="A1760" s="246"/>
      <c r="B1760" s="247"/>
      <c r="C1760" s="247"/>
      <c r="D1760" s="247"/>
      <c r="E1760" s="247"/>
      <c r="F1760" s="247"/>
      <c r="G1760" s="245"/>
    </row>
    <row r="1761" spans="1:7" x14ac:dyDescent="0.3">
      <c r="A1761" s="246"/>
      <c r="B1761" s="247"/>
      <c r="C1761" s="247"/>
      <c r="D1761" s="247"/>
      <c r="E1761" s="247"/>
      <c r="F1761" s="247"/>
      <c r="G1761" s="245"/>
    </row>
    <row r="1762" spans="1:7" x14ac:dyDescent="0.3">
      <c r="A1762" s="246"/>
      <c r="B1762" s="247"/>
      <c r="C1762" s="247"/>
      <c r="D1762" s="247"/>
      <c r="E1762" s="247"/>
      <c r="F1762" s="247"/>
      <c r="G1762" s="245"/>
    </row>
    <row r="1763" spans="1:7" x14ac:dyDescent="0.3">
      <c r="A1763" s="246"/>
      <c r="B1763" s="247"/>
      <c r="C1763" s="247"/>
      <c r="D1763" s="247"/>
      <c r="E1763" s="247"/>
      <c r="F1763" s="247"/>
      <c r="G1763" s="245"/>
    </row>
    <row r="1764" spans="1:7" x14ac:dyDescent="0.3">
      <c r="A1764" s="246"/>
      <c r="B1764" s="247"/>
      <c r="C1764" s="247"/>
      <c r="D1764" s="247"/>
      <c r="E1764" s="247"/>
      <c r="F1764" s="247"/>
      <c r="G1764" s="245"/>
    </row>
    <row r="1765" spans="1:7" x14ac:dyDescent="0.3">
      <c r="A1765" s="246"/>
      <c r="B1765" s="247"/>
      <c r="C1765" s="247"/>
      <c r="D1765" s="247"/>
      <c r="E1765" s="247"/>
      <c r="F1765" s="247"/>
      <c r="G1765" s="245"/>
    </row>
    <row r="1766" spans="1:7" x14ac:dyDescent="0.3">
      <c r="A1766" s="246"/>
      <c r="B1766" s="247"/>
      <c r="C1766" s="247"/>
      <c r="D1766" s="247"/>
      <c r="E1766" s="247"/>
      <c r="F1766" s="247"/>
      <c r="G1766" s="245"/>
    </row>
    <row r="1767" spans="1:7" x14ac:dyDescent="0.3">
      <c r="A1767" s="246"/>
      <c r="B1767" s="247"/>
      <c r="C1767" s="247"/>
      <c r="D1767" s="247"/>
      <c r="E1767" s="247"/>
      <c r="F1767" s="247"/>
      <c r="G1767" s="245"/>
    </row>
    <row r="1768" spans="1:7" x14ac:dyDescent="0.3">
      <c r="A1768" s="246"/>
      <c r="B1768" s="247"/>
      <c r="C1768" s="247"/>
      <c r="D1768" s="247"/>
      <c r="E1768" s="247"/>
      <c r="F1768" s="247"/>
      <c r="G1768" s="245"/>
    </row>
    <row r="1769" spans="1:7" x14ac:dyDescent="0.3">
      <c r="A1769" s="246"/>
      <c r="B1769" s="247"/>
      <c r="C1769" s="247"/>
      <c r="D1769" s="247"/>
      <c r="E1769" s="247"/>
      <c r="F1769" s="247"/>
      <c r="G1769" s="245"/>
    </row>
    <row r="1770" spans="1:7" x14ac:dyDescent="0.3">
      <c r="A1770" s="246"/>
      <c r="B1770" s="247"/>
      <c r="C1770" s="247"/>
      <c r="D1770" s="247"/>
      <c r="E1770" s="247"/>
      <c r="F1770" s="247"/>
      <c r="G1770" s="245"/>
    </row>
    <row r="1771" spans="1:7" x14ac:dyDescent="0.3">
      <c r="A1771" s="246"/>
      <c r="B1771" s="247"/>
      <c r="C1771" s="247"/>
      <c r="D1771" s="247"/>
      <c r="E1771" s="247"/>
      <c r="F1771" s="247"/>
      <c r="G1771" s="245"/>
    </row>
    <row r="1772" spans="1:7" x14ac:dyDescent="0.3">
      <c r="A1772" s="246"/>
      <c r="B1772" s="247"/>
      <c r="C1772" s="247"/>
      <c r="D1772" s="247"/>
      <c r="E1772" s="247"/>
      <c r="F1772" s="247"/>
      <c r="G1772" s="245"/>
    </row>
    <row r="1773" spans="1:7" x14ac:dyDescent="0.3">
      <c r="A1773" s="246"/>
      <c r="B1773" s="247"/>
      <c r="C1773" s="247"/>
      <c r="D1773" s="247"/>
      <c r="E1773" s="247"/>
      <c r="F1773" s="247"/>
      <c r="G1773" s="245"/>
    </row>
    <row r="1774" spans="1:7" x14ac:dyDescent="0.3">
      <c r="A1774" s="246"/>
      <c r="B1774" s="247"/>
      <c r="C1774" s="247"/>
      <c r="D1774" s="247"/>
      <c r="E1774" s="247"/>
      <c r="F1774" s="247"/>
      <c r="G1774" s="245"/>
    </row>
    <row r="1775" spans="1:7" x14ac:dyDescent="0.3">
      <c r="A1775" s="246"/>
      <c r="B1775" s="247"/>
      <c r="C1775" s="247"/>
      <c r="D1775" s="247"/>
      <c r="E1775" s="247"/>
      <c r="F1775" s="247"/>
      <c r="G1775" s="245"/>
    </row>
    <row r="1776" spans="1:7" x14ac:dyDescent="0.3">
      <c r="A1776" s="246"/>
      <c r="B1776" s="247"/>
      <c r="C1776" s="247"/>
      <c r="D1776" s="247"/>
      <c r="E1776" s="247"/>
      <c r="F1776" s="247"/>
      <c r="G1776" s="245"/>
    </row>
    <row r="1777" spans="1:7" x14ac:dyDescent="0.3">
      <c r="A1777" s="246"/>
      <c r="B1777" s="247"/>
      <c r="C1777" s="247"/>
      <c r="D1777" s="247"/>
      <c r="E1777" s="247"/>
      <c r="F1777" s="247"/>
      <c r="G1777" s="245"/>
    </row>
    <row r="1778" spans="1:7" x14ac:dyDescent="0.3">
      <c r="A1778" s="246"/>
      <c r="B1778" s="247"/>
      <c r="C1778" s="247"/>
      <c r="D1778" s="247"/>
      <c r="E1778" s="247"/>
      <c r="F1778" s="247"/>
      <c r="G1778" s="245"/>
    </row>
    <row r="1779" spans="1:7" x14ac:dyDescent="0.3">
      <c r="A1779" s="246"/>
      <c r="B1779" s="247"/>
      <c r="C1779" s="247"/>
      <c r="D1779" s="247"/>
      <c r="E1779" s="247"/>
      <c r="F1779" s="247"/>
      <c r="G1779" s="245"/>
    </row>
    <row r="1780" spans="1:7" x14ac:dyDescent="0.3">
      <c r="A1780" s="246"/>
      <c r="B1780" s="247"/>
      <c r="C1780" s="247"/>
      <c r="D1780" s="247"/>
      <c r="E1780" s="247"/>
      <c r="F1780" s="247"/>
      <c r="G1780" s="245"/>
    </row>
    <row r="1781" spans="1:7" x14ac:dyDescent="0.3">
      <c r="A1781" s="246"/>
      <c r="B1781" s="247"/>
      <c r="C1781" s="247"/>
      <c r="D1781" s="247"/>
      <c r="E1781" s="247"/>
      <c r="F1781" s="247"/>
      <c r="G1781" s="245"/>
    </row>
    <row r="1782" spans="1:7" x14ac:dyDescent="0.3">
      <c r="A1782" s="246"/>
      <c r="B1782" s="247"/>
      <c r="C1782" s="247"/>
      <c r="D1782" s="247"/>
      <c r="E1782" s="247"/>
      <c r="F1782" s="247"/>
      <c r="G1782" s="245"/>
    </row>
    <row r="1783" spans="1:7" x14ac:dyDescent="0.3">
      <c r="A1783" s="246"/>
      <c r="B1783" s="247"/>
      <c r="C1783" s="247"/>
      <c r="D1783" s="247"/>
      <c r="E1783" s="247"/>
      <c r="F1783" s="247"/>
      <c r="G1783" s="245"/>
    </row>
    <row r="1784" spans="1:7" x14ac:dyDescent="0.3">
      <c r="A1784" s="246"/>
      <c r="B1784" s="247"/>
      <c r="C1784" s="247"/>
      <c r="D1784" s="247"/>
      <c r="E1784" s="247"/>
      <c r="F1784" s="247"/>
      <c r="G1784" s="245"/>
    </row>
    <row r="1785" spans="1:7" x14ac:dyDescent="0.3">
      <c r="A1785" s="246"/>
      <c r="B1785" s="247"/>
      <c r="C1785" s="247"/>
      <c r="D1785" s="247"/>
      <c r="E1785" s="247"/>
      <c r="F1785" s="247"/>
      <c r="G1785" s="245"/>
    </row>
    <row r="1786" spans="1:7" x14ac:dyDescent="0.3">
      <c r="A1786" s="246"/>
      <c r="B1786" s="247"/>
      <c r="C1786" s="247"/>
      <c r="D1786" s="247"/>
      <c r="E1786" s="247"/>
      <c r="F1786" s="247"/>
      <c r="G1786" s="245"/>
    </row>
    <row r="1787" spans="1:7" x14ac:dyDescent="0.3">
      <c r="A1787" s="246"/>
      <c r="B1787" s="247"/>
      <c r="C1787" s="247"/>
      <c r="D1787" s="247"/>
      <c r="E1787" s="247"/>
      <c r="F1787" s="247"/>
      <c r="G1787" s="245"/>
    </row>
    <row r="1788" spans="1:7" x14ac:dyDescent="0.3">
      <c r="A1788" s="246"/>
      <c r="B1788" s="247"/>
      <c r="C1788" s="247"/>
      <c r="D1788" s="247"/>
      <c r="E1788" s="247"/>
      <c r="F1788" s="247"/>
      <c r="G1788" s="245"/>
    </row>
    <row r="1789" spans="1:7" x14ac:dyDescent="0.3">
      <c r="A1789" s="246"/>
      <c r="B1789" s="247"/>
      <c r="C1789" s="247"/>
      <c r="D1789" s="247"/>
      <c r="E1789" s="247"/>
      <c r="F1789" s="247"/>
      <c r="G1789" s="245"/>
    </row>
    <row r="1790" spans="1:7" x14ac:dyDescent="0.3">
      <c r="A1790" s="246"/>
      <c r="B1790" s="247"/>
      <c r="C1790" s="247"/>
      <c r="D1790" s="247"/>
      <c r="E1790" s="247"/>
      <c r="F1790" s="247"/>
      <c r="G1790" s="245"/>
    </row>
    <row r="1791" spans="1:7" x14ac:dyDescent="0.3">
      <c r="A1791" s="246"/>
      <c r="B1791" s="247"/>
      <c r="C1791" s="247"/>
      <c r="D1791" s="247"/>
      <c r="E1791" s="247"/>
      <c r="F1791" s="247"/>
      <c r="G1791" s="245"/>
    </row>
    <row r="1792" spans="1:7" x14ac:dyDescent="0.3">
      <c r="A1792" s="246"/>
      <c r="B1792" s="247"/>
      <c r="C1792" s="247"/>
      <c r="D1792" s="247"/>
      <c r="E1792" s="247"/>
      <c r="F1792" s="247"/>
      <c r="G1792" s="245"/>
    </row>
    <row r="1793" spans="1:7" x14ac:dyDescent="0.3">
      <c r="A1793" s="246"/>
      <c r="B1793" s="247"/>
      <c r="C1793" s="247"/>
      <c r="D1793" s="247"/>
      <c r="E1793" s="247"/>
      <c r="F1793" s="247"/>
      <c r="G1793" s="245"/>
    </row>
    <row r="1794" spans="1:7" x14ac:dyDescent="0.3">
      <c r="A1794" s="246"/>
      <c r="B1794" s="247"/>
      <c r="C1794" s="247"/>
      <c r="D1794" s="247"/>
      <c r="E1794" s="247"/>
      <c r="F1794" s="247"/>
      <c r="G1794" s="245"/>
    </row>
    <row r="1795" spans="1:7" x14ac:dyDescent="0.3">
      <c r="A1795" s="246"/>
      <c r="B1795" s="247"/>
      <c r="C1795" s="247"/>
      <c r="D1795" s="247"/>
      <c r="E1795" s="247"/>
      <c r="F1795" s="247"/>
      <c r="G1795" s="245"/>
    </row>
    <row r="1796" spans="1:7" x14ac:dyDescent="0.3">
      <c r="A1796" s="246"/>
      <c r="B1796" s="247"/>
      <c r="C1796" s="247"/>
      <c r="D1796" s="247"/>
      <c r="E1796" s="247"/>
      <c r="F1796" s="247"/>
      <c r="G1796" s="245"/>
    </row>
    <row r="1797" spans="1:7" x14ac:dyDescent="0.3">
      <c r="A1797" s="246"/>
      <c r="B1797" s="247"/>
      <c r="C1797" s="247"/>
      <c r="D1797" s="247"/>
      <c r="E1797" s="247"/>
      <c r="F1797" s="247"/>
      <c r="G1797" s="245"/>
    </row>
    <row r="1798" spans="1:7" x14ac:dyDescent="0.3">
      <c r="A1798" s="246"/>
      <c r="B1798" s="247"/>
      <c r="C1798" s="247"/>
      <c r="D1798" s="247"/>
      <c r="E1798" s="247"/>
      <c r="F1798" s="247"/>
      <c r="G1798" s="245"/>
    </row>
    <row r="1799" spans="1:7" x14ac:dyDescent="0.3">
      <c r="A1799" s="246"/>
      <c r="B1799" s="247"/>
      <c r="C1799" s="247"/>
      <c r="D1799" s="247"/>
      <c r="E1799" s="247"/>
      <c r="F1799" s="247"/>
      <c r="G1799" s="245"/>
    </row>
    <row r="1800" spans="1:7" x14ac:dyDescent="0.3">
      <c r="A1800" s="246"/>
      <c r="B1800" s="247"/>
      <c r="C1800" s="247"/>
      <c r="D1800" s="247"/>
      <c r="E1800" s="247"/>
      <c r="F1800" s="247"/>
      <c r="G1800" s="245"/>
    </row>
    <row r="1801" spans="1:7" x14ac:dyDescent="0.3">
      <c r="A1801" s="246"/>
      <c r="B1801" s="247"/>
      <c r="C1801" s="247"/>
      <c r="D1801" s="247"/>
      <c r="E1801" s="247"/>
      <c r="F1801" s="247"/>
      <c r="G1801" s="245"/>
    </row>
    <row r="1802" spans="1:7" x14ac:dyDescent="0.3">
      <c r="A1802" s="246"/>
      <c r="B1802" s="247"/>
      <c r="C1802" s="247"/>
      <c r="D1802" s="247"/>
      <c r="E1802" s="247"/>
      <c r="F1802" s="247"/>
      <c r="G1802" s="245"/>
    </row>
    <row r="1803" spans="1:7" x14ac:dyDescent="0.3">
      <c r="A1803" s="246"/>
      <c r="B1803" s="247"/>
      <c r="C1803" s="247"/>
      <c r="D1803" s="247"/>
      <c r="E1803" s="247"/>
      <c r="F1803" s="247"/>
      <c r="G1803" s="245"/>
    </row>
    <row r="1804" spans="1:7" x14ac:dyDescent="0.3">
      <c r="A1804" s="246"/>
      <c r="B1804" s="247"/>
      <c r="C1804" s="247"/>
      <c r="D1804" s="247"/>
      <c r="E1804" s="247"/>
      <c r="F1804" s="247"/>
      <c r="G1804" s="245"/>
    </row>
    <row r="1805" spans="1:7" x14ac:dyDescent="0.3">
      <c r="A1805" s="246"/>
      <c r="B1805" s="247"/>
      <c r="C1805" s="247"/>
      <c r="D1805" s="247"/>
      <c r="E1805" s="247"/>
      <c r="F1805" s="247"/>
      <c r="G1805" s="245"/>
    </row>
    <row r="1806" spans="1:7" x14ac:dyDescent="0.3">
      <c r="A1806" s="246"/>
      <c r="B1806" s="247"/>
      <c r="C1806" s="247"/>
      <c r="D1806" s="247"/>
      <c r="E1806" s="247"/>
      <c r="F1806" s="247"/>
      <c r="G1806" s="245"/>
    </row>
    <row r="1807" spans="1:7" x14ac:dyDescent="0.3">
      <c r="A1807" s="246"/>
      <c r="B1807" s="247"/>
      <c r="C1807" s="247"/>
      <c r="D1807" s="247"/>
      <c r="E1807" s="247"/>
      <c r="F1807" s="247"/>
      <c r="G1807" s="245"/>
    </row>
    <row r="1808" spans="1:7" x14ac:dyDescent="0.3">
      <c r="A1808" s="246"/>
      <c r="B1808" s="247"/>
      <c r="C1808" s="247"/>
      <c r="D1808" s="247"/>
      <c r="E1808" s="247"/>
      <c r="F1808" s="247"/>
      <c r="G1808" s="245"/>
    </row>
    <row r="1809" spans="1:7" x14ac:dyDescent="0.3">
      <c r="A1809" s="246"/>
      <c r="B1809" s="247"/>
      <c r="C1809" s="247"/>
      <c r="D1809" s="247"/>
      <c r="E1809" s="247"/>
      <c r="F1809" s="247"/>
      <c r="G1809" s="245"/>
    </row>
    <row r="1810" spans="1:7" x14ac:dyDescent="0.3">
      <c r="A1810" s="246"/>
      <c r="B1810" s="247"/>
      <c r="C1810" s="247"/>
      <c r="D1810" s="247"/>
      <c r="E1810" s="247"/>
      <c r="F1810" s="247"/>
      <c r="G1810" s="245"/>
    </row>
    <row r="1811" spans="1:7" x14ac:dyDescent="0.3">
      <c r="A1811" s="246"/>
      <c r="B1811" s="247"/>
      <c r="C1811" s="247"/>
      <c r="D1811" s="247"/>
      <c r="E1811" s="247"/>
      <c r="F1811" s="247"/>
      <c r="G1811" s="245"/>
    </row>
    <row r="1812" spans="1:7" x14ac:dyDescent="0.3">
      <c r="A1812" s="246"/>
      <c r="B1812" s="247"/>
      <c r="C1812" s="247"/>
      <c r="D1812" s="247"/>
      <c r="E1812" s="247"/>
      <c r="F1812" s="247"/>
      <c r="G1812" s="245"/>
    </row>
    <row r="1813" spans="1:7" x14ac:dyDescent="0.3">
      <c r="A1813" s="246"/>
      <c r="B1813" s="247"/>
      <c r="C1813" s="247"/>
      <c r="D1813" s="247"/>
      <c r="E1813" s="247"/>
      <c r="F1813" s="247"/>
      <c r="G1813" s="245"/>
    </row>
    <row r="1814" spans="1:7" x14ac:dyDescent="0.3">
      <c r="A1814" s="246"/>
      <c r="B1814" s="247"/>
      <c r="C1814" s="247"/>
      <c r="D1814" s="247"/>
      <c r="E1814" s="247"/>
      <c r="F1814" s="247"/>
      <c r="G1814" s="245"/>
    </row>
    <row r="1815" spans="1:7" x14ac:dyDescent="0.3">
      <c r="A1815" s="246"/>
      <c r="B1815" s="247"/>
      <c r="C1815" s="247"/>
      <c r="D1815" s="247"/>
      <c r="E1815" s="247"/>
      <c r="F1815" s="247"/>
      <c r="G1815" s="245"/>
    </row>
    <row r="1816" spans="1:7" x14ac:dyDescent="0.3">
      <c r="A1816" s="246"/>
      <c r="B1816" s="247"/>
      <c r="C1816" s="247"/>
      <c r="D1816" s="247"/>
      <c r="E1816" s="247"/>
      <c r="F1816" s="247"/>
      <c r="G1816" s="245"/>
    </row>
    <row r="1817" spans="1:7" x14ac:dyDescent="0.3">
      <c r="A1817" s="246"/>
      <c r="B1817" s="247"/>
      <c r="C1817" s="247"/>
      <c r="D1817" s="247"/>
      <c r="E1817" s="247"/>
      <c r="F1817" s="247"/>
      <c r="G1817" s="245"/>
    </row>
    <row r="1818" spans="1:7" x14ac:dyDescent="0.3">
      <c r="A1818" s="246"/>
      <c r="B1818" s="247"/>
      <c r="C1818" s="247"/>
      <c r="D1818" s="247"/>
      <c r="E1818" s="247"/>
      <c r="F1818" s="247"/>
      <c r="G1818" s="245"/>
    </row>
    <row r="1819" spans="1:7" x14ac:dyDescent="0.3">
      <c r="A1819" s="246"/>
      <c r="B1819" s="247"/>
      <c r="C1819" s="247"/>
      <c r="D1819" s="247"/>
      <c r="E1819" s="247"/>
      <c r="F1819" s="247"/>
      <c r="G1819" s="245"/>
    </row>
    <row r="1820" spans="1:7" x14ac:dyDescent="0.3">
      <c r="A1820" s="246"/>
      <c r="B1820" s="247"/>
      <c r="C1820" s="247"/>
      <c r="D1820" s="247"/>
      <c r="E1820" s="247"/>
      <c r="F1820" s="247"/>
      <c r="G1820" s="245"/>
    </row>
    <row r="1821" spans="1:7" x14ac:dyDescent="0.3">
      <c r="A1821" s="246"/>
      <c r="B1821" s="247"/>
      <c r="C1821" s="247"/>
      <c r="D1821" s="247"/>
      <c r="E1821" s="247"/>
      <c r="F1821" s="247"/>
      <c r="G1821" s="245"/>
    </row>
    <row r="1822" spans="1:7" x14ac:dyDescent="0.3">
      <c r="A1822" s="246"/>
      <c r="B1822" s="247"/>
      <c r="C1822" s="247"/>
      <c r="D1822" s="247"/>
      <c r="E1822" s="247"/>
      <c r="F1822" s="247"/>
      <c r="G1822" s="245"/>
    </row>
    <row r="1823" spans="1:7" x14ac:dyDescent="0.3">
      <c r="A1823" s="246"/>
      <c r="B1823" s="247"/>
      <c r="C1823" s="247"/>
      <c r="D1823" s="247"/>
      <c r="E1823" s="247"/>
      <c r="F1823" s="247"/>
      <c r="G1823" s="245"/>
    </row>
    <row r="1824" spans="1:7" x14ac:dyDescent="0.3">
      <c r="A1824" s="246"/>
      <c r="B1824" s="247"/>
      <c r="C1824" s="247"/>
      <c r="D1824" s="247"/>
      <c r="E1824" s="247"/>
      <c r="F1824" s="247"/>
      <c r="G1824" s="245"/>
    </row>
    <row r="1825" spans="1:7" x14ac:dyDescent="0.3">
      <c r="A1825" s="246"/>
      <c r="B1825" s="247"/>
      <c r="C1825" s="247"/>
      <c r="D1825" s="247"/>
      <c r="E1825" s="247"/>
      <c r="F1825" s="247"/>
      <c r="G1825" s="245"/>
    </row>
    <row r="1826" spans="1:7" x14ac:dyDescent="0.3">
      <c r="A1826" s="246"/>
      <c r="B1826" s="247"/>
      <c r="C1826" s="247"/>
      <c r="D1826" s="247"/>
      <c r="E1826" s="247"/>
      <c r="F1826" s="247"/>
      <c r="G1826" s="245"/>
    </row>
    <row r="1827" spans="1:7" x14ac:dyDescent="0.3">
      <c r="A1827" s="246"/>
      <c r="B1827" s="247"/>
      <c r="C1827" s="247"/>
      <c r="D1827" s="247"/>
      <c r="E1827" s="247"/>
      <c r="F1827" s="247"/>
      <c r="G1827" s="245"/>
    </row>
    <row r="1828" spans="1:7" x14ac:dyDescent="0.3">
      <c r="A1828" s="246"/>
      <c r="B1828" s="247"/>
      <c r="C1828" s="247"/>
      <c r="D1828" s="247"/>
      <c r="E1828" s="247"/>
      <c r="F1828" s="247"/>
      <c r="G1828" s="245"/>
    </row>
    <row r="1829" spans="1:7" x14ac:dyDescent="0.3">
      <c r="A1829" s="246"/>
      <c r="B1829" s="247"/>
      <c r="C1829" s="247"/>
      <c r="D1829" s="247"/>
      <c r="E1829" s="247"/>
      <c r="F1829" s="247"/>
      <c r="G1829" s="245"/>
    </row>
    <row r="1830" spans="1:7" x14ac:dyDescent="0.3">
      <c r="A1830" s="246"/>
      <c r="B1830" s="247"/>
      <c r="C1830" s="247"/>
      <c r="D1830" s="247"/>
      <c r="E1830" s="247"/>
      <c r="F1830" s="247"/>
      <c r="G1830" s="245"/>
    </row>
    <row r="1831" spans="1:7" x14ac:dyDescent="0.3">
      <c r="A1831" s="246"/>
      <c r="B1831" s="247"/>
      <c r="C1831" s="247"/>
      <c r="D1831" s="247"/>
      <c r="E1831" s="247"/>
      <c r="F1831" s="247"/>
      <c r="G1831" s="245"/>
    </row>
    <row r="1832" spans="1:7" x14ac:dyDescent="0.3">
      <c r="A1832" s="246"/>
      <c r="B1832" s="247"/>
      <c r="C1832" s="247"/>
      <c r="D1832" s="247"/>
      <c r="E1832" s="247"/>
      <c r="F1832" s="247"/>
      <c r="G1832" s="245"/>
    </row>
    <row r="1833" spans="1:7" x14ac:dyDescent="0.3">
      <c r="A1833" s="246"/>
      <c r="B1833" s="247"/>
      <c r="C1833" s="247"/>
      <c r="D1833" s="247"/>
      <c r="E1833" s="247"/>
      <c r="F1833" s="247"/>
      <c r="G1833" s="245"/>
    </row>
    <row r="1834" spans="1:7" x14ac:dyDescent="0.3">
      <c r="A1834" s="246"/>
      <c r="B1834" s="247"/>
      <c r="C1834" s="247"/>
      <c r="D1834" s="247"/>
      <c r="E1834" s="247"/>
      <c r="F1834" s="247"/>
      <c r="G1834" s="245"/>
    </row>
    <row r="1835" spans="1:7" x14ac:dyDescent="0.3">
      <c r="A1835" s="246"/>
      <c r="B1835" s="247"/>
      <c r="C1835" s="247"/>
      <c r="D1835" s="247"/>
      <c r="E1835" s="247"/>
      <c r="F1835" s="247"/>
      <c r="G1835" s="245"/>
    </row>
    <row r="1836" spans="1:7" x14ac:dyDescent="0.3">
      <c r="A1836" s="246"/>
      <c r="B1836" s="247"/>
      <c r="C1836" s="247"/>
      <c r="D1836" s="247"/>
      <c r="E1836" s="247"/>
      <c r="F1836" s="247"/>
      <c r="G1836" s="245"/>
    </row>
    <row r="1837" spans="1:7" x14ac:dyDescent="0.3">
      <c r="A1837" s="246"/>
      <c r="B1837" s="247"/>
      <c r="C1837" s="247"/>
      <c r="D1837" s="247"/>
      <c r="E1837" s="247"/>
      <c r="F1837" s="247"/>
      <c r="G1837" s="245"/>
    </row>
    <row r="1838" spans="1:7" x14ac:dyDescent="0.3">
      <c r="A1838" s="246"/>
      <c r="B1838" s="247"/>
      <c r="C1838" s="247"/>
      <c r="D1838" s="247"/>
      <c r="E1838" s="247"/>
      <c r="F1838" s="247"/>
      <c r="G1838" s="245"/>
    </row>
    <row r="1839" spans="1:7" x14ac:dyDescent="0.3">
      <c r="A1839" s="246"/>
      <c r="B1839" s="247"/>
      <c r="C1839" s="247"/>
      <c r="D1839" s="247"/>
      <c r="E1839" s="247"/>
      <c r="F1839" s="247"/>
      <c r="G1839" s="245"/>
    </row>
    <row r="1840" spans="1:7" x14ac:dyDescent="0.3">
      <c r="A1840" s="246"/>
      <c r="B1840" s="247"/>
      <c r="C1840" s="247"/>
      <c r="D1840" s="247"/>
      <c r="E1840" s="247"/>
      <c r="F1840" s="247"/>
      <c r="G1840" s="245"/>
    </row>
    <row r="1841" spans="1:7" x14ac:dyDescent="0.3">
      <c r="A1841" s="246"/>
      <c r="B1841" s="247"/>
      <c r="C1841" s="247"/>
      <c r="D1841" s="247"/>
      <c r="E1841" s="247"/>
      <c r="F1841" s="247"/>
      <c r="G1841" s="245"/>
    </row>
    <row r="1842" spans="1:7" x14ac:dyDescent="0.3">
      <c r="A1842" s="246"/>
      <c r="B1842" s="247"/>
      <c r="C1842" s="247"/>
      <c r="D1842" s="247"/>
      <c r="E1842" s="247"/>
      <c r="F1842" s="247"/>
      <c r="G1842" s="245"/>
    </row>
    <row r="1843" spans="1:7" x14ac:dyDescent="0.3">
      <c r="A1843" s="246"/>
      <c r="B1843" s="247"/>
      <c r="C1843" s="247"/>
      <c r="D1843" s="247"/>
      <c r="E1843" s="247"/>
      <c r="F1843" s="247"/>
      <c r="G1843" s="245"/>
    </row>
    <row r="1844" spans="1:7" x14ac:dyDescent="0.3">
      <c r="A1844" s="246"/>
      <c r="B1844" s="247"/>
      <c r="C1844" s="247"/>
      <c r="D1844" s="247"/>
      <c r="E1844" s="247"/>
      <c r="F1844" s="247"/>
      <c r="G1844" s="245"/>
    </row>
    <row r="1845" spans="1:7" x14ac:dyDescent="0.3">
      <c r="A1845" s="246"/>
      <c r="B1845" s="247"/>
      <c r="C1845" s="247"/>
      <c r="D1845" s="247"/>
      <c r="E1845" s="247"/>
      <c r="F1845" s="247"/>
      <c r="G1845" s="245"/>
    </row>
    <row r="1846" spans="1:7" x14ac:dyDescent="0.3">
      <c r="A1846" s="246"/>
      <c r="B1846" s="247"/>
      <c r="C1846" s="247"/>
      <c r="D1846" s="247"/>
      <c r="E1846" s="247"/>
      <c r="F1846" s="247"/>
      <c r="G1846" s="245"/>
    </row>
    <row r="1847" spans="1:7" x14ac:dyDescent="0.3">
      <c r="A1847" s="246"/>
      <c r="B1847" s="247"/>
      <c r="C1847" s="247"/>
      <c r="D1847" s="247"/>
      <c r="E1847" s="247"/>
      <c r="F1847" s="247"/>
      <c r="G1847" s="245"/>
    </row>
    <row r="1848" spans="1:7" x14ac:dyDescent="0.3">
      <c r="A1848" s="246"/>
      <c r="B1848" s="247"/>
      <c r="C1848" s="247"/>
      <c r="D1848" s="247"/>
      <c r="E1848" s="247"/>
      <c r="F1848" s="247"/>
      <c r="G1848" s="245"/>
    </row>
    <row r="1849" spans="1:7" x14ac:dyDescent="0.3">
      <c r="A1849" s="246"/>
      <c r="B1849" s="247"/>
      <c r="C1849" s="247"/>
      <c r="D1849" s="247"/>
      <c r="E1849" s="247"/>
      <c r="F1849" s="247"/>
      <c r="G1849" s="245"/>
    </row>
    <row r="1850" spans="1:7" x14ac:dyDescent="0.3">
      <c r="A1850" s="246"/>
      <c r="B1850" s="247"/>
      <c r="C1850" s="247"/>
      <c r="D1850" s="247"/>
      <c r="E1850" s="247"/>
      <c r="F1850" s="247"/>
      <c r="G1850" s="245"/>
    </row>
    <row r="1851" spans="1:7" x14ac:dyDescent="0.3">
      <c r="A1851" s="246"/>
      <c r="B1851" s="247"/>
      <c r="C1851" s="247"/>
      <c r="D1851" s="247"/>
      <c r="E1851" s="247"/>
      <c r="F1851" s="247"/>
      <c r="G1851" s="245"/>
    </row>
    <row r="1852" spans="1:7" x14ac:dyDescent="0.3">
      <c r="A1852" s="246"/>
      <c r="B1852" s="247"/>
      <c r="C1852" s="247"/>
      <c r="D1852" s="247"/>
      <c r="E1852" s="247"/>
      <c r="F1852" s="247"/>
      <c r="G1852" s="245"/>
    </row>
    <row r="1853" spans="1:7" x14ac:dyDescent="0.3">
      <c r="A1853" s="246"/>
      <c r="B1853" s="247"/>
      <c r="C1853" s="247"/>
      <c r="D1853" s="247"/>
      <c r="E1853" s="247"/>
      <c r="F1853" s="247"/>
      <c r="G1853" s="245"/>
    </row>
    <row r="1854" spans="1:7" x14ac:dyDescent="0.3">
      <c r="A1854" s="246"/>
      <c r="B1854" s="247"/>
      <c r="C1854" s="247"/>
      <c r="D1854" s="247"/>
      <c r="E1854" s="247"/>
      <c r="F1854" s="247"/>
      <c r="G1854" s="245"/>
    </row>
    <row r="1855" spans="1:7" x14ac:dyDescent="0.3">
      <c r="A1855" s="246"/>
      <c r="B1855" s="247"/>
      <c r="C1855" s="247"/>
      <c r="D1855" s="247"/>
      <c r="E1855" s="247"/>
      <c r="F1855" s="247"/>
      <c r="G1855" s="245"/>
    </row>
    <row r="1856" spans="1:7" x14ac:dyDescent="0.3">
      <c r="A1856" s="246"/>
      <c r="B1856" s="247"/>
      <c r="C1856" s="247"/>
      <c r="D1856" s="247"/>
      <c r="E1856" s="247"/>
      <c r="F1856" s="247"/>
      <c r="G1856" s="245"/>
    </row>
    <row r="1857" spans="1:7" x14ac:dyDescent="0.3">
      <c r="A1857" s="246"/>
      <c r="B1857" s="247"/>
      <c r="C1857" s="247"/>
      <c r="D1857" s="247"/>
      <c r="E1857" s="247"/>
      <c r="F1857" s="247"/>
      <c r="G1857" s="245"/>
    </row>
    <row r="1858" spans="1:7" x14ac:dyDescent="0.3">
      <c r="A1858" s="246"/>
      <c r="B1858" s="247"/>
      <c r="C1858" s="247"/>
      <c r="D1858" s="247"/>
      <c r="E1858" s="247"/>
      <c r="F1858" s="247"/>
      <c r="G1858" s="245"/>
    </row>
    <row r="1859" spans="1:7" x14ac:dyDescent="0.3">
      <c r="A1859" s="246"/>
      <c r="B1859" s="247"/>
      <c r="C1859" s="247"/>
      <c r="D1859" s="247"/>
      <c r="E1859" s="247"/>
      <c r="F1859" s="247"/>
      <c r="G1859" s="245"/>
    </row>
    <row r="1860" spans="1:7" x14ac:dyDescent="0.3">
      <c r="A1860" s="246"/>
      <c r="B1860" s="247"/>
      <c r="C1860" s="247"/>
      <c r="D1860" s="247"/>
      <c r="E1860" s="247"/>
      <c r="F1860" s="247"/>
      <c r="G1860" s="245"/>
    </row>
    <row r="1861" spans="1:7" x14ac:dyDescent="0.3">
      <c r="A1861" s="246"/>
      <c r="B1861" s="247"/>
      <c r="C1861" s="247"/>
      <c r="D1861" s="247"/>
      <c r="E1861" s="247"/>
      <c r="F1861" s="247"/>
      <c r="G1861" s="245"/>
    </row>
    <row r="1862" spans="1:7" x14ac:dyDescent="0.3">
      <c r="A1862" s="246"/>
      <c r="B1862" s="247"/>
      <c r="C1862" s="247"/>
      <c r="D1862" s="247"/>
      <c r="E1862" s="247"/>
      <c r="F1862" s="247"/>
      <c r="G1862" s="245"/>
    </row>
    <row r="1863" spans="1:7" x14ac:dyDescent="0.3">
      <c r="A1863" s="246"/>
      <c r="B1863" s="247"/>
      <c r="C1863" s="247"/>
      <c r="D1863" s="247"/>
      <c r="E1863" s="247"/>
      <c r="F1863" s="247"/>
      <c r="G1863" s="245"/>
    </row>
    <row r="1864" spans="1:7" x14ac:dyDescent="0.3">
      <c r="A1864" s="246"/>
      <c r="B1864" s="247"/>
      <c r="C1864" s="247"/>
      <c r="D1864" s="247"/>
      <c r="E1864" s="247"/>
      <c r="F1864" s="247"/>
      <c r="G1864" s="245"/>
    </row>
    <row r="1865" spans="1:7" x14ac:dyDescent="0.3">
      <c r="A1865" s="246"/>
      <c r="B1865" s="247"/>
      <c r="C1865" s="247"/>
      <c r="D1865" s="247"/>
      <c r="E1865" s="247"/>
      <c r="F1865" s="247"/>
      <c r="G1865" s="245"/>
    </row>
    <row r="1866" spans="1:7" x14ac:dyDescent="0.3">
      <c r="A1866" s="246"/>
      <c r="B1866" s="247"/>
      <c r="C1866" s="247"/>
      <c r="D1866" s="247"/>
      <c r="E1866" s="247"/>
      <c r="F1866" s="247"/>
      <c r="G1866" s="245"/>
    </row>
    <row r="1867" spans="1:7" x14ac:dyDescent="0.3">
      <c r="A1867" s="246"/>
      <c r="B1867" s="247"/>
      <c r="C1867" s="247"/>
      <c r="D1867" s="247"/>
      <c r="E1867" s="247"/>
      <c r="F1867" s="247"/>
      <c r="G1867" s="245"/>
    </row>
    <row r="1868" spans="1:7" x14ac:dyDescent="0.3">
      <c r="A1868" s="246"/>
      <c r="B1868" s="247"/>
      <c r="C1868" s="247"/>
      <c r="D1868" s="247"/>
      <c r="E1868" s="247"/>
      <c r="F1868" s="247"/>
      <c r="G1868" s="245"/>
    </row>
    <row r="1869" spans="1:7" x14ac:dyDescent="0.3">
      <c r="A1869" s="246"/>
      <c r="B1869" s="247"/>
      <c r="C1869" s="247"/>
      <c r="D1869" s="247"/>
      <c r="E1869" s="247"/>
      <c r="F1869" s="247"/>
      <c r="G1869" s="245"/>
    </row>
    <row r="1870" spans="1:7" x14ac:dyDescent="0.3">
      <c r="A1870" s="246"/>
      <c r="B1870" s="247"/>
      <c r="C1870" s="247"/>
      <c r="D1870" s="247"/>
      <c r="E1870" s="247"/>
      <c r="F1870" s="247"/>
      <c r="G1870" s="245"/>
    </row>
    <row r="1871" spans="1:7" x14ac:dyDescent="0.3">
      <c r="A1871" s="246"/>
      <c r="B1871" s="247"/>
      <c r="C1871" s="247"/>
      <c r="D1871" s="247"/>
      <c r="E1871" s="247"/>
      <c r="F1871" s="247"/>
      <c r="G1871" s="245"/>
    </row>
    <row r="1872" spans="1:7" x14ac:dyDescent="0.3">
      <c r="A1872" s="246"/>
      <c r="B1872" s="247"/>
      <c r="C1872" s="247"/>
      <c r="D1872" s="247"/>
      <c r="E1872" s="247"/>
      <c r="F1872" s="247"/>
      <c r="G1872" s="245"/>
    </row>
    <row r="1873" spans="1:7" x14ac:dyDescent="0.3">
      <c r="A1873" s="246"/>
      <c r="B1873" s="247"/>
      <c r="C1873" s="247"/>
      <c r="D1873" s="247"/>
      <c r="E1873" s="247"/>
      <c r="F1873" s="247"/>
      <c r="G1873" s="245"/>
    </row>
    <row r="1874" spans="1:7" x14ac:dyDescent="0.3">
      <c r="A1874" s="246"/>
      <c r="B1874" s="247"/>
      <c r="C1874" s="247"/>
      <c r="D1874" s="247"/>
      <c r="E1874" s="247"/>
      <c r="F1874" s="247"/>
      <c r="G1874" s="245"/>
    </row>
    <row r="1875" spans="1:7" x14ac:dyDescent="0.3">
      <c r="A1875" s="246"/>
      <c r="B1875" s="247"/>
      <c r="C1875" s="247"/>
      <c r="D1875" s="247"/>
      <c r="E1875" s="247"/>
      <c r="F1875" s="247"/>
      <c r="G1875" s="245"/>
    </row>
    <row r="1876" spans="1:7" x14ac:dyDescent="0.3">
      <c r="A1876" s="246"/>
      <c r="B1876" s="247"/>
      <c r="C1876" s="247"/>
      <c r="D1876" s="247"/>
      <c r="E1876" s="247"/>
      <c r="F1876" s="247"/>
      <c r="G1876" s="245"/>
    </row>
    <row r="1877" spans="1:7" x14ac:dyDescent="0.3">
      <c r="A1877" s="246"/>
      <c r="B1877" s="247"/>
      <c r="C1877" s="247"/>
      <c r="D1877" s="247"/>
      <c r="E1877" s="247"/>
      <c r="F1877" s="247"/>
      <c r="G1877" s="245"/>
    </row>
    <row r="1878" spans="1:7" x14ac:dyDescent="0.3">
      <c r="A1878" s="246"/>
      <c r="B1878" s="247"/>
      <c r="C1878" s="247"/>
      <c r="D1878" s="247"/>
      <c r="E1878" s="247"/>
      <c r="F1878" s="247"/>
      <c r="G1878" s="245"/>
    </row>
    <row r="1879" spans="1:7" x14ac:dyDescent="0.3">
      <c r="A1879" s="246"/>
      <c r="B1879" s="247"/>
      <c r="C1879" s="247"/>
      <c r="D1879" s="247"/>
      <c r="E1879" s="247"/>
      <c r="F1879" s="247"/>
      <c r="G1879" s="245"/>
    </row>
    <row r="1880" spans="1:7" x14ac:dyDescent="0.3">
      <c r="A1880" s="246"/>
      <c r="B1880" s="247"/>
      <c r="C1880" s="247"/>
      <c r="D1880" s="247"/>
      <c r="E1880" s="247"/>
      <c r="F1880" s="247"/>
      <c r="G1880" s="245"/>
    </row>
    <row r="1881" spans="1:7" x14ac:dyDescent="0.3">
      <c r="A1881" s="246"/>
      <c r="B1881" s="247"/>
      <c r="C1881" s="247"/>
      <c r="D1881" s="247"/>
      <c r="E1881" s="247"/>
      <c r="F1881" s="247"/>
      <c r="G1881" s="245"/>
    </row>
    <row r="1882" spans="1:7" x14ac:dyDescent="0.3">
      <c r="A1882" s="246"/>
      <c r="B1882" s="247"/>
      <c r="C1882" s="247"/>
      <c r="D1882" s="247"/>
      <c r="E1882" s="247"/>
      <c r="F1882" s="247"/>
      <c r="G1882" s="245"/>
    </row>
    <row r="1883" spans="1:7" x14ac:dyDescent="0.3">
      <c r="A1883" s="246"/>
      <c r="B1883" s="247"/>
      <c r="C1883" s="247"/>
      <c r="D1883" s="247"/>
      <c r="E1883" s="247"/>
      <c r="F1883" s="247"/>
      <c r="G1883" s="245"/>
    </row>
    <row r="1884" spans="1:7" x14ac:dyDescent="0.3">
      <c r="A1884" s="246"/>
      <c r="B1884" s="247"/>
      <c r="C1884" s="247"/>
      <c r="D1884" s="247"/>
      <c r="E1884" s="247"/>
      <c r="F1884" s="247"/>
      <c r="G1884" s="245"/>
    </row>
    <row r="1885" spans="1:7" x14ac:dyDescent="0.3">
      <c r="A1885" s="246"/>
      <c r="B1885" s="247"/>
      <c r="C1885" s="247"/>
      <c r="D1885" s="247"/>
      <c r="E1885" s="247"/>
      <c r="F1885" s="247"/>
      <c r="G1885" s="245"/>
    </row>
    <row r="1886" spans="1:7" x14ac:dyDescent="0.3">
      <c r="A1886" s="246"/>
      <c r="B1886" s="247"/>
      <c r="C1886" s="247"/>
      <c r="D1886" s="247"/>
      <c r="E1886" s="247"/>
      <c r="F1886" s="247"/>
      <c r="G1886" s="245"/>
    </row>
    <row r="1887" spans="1:7" x14ac:dyDescent="0.3">
      <c r="A1887" s="246"/>
      <c r="B1887" s="247"/>
      <c r="C1887" s="247"/>
      <c r="D1887" s="247"/>
      <c r="E1887" s="247"/>
      <c r="F1887" s="247"/>
      <c r="G1887" s="245"/>
    </row>
    <row r="1888" spans="1:7" x14ac:dyDescent="0.3">
      <c r="A1888" s="246"/>
      <c r="B1888" s="247"/>
      <c r="C1888" s="247"/>
      <c r="D1888" s="247"/>
      <c r="E1888" s="247"/>
      <c r="F1888" s="247"/>
      <c r="G1888" s="245"/>
    </row>
    <row r="1889" spans="1:7" x14ac:dyDescent="0.3">
      <c r="A1889" s="246"/>
      <c r="B1889" s="247"/>
      <c r="C1889" s="247"/>
      <c r="D1889" s="247"/>
      <c r="E1889" s="247"/>
      <c r="F1889" s="247"/>
      <c r="G1889" s="245"/>
    </row>
    <row r="1890" spans="1:7" x14ac:dyDescent="0.3">
      <c r="A1890" s="246"/>
      <c r="B1890" s="247"/>
      <c r="C1890" s="247"/>
      <c r="D1890" s="247"/>
      <c r="E1890" s="247"/>
      <c r="F1890" s="247"/>
      <c r="G1890" s="245"/>
    </row>
    <row r="1891" spans="1:7" x14ac:dyDescent="0.3">
      <c r="A1891" s="246"/>
      <c r="B1891" s="247"/>
      <c r="C1891" s="247"/>
      <c r="D1891" s="247"/>
      <c r="E1891" s="247"/>
      <c r="F1891" s="247"/>
      <c r="G1891" s="245"/>
    </row>
    <row r="1892" spans="1:7" x14ac:dyDescent="0.3">
      <c r="A1892" s="246"/>
      <c r="B1892" s="247"/>
      <c r="C1892" s="247"/>
      <c r="D1892" s="247"/>
      <c r="E1892" s="247"/>
      <c r="F1892" s="247"/>
      <c r="G1892" s="245"/>
    </row>
    <row r="1893" spans="1:7" x14ac:dyDescent="0.3">
      <c r="A1893" s="246"/>
      <c r="B1893" s="247"/>
      <c r="C1893" s="247"/>
      <c r="D1893" s="247"/>
      <c r="E1893" s="247"/>
      <c r="F1893" s="247"/>
      <c r="G1893" s="245"/>
    </row>
    <row r="1894" spans="1:7" x14ac:dyDescent="0.3">
      <c r="A1894" s="246"/>
      <c r="B1894" s="247"/>
      <c r="C1894" s="247"/>
      <c r="D1894" s="247"/>
      <c r="E1894" s="247"/>
      <c r="F1894" s="247"/>
      <c r="G1894" s="245"/>
    </row>
    <row r="1895" spans="1:7" x14ac:dyDescent="0.3">
      <c r="A1895" s="246"/>
      <c r="B1895" s="247"/>
      <c r="C1895" s="247"/>
      <c r="D1895" s="247"/>
      <c r="E1895" s="247"/>
      <c r="F1895" s="247"/>
      <c r="G1895" s="245"/>
    </row>
    <row r="1896" spans="1:7" x14ac:dyDescent="0.3">
      <c r="A1896" s="246"/>
      <c r="B1896" s="247"/>
      <c r="C1896" s="247"/>
      <c r="D1896" s="247"/>
      <c r="E1896" s="247"/>
      <c r="F1896" s="247"/>
      <c r="G1896" s="245"/>
    </row>
    <row r="1897" spans="1:7" x14ac:dyDescent="0.3">
      <c r="A1897" s="246"/>
      <c r="B1897" s="247"/>
      <c r="C1897" s="247"/>
      <c r="D1897" s="247"/>
      <c r="E1897" s="247"/>
      <c r="F1897" s="247"/>
      <c r="G1897" s="245"/>
    </row>
    <row r="1898" spans="1:7" x14ac:dyDescent="0.3">
      <c r="A1898" s="246"/>
      <c r="B1898" s="247"/>
      <c r="C1898" s="247"/>
      <c r="D1898" s="247"/>
      <c r="E1898" s="247"/>
      <c r="F1898" s="247"/>
      <c r="G1898" s="245"/>
    </row>
    <row r="1899" spans="1:7" x14ac:dyDescent="0.3">
      <c r="A1899" s="246"/>
      <c r="B1899" s="247"/>
      <c r="C1899" s="247"/>
      <c r="D1899" s="247"/>
      <c r="E1899" s="247"/>
      <c r="F1899" s="247"/>
      <c r="G1899" s="245"/>
    </row>
    <row r="1900" spans="1:7" x14ac:dyDescent="0.3">
      <c r="A1900" s="246"/>
      <c r="B1900" s="247"/>
      <c r="C1900" s="247"/>
      <c r="D1900" s="247"/>
      <c r="E1900" s="247"/>
      <c r="F1900" s="247"/>
      <c r="G1900" s="245"/>
    </row>
    <row r="1901" spans="1:7" x14ac:dyDescent="0.3">
      <c r="A1901" s="246"/>
      <c r="B1901" s="247"/>
      <c r="C1901" s="247"/>
      <c r="D1901" s="247"/>
      <c r="E1901" s="247"/>
      <c r="F1901" s="247"/>
      <c r="G1901" s="245"/>
    </row>
    <row r="1902" spans="1:7" x14ac:dyDescent="0.3">
      <c r="A1902" s="246"/>
      <c r="B1902" s="247"/>
      <c r="C1902" s="247"/>
      <c r="D1902" s="247"/>
      <c r="E1902" s="247"/>
      <c r="F1902" s="247"/>
      <c r="G1902" s="245"/>
    </row>
    <row r="1903" spans="1:7" x14ac:dyDescent="0.3">
      <c r="A1903" s="246"/>
      <c r="B1903" s="247"/>
      <c r="C1903" s="247"/>
      <c r="D1903" s="247"/>
      <c r="E1903" s="247"/>
      <c r="F1903" s="247"/>
      <c r="G1903" s="245"/>
    </row>
    <row r="1904" spans="1:7" x14ac:dyDescent="0.3">
      <c r="A1904" s="246"/>
      <c r="B1904" s="247"/>
      <c r="C1904" s="247"/>
      <c r="D1904" s="247"/>
      <c r="E1904" s="247"/>
      <c r="F1904" s="247"/>
      <c r="G1904" s="245"/>
    </row>
    <row r="1905" spans="1:7" x14ac:dyDescent="0.3">
      <c r="A1905" s="246"/>
      <c r="B1905" s="247"/>
      <c r="C1905" s="247"/>
      <c r="D1905" s="247"/>
      <c r="E1905" s="247"/>
      <c r="F1905" s="247"/>
      <c r="G1905" s="245"/>
    </row>
    <row r="1906" spans="1:7" x14ac:dyDescent="0.3">
      <c r="A1906" s="246"/>
      <c r="B1906" s="247"/>
      <c r="C1906" s="247"/>
      <c r="D1906" s="247"/>
      <c r="E1906" s="247"/>
      <c r="F1906" s="247"/>
      <c r="G1906" s="245"/>
    </row>
    <row r="1907" spans="1:7" x14ac:dyDescent="0.3">
      <c r="A1907" s="246"/>
      <c r="B1907" s="247"/>
      <c r="C1907" s="247"/>
      <c r="D1907" s="247"/>
      <c r="E1907" s="247"/>
      <c r="F1907" s="247"/>
      <c r="G1907" s="245"/>
    </row>
    <row r="1908" spans="1:7" x14ac:dyDescent="0.3">
      <c r="A1908" s="246"/>
      <c r="B1908" s="247"/>
      <c r="C1908" s="247"/>
      <c r="D1908" s="247"/>
      <c r="E1908" s="247"/>
      <c r="F1908" s="247"/>
      <c r="G1908" s="245"/>
    </row>
    <row r="1909" spans="1:7" x14ac:dyDescent="0.3">
      <c r="A1909" s="246"/>
      <c r="B1909" s="247"/>
      <c r="C1909" s="247"/>
      <c r="D1909" s="247"/>
      <c r="E1909" s="247"/>
      <c r="F1909" s="247"/>
      <c r="G1909" s="245"/>
    </row>
    <row r="1910" spans="1:7" x14ac:dyDescent="0.3">
      <c r="A1910" s="246"/>
      <c r="B1910" s="247"/>
      <c r="C1910" s="247"/>
      <c r="D1910" s="247"/>
      <c r="E1910" s="247"/>
      <c r="F1910" s="247"/>
      <c r="G1910" s="245"/>
    </row>
    <row r="1911" spans="1:7" x14ac:dyDescent="0.3">
      <c r="A1911" s="246"/>
      <c r="B1911" s="247"/>
      <c r="C1911" s="247"/>
      <c r="D1911" s="247"/>
      <c r="E1911" s="247"/>
      <c r="F1911" s="247"/>
      <c r="G1911" s="245"/>
    </row>
    <row r="1912" spans="1:7" x14ac:dyDescent="0.3">
      <c r="A1912" s="246"/>
      <c r="B1912" s="247"/>
      <c r="C1912" s="247"/>
      <c r="D1912" s="247"/>
      <c r="E1912" s="247"/>
      <c r="F1912" s="247"/>
      <c r="G1912" s="245"/>
    </row>
    <row r="1913" spans="1:7" x14ac:dyDescent="0.3">
      <c r="A1913" s="246"/>
      <c r="B1913" s="247"/>
      <c r="C1913" s="247"/>
      <c r="D1913" s="247"/>
      <c r="E1913" s="247"/>
      <c r="F1913" s="247"/>
      <c r="G1913" s="245"/>
    </row>
    <row r="1914" spans="1:7" x14ac:dyDescent="0.3">
      <c r="A1914" s="246"/>
      <c r="B1914" s="247"/>
      <c r="C1914" s="247"/>
      <c r="D1914" s="247"/>
      <c r="E1914" s="247"/>
      <c r="F1914" s="247"/>
      <c r="G1914" s="245"/>
    </row>
    <row r="1915" spans="1:7" x14ac:dyDescent="0.3">
      <c r="A1915" s="246"/>
      <c r="B1915" s="247"/>
      <c r="C1915" s="247"/>
      <c r="D1915" s="247"/>
      <c r="E1915" s="247"/>
      <c r="F1915" s="247"/>
      <c r="G1915" s="245"/>
    </row>
    <row r="1916" spans="1:7" x14ac:dyDescent="0.3">
      <c r="A1916" s="246"/>
      <c r="B1916" s="247"/>
      <c r="C1916" s="247"/>
      <c r="D1916" s="247"/>
      <c r="E1916" s="247"/>
      <c r="F1916" s="247"/>
      <c r="G1916" s="245"/>
    </row>
    <row r="1917" spans="1:7" x14ac:dyDescent="0.3">
      <c r="A1917" s="246"/>
      <c r="B1917" s="247"/>
      <c r="C1917" s="247"/>
      <c r="D1917" s="247"/>
      <c r="E1917" s="247"/>
      <c r="F1917" s="247"/>
      <c r="G1917" s="245"/>
    </row>
    <row r="1918" spans="1:7" x14ac:dyDescent="0.3">
      <c r="A1918" s="246"/>
      <c r="B1918" s="247"/>
      <c r="C1918" s="247"/>
      <c r="D1918" s="247"/>
      <c r="E1918" s="247"/>
      <c r="F1918" s="247"/>
      <c r="G1918" s="245"/>
    </row>
    <row r="1919" spans="1:7" x14ac:dyDescent="0.3">
      <c r="A1919" s="246"/>
      <c r="B1919" s="247"/>
      <c r="C1919" s="247"/>
      <c r="D1919" s="247"/>
      <c r="E1919" s="247"/>
      <c r="F1919" s="247"/>
      <c r="G1919" s="245"/>
    </row>
    <row r="1920" spans="1:7" x14ac:dyDescent="0.3">
      <c r="A1920" s="246"/>
      <c r="B1920" s="247"/>
      <c r="C1920" s="247"/>
      <c r="D1920" s="247"/>
      <c r="E1920" s="247"/>
      <c r="F1920" s="247"/>
      <c r="G1920" s="245"/>
    </row>
    <row r="1921" spans="1:7" x14ac:dyDescent="0.3">
      <c r="A1921" s="246"/>
      <c r="B1921" s="247"/>
      <c r="C1921" s="247"/>
      <c r="D1921" s="247"/>
      <c r="E1921" s="247"/>
      <c r="F1921" s="247"/>
      <c r="G1921" s="245"/>
    </row>
    <row r="1922" spans="1:7" x14ac:dyDescent="0.3">
      <c r="A1922" s="246"/>
      <c r="B1922" s="247"/>
      <c r="C1922" s="247"/>
      <c r="D1922" s="247"/>
      <c r="E1922" s="247"/>
      <c r="F1922" s="247"/>
      <c r="G1922" s="245"/>
    </row>
    <row r="1923" spans="1:7" x14ac:dyDescent="0.3">
      <c r="A1923" s="246"/>
      <c r="B1923" s="247"/>
      <c r="C1923" s="247"/>
      <c r="D1923" s="247"/>
      <c r="E1923" s="247"/>
      <c r="F1923" s="247"/>
      <c r="G1923" s="245"/>
    </row>
    <row r="1924" spans="1:7" x14ac:dyDescent="0.3">
      <c r="A1924" s="246"/>
      <c r="B1924" s="247"/>
      <c r="C1924" s="247"/>
      <c r="D1924" s="247"/>
      <c r="E1924" s="247"/>
      <c r="F1924" s="247"/>
      <c r="G1924" s="245"/>
    </row>
    <row r="1925" spans="1:7" x14ac:dyDescent="0.3">
      <c r="A1925" s="246"/>
      <c r="B1925" s="247"/>
      <c r="C1925" s="247"/>
      <c r="D1925" s="247"/>
      <c r="E1925" s="247"/>
      <c r="F1925" s="247"/>
      <c r="G1925" s="245"/>
    </row>
    <row r="1926" spans="1:7" x14ac:dyDescent="0.3">
      <c r="A1926" s="246"/>
      <c r="B1926" s="247"/>
      <c r="C1926" s="247"/>
      <c r="D1926" s="247"/>
      <c r="E1926" s="247"/>
      <c r="F1926" s="247"/>
      <c r="G1926" s="245"/>
    </row>
    <row r="1927" spans="1:7" x14ac:dyDescent="0.3">
      <c r="A1927" s="246"/>
      <c r="B1927" s="247"/>
      <c r="C1927" s="247"/>
      <c r="D1927" s="247"/>
      <c r="E1927" s="247"/>
      <c r="F1927" s="247"/>
      <c r="G1927" s="245"/>
    </row>
    <row r="1928" spans="1:7" x14ac:dyDescent="0.3">
      <c r="A1928" s="246"/>
      <c r="B1928" s="247"/>
      <c r="C1928" s="247"/>
      <c r="D1928" s="247"/>
      <c r="E1928" s="247"/>
      <c r="F1928" s="247"/>
      <c r="G1928" s="245"/>
    </row>
    <row r="1929" spans="1:7" x14ac:dyDescent="0.3">
      <c r="A1929" s="246"/>
      <c r="B1929" s="247"/>
      <c r="C1929" s="247"/>
      <c r="D1929" s="247"/>
      <c r="E1929" s="247"/>
      <c r="F1929" s="247"/>
      <c r="G1929" s="245"/>
    </row>
    <row r="1930" spans="1:7" x14ac:dyDescent="0.3">
      <c r="A1930" s="246"/>
      <c r="B1930" s="247"/>
      <c r="C1930" s="247"/>
      <c r="D1930" s="247"/>
      <c r="E1930" s="247"/>
      <c r="F1930" s="247"/>
      <c r="G1930" s="245"/>
    </row>
    <row r="1931" spans="1:7" x14ac:dyDescent="0.3">
      <c r="A1931" s="246"/>
      <c r="B1931" s="247"/>
      <c r="C1931" s="247"/>
      <c r="D1931" s="247"/>
      <c r="E1931" s="247"/>
      <c r="F1931" s="247"/>
      <c r="G1931" s="245"/>
    </row>
    <row r="1932" spans="1:7" x14ac:dyDescent="0.3">
      <c r="A1932" s="246"/>
      <c r="B1932" s="247"/>
      <c r="C1932" s="247"/>
      <c r="D1932" s="247"/>
      <c r="E1932" s="247"/>
      <c r="F1932" s="247"/>
      <c r="G1932" s="245"/>
    </row>
    <row r="1933" spans="1:7" x14ac:dyDescent="0.3">
      <c r="A1933" s="246"/>
      <c r="B1933" s="247"/>
      <c r="C1933" s="247"/>
      <c r="D1933" s="247"/>
      <c r="E1933" s="247"/>
      <c r="F1933" s="247"/>
      <c r="G1933" s="245"/>
    </row>
    <row r="1934" spans="1:7" x14ac:dyDescent="0.3">
      <c r="A1934" s="246"/>
      <c r="B1934" s="247"/>
      <c r="C1934" s="247"/>
      <c r="D1934" s="247"/>
      <c r="E1934" s="247"/>
      <c r="F1934" s="247"/>
      <c r="G1934" s="245"/>
    </row>
    <row r="1935" spans="1:7" x14ac:dyDescent="0.3">
      <c r="A1935" s="246"/>
      <c r="B1935" s="247"/>
      <c r="C1935" s="247"/>
      <c r="D1935" s="247"/>
      <c r="E1935" s="247"/>
      <c r="F1935" s="247"/>
      <c r="G1935" s="245"/>
    </row>
    <row r="1936" spans="1:7" x14ac:dyDescent="0.3">
      <c r="A1936" s="246"/>
      <c r="B1936" s="247"/>
      <c r="C1936" s="247"/>
      <c r="D1936" s="247"/>
      <c r="E1936" s="247"/>
      <c r="F1936" s="247"/>
      <c r="G1936" s="245"/>
    </row>
    <row r="1937" spans="1:7" x14ac:dyDescent="0.3">
      <c r="A1937" s="246"/>
      <c r="B1937" s="247"/>
      <c r="C1937" s="247"/>
      <c r="D1937" s="247"/>
      <c r="E1937" s="247"/>
      <c r="F1937" s="247"/>
      <c r="G1937" s="245"/>
    </row>
    <row r="1938" spans="1:7" x14ac:dyDescent="0.3">
      <c r="A1938" s="246"/>
      <c r="B1938" s="247"/>
      <c r="C1938" s="247"/>
      <c r="D1938" s="247"/>
      <c r="E1938" s="247"/>
      <c r="F1938" s="247"/>
      <c r="G1938" s="245"/>
    </row>
    <row r="1939" spans="1:7" x14ac:dyDescent="0.3">
      <c r="A1939" s="246"/>
      <c r="B1939" s="247"/>
      <c r="C1939" s="247"/>
      <c r="D1939" s="247"/>
      <c r="E1939" s="247"/>
      <c r="F1939" s="247"/>
      <c r="G1939" s="245"/>
    </row>
    <row r="1940" spans="1:7" x14ac:dyDescent="0.3">
      <c r="A1940" s="246"/>
      <c r="B1940" s="247"/>
      <c r="C1940" s="247"/>
      <c r="D1940" s="247"/>
      <c r="E1940" s="247"/>
      <c r="F1940" s="247"/>
      <c r="G1940" s="245"/>
    </row>
    <row r="1941" spans="1:7" x14ac:dyDescent="0.3">
      <c r="A1941" s="246"/>
      <c r="B1941" s="247"/>
      <c r="C1941" s="247"/>
      <c r="D1941" s="247"/>
      <c r="E1941" s="247"/>
      <c r="F1941" s="247"/>
      <c r="G1941" s="245"/>
    </row>
    <row r="1942" spans="1:7" x14ac:dyDescent="0.3">
      <c r="A1942" s="246"/>
      <c r="B1942" s="247"/>
      <c r="C1942" s="247"/>
      <c r="D1942" s="247"/>
      <c r="E1942" s="247"/>
      <c r="F1942" s="247"/>
      <c r="G1942" s="245"/>
    </row>
    <row r="1943" spans="1:7" x14ac:dyDescent="0.3">
      <c r="A1943" s="246"/>
      <c r="B1943" s="247"/>
      <c r="C1943" s="247"/>
      <c r="D1943" s="247"/>
      <c r="E1943" s="247"/>
      <c r="F1943" s="247"/>
      <c r="G1943" s="245"/>
    </row>
    <row r="1944" spans="1:7" x14ac:dyDescent="0.3">
      <c r="A1944" s="246"/>
      <c r="B1944" s="247"/>
      <c r="C1944" s="247"/>
      <c r="D1944" s="247"/>
      <c r="E1944" s="247"/>
      <c r="F1944" s="247"/>
      <c r="G1944" s="245"/>
    </row>
    <row r="1945" spans="1:7" x14ac:dyDescent="0.3">
      <c r="A1945" s="246"/>
      <c r="B1945" s="247"/>
      <c r="C1945" s="247"/>
      <c r="D1945" s="247"/>
      <c r="E1945" s="247"/>
      <c r="F1945" s="247"/>
      <c r="G1945" s="245"/>
    </row>
    <row r="1946" spans="1:7" x14ac:dyDescent="0.3">
      <c r="A1946" s="246"/>
      <c r="B1946" s="247"/>
      <c r="C1946" s="247"/>
      <c r="D1946" s="247"/>
      <c r="E1946" s="247"/>
      <c r="F1946" s="247"/>
      <c r="G1946" s="245"/>
    </row>
    <row r="1947" spans="1:7" x14ac:dyDescent="0.3">
      <c r="A1947" s="246"/>
      <c r="B1947" s="247"/>
      <c r="C1947" s="247"/>
      <c r="D1947" s="247"/>
      <c r="E1947" s="247"/>
      <c r="F1947" s="247"/>
      <c r="G1947" s="245"/>
    </row>
    <row r="1948" spans="1:7" x14ac:dyDescent="0.3">
      <c r="A1948" s="246"/>
      <c r="B1948" s="247"/>
      <c r="C1948" s="247"/>
      <c r="D1948" s="247"/>
      <c r="E1948" s="247"/>
      <c r="F1948" s="247"/>
      <c r="G1948" s="245"/>
    </row>
    <row r="1949" spans="1:7" x14ac:dyDescent="0.3">
      <c r="A1949" s="246"/>
      <c r="B1949" s="247"/>
      <c r="C1949" s="247"/>
      <c r="D1949" s="247"/>
      <c r="E1949" s="247"/>
      <c r="F1949" s="247"/>
      <c r="G1949" s="245"/>
    </row>
    <row r="1950" spans="1:7" x14ac:dyDescent="0.3">
      <c r="A1950" s="246"/>
      <c r="B1950" s="247"/>
      <c r="C1950" s="247"/>
      <c r="D1950" s="247"/>
      <c r="E1950" s="247"/>
      <c r="F1950" s="247"/>
      <c r="G1950" s="245"/>
    </row>
    <row r="1951" spans="1:7" x14ac:dyDescent="0.3">
      <c r="A1951" s="246"/>
      <c r="B1951" s="247"/>
      <c r="C1951" s="247"/>
      <c r="D1951" s="247"/>
      <c r="E1951" s="247"/>
      <c r="F1951" s="247"/>
      <c r="G1951" s="245"/>
    </row>
    <row r="1952" spans="1:7" x14ac:dyDescent="0.3">
      <c r="A1952" s="246"/>
      <c r="B1952" s="247"/>
      <c r="C1952" s="247"/>
      <c r="D1952" s="247"/>
      <c r="E1952" s="247"/>
      <c r="F1952" s="247"/>
      <c r="G1952" s="245"/>
    </row>
    <row r="1953" spans="1:7" x14ac:dyDescent="0.3">
      <c r="A1953" s="246"/>
      <c r="B1953" s="247"/>
      <c r="C1953" s="247"/>
      <c r="D1953" s="247"/>
      <c r="E1953" s="247"/>
      <c r="F1953" s="247"/>
      <c r="G1953" s="245"/>
    </row>
    <row r="1954" spans="1:7" x14ac:dyDescent="0.3">
      <c r="A1954" s="246"/>
      <c r="B1954" s="247"/>
      <c r="C1954" s="247"/>
      <c r="D1954" s="247"/>
      <c r="E1954" s="247"/>
      <c r="F1954" s="247"/>
      <c r="G1954" s="245"/>
    </row>
    <row r="1955" spans="1:7" x14ac:dyDescent="0.3">
      <c r="A1955" s="246"/>
      <c r="B1955" s="247"/>
      <c r="C1955" s="247"/>
      <c r="D1955" s="247"/>
      <c r="E1955" s="247"/>
      <c r="F1955" s="247"/>
      <c r="G1955" s="245"/>
    </row>
    <row r="1956" spans="1:7" x14ac:dyDescent="0.3">
      <c r="A1956" s="246"/>
      <c r="B1956" s="247"/>
      <c r="C1956" s="247"/>
      <c r="D1956" s="247"/>
      <c r="E1956" s="247"/>
      <c r="F1956" s="247"/>
      <c r="G1956" s="245"/>
    </row>
    <row r="1957" spans="1:7" x14ac:dyDescent="0.3">
      <c r="A1957" s="246"/>
      <c r="B1957" s="247"/>
      <c r="C1957" s="247"/>
      <c r="D1957" s="247"/>
      <c r="E1957" s="247"/>
      <c r="F1957" s="247"/>
      <c r="G1957" s="245"/>
    </row>
    <row r="1958" spans="1:7" x14ac:dyDescent="0.3">
      <c r="A1958" s="246"/>
      <c r="B1958" s="247"/>
      <c r="C1958" s="247"/>
      <c r="D1958" s="247"/>
      <c r="E1958" s="247"/>
      <c r="F1958" s="247"/>
      <c r="G1958" s="245"/>
    </row>
    <row r="1959" spans="1:7" x14ac:dyDescent="0.3">
      <c r="A1959" s="246"/>
      <c r="B1959" s="247"/>
      <c r="C1959" s="247"/>
      <c r="D1959" s="247"/>
      <c r="E1959" s="247"/>
      <c r="F1959" s="247"/>
      <c r="G1959" s="245"/>
    </row>
    <row r="1960" spans="1:7" x14ac:dyDescent="0.3">
      <c r="A1960" s="246"/>
      <c r="B1960" s="247"/>
      <c r="C1960" s="247"/>
      <c r="D1960" s="247"/>
      <c r="E1960" s="247"/>
      <c r="F1960" s="247"/>
      <c r="G1960" s="245"/>
    </row>
    <row r="1961" spans="1:7" x14ac:dyDescent="0.3">
      <c r="A1961" s="246"/>
      <c r="B1961" s="247"/>
      <c r="C1961" s="247"/>
      <c r="D1961" s="247"/>
      <c r="E1961" s="247"/>
      <c r="F1961" s="247"/>
      <c r="G1961" s="245"/>
    </row>
    <row r="1962" spans="1:7" x14ac:dyDescent="0.3">
      <c r="A1962" s="246"/>
      <c r="B1962" s="247"/>
      <c r="C1962" s="247"/>
      <c r="D1962" s="247"/>
      <c r="E1962" s="247"/>
      <c r="F1962" s="247"/>
      <c r="G1962" s="245"/>
    </row>
    <row r="1963" spans="1:7" x14ac:dyDescent="0.3">
      <c r="A1963" s="246"/>
      <c r="B1963" s="247"/>
      <c r="C1963" s="247"/>
      <c r="D1963" s="247"/>
      <c r="E1963" s="247"/>
      <c r="F1963" s="247"/>
      <c r="G1963" s="245"/>
    </row>
    <row r="1964" spans="1:7" x14ac:dyDescent="0.3">
      <c r="A1964" s="246"/>
      <c r="B1964" s="247"/>
      <c r="C1964" s="247"/>
      <c r="D1964" s="247"/>
      <c r="E1964" s="247"/>
      <c r="F1964" s="247"/>
      <c r="G1964" s="245"/>
    </row>
    <row r="1965" spans="1:7" x14ac:dyDescent="0.3">
      <c r="A1965" s="246"/>
      <c r="B1965" s="247"/>
      <c r="C1965" s="247"/>
      <c r="D1965" s="247"/>
      <c r="E1965" s="247"/>
      <c r="F1965" s="247"/>
      <c r="G1965" s="245"/>
    </row>
    <row r="1966" spans="1:7" x14ac:dyDescent="0.3">
      <c r="A1966" s="246"/>
      <c r="B1966" s="247"/>
      <c r="C1966" s="247"/>
      <c r="D1966" s="247"/>
      <c r="E1966" s="247"/>
      <c r="F1966" s="247"/>
      <c r="G1966" s="245"/>
    </row>
    <row r="1967" spans="1:7" x14ac:dyDescent="0.3">
      <c r="A1967" s="246"/>
      <c r="B1967" s="247"/>
      <c r="C1967" s="247"/>
      <c r="D1967" s="247"/>
      <c r="E1967" s="247"/>
      <c r="F1967" s="247"/>
      <c r="G1967" s="245"/>
    </row>
    <row r="1968" spans="1:7" x14ac:dyDescent="0.3">
      <c r="A1968" s="246"/>
      <c r="B1968" s="247"/>
      <c r="C1968" s="247"/>
      <c r="D1968" s="247"/>
      <c r="E1968" s="247"/>
      <c r="F1968" s="247"/>
      <c r="G1968" s="245"/>
    </row>
    <row r="1969" spans="1:7" x14ac:dyDescent="0.3">
      <c r="A1969" s="246"/>
      <c r="B1969" s="247"/>
      <c r="C1969" s="247"/>
      <c r="D1969" s="247"/>
      <c r="E1969" s="247"/>
      <c r="F1969" s="247"/>
      <c r="G1969" s="245"/>
    </row>
    <row r="1970" spans="1:7" x14ac:dyDescent="0.3">
      <c r="A1970" s="246"/>
      <c r="B1970" s="247"/>
      <c r="C1970" s="247"/>
      <c r="D1970" s="247"/>
      <c r="E1970" s="247"/>
      <c r="F1970" s="247"/>
      <c r="G1970" s="245"/>
    </row>
    <row r="1971" spans="1:7" x14ac:dyDescent="0.3">
      <c r="A1971" s="246"/>
      <c r="B1971" s="247"/>
      <c r="C1971" s="247"/>
      <c r="D1971" s="247"/>
      <c r="E1971" s="247"/>
      <c r="F1971" s="247"/>
      <c r="G1971" s="245"/>
    </row>
    <row r="1972" spans="1:7" x14ac:dyDescent="0.3">
      <c r="A1972" s="246"/>
      <c r="B1972" s="247"/>
      <c r="C1972" s="247"/>
      <c r="D1972" s="247"/>
      <c r="E1972" s="247"/>
      <c r="F1972" s="247"/>
      <c r="G1972" s="245"/>
    </row>
    <row r="1973" spans="1:7" x14ac:dyDescent="0.3">
      <c r="A1973" s="246"/>
      <c r="B1973" s="247"/>
      <c r="C1973" s="247"/>
      <c r="D1973" s="247"/>
      <c r="E1973" s="247"/>
      <c r="F1973" s="247"/>
      <c r="G1973" s="245"/>
    </row>
    <row r="1974" spans="1:7" x14ac:dyDescent="0.3">
      <c r="A1974" s="246"/>
      <c r="B1974" s="247"/>
      <c r="C1974" s="247"/>
      <c r="D1974" s="247"/>
      <c r="E1974" s="247"/>
      <c r="F1974" s="247"/>
      <c r="G1974" s="245"/>
    </row>
    <row r="1975" spans="1:7" x14ac:dyDescent="0.3">
      <c r="A1975" s="246"/>
      <c r="B1975" s="247"/>
      <c r="C1975" s="247"/>
      <c r="D1975" s="247"/>
      <c r="E1975" s="247"/>
      <c r="F1975" s="247"/>
      <c r="G1975" s="245"/>
    </row>
    <row r="1976" spans="1:7" x14ac:dyDescent="0.3">
      <c r="A1976" s="246"/>
      <c r="B1976" s="247"/>
      <c r="C1976" s="247"/>
      <c r="D1976" s="247"/>
      <c r="E1976" s="247"/>
      <c r="F1976" s="247"/>
      <c r="G1976" s="245"/>
    </row>
    <row r="1977" spans="1:7" x14ac:dyDescent="0.3">
      <c r="A1977" s="246"/>
      <c r="B1977" s="247"/>
      <c r="C1977" s="247"/>
      <c r="D1977" s="247"/>
      <c r="E1977" s="247"/>
      <c r="F1977" s="247"/>
      <c r="G1977" s="245"/>
    </row>
    <row r="1978" spans="1:7" x14ac:dyDescent="0.3">
      <c r="A1978" s="246"/>
      <c r="B1978" s="247"/>
      <c r="C1978" s="247"/>
      <c r="D1978" s="247"/>
      <c r="E1978" s="247"/>
      <c r="F1978" s="247"/>
      <c r="G1978" s="245"/>
    </row>
    <row r="1979" spans="1:7" x14ac:dyDescent="0.3">
      <c r="A1979" s="246"/>
      <c r="B1979" s="247"/>
      <c r="C1979" s="247"/>
      <c r="D1979" s="247"/>
      <c r="E1979" s="247"/>
      <c r="F1979" s="247"/>
      <c r="G1979" s="245"/>
    </row>
    <row r="1980" spans="1:7" x14ac:dyDescent="0.3">
      <c r="A1980" s="246"/>
      <c r="B1980" s="247"/>
      <c r="C1980" s="247"/>
      <c r="D1980" s="247"/>
      <c r="E1980" s="247"/>
      <c r="F1980" s="247"/>
      <c r="G1980" s="245"/>
    </row>
    <row r="1981" spans="1:7" x14ac:dyDescent="0.3">
      <c r="A1981" s="246"/>
      <c r="B1981" s="247"/>
      <c r="C1981" s="247"/>
      <c r="D1981" s="247"/>
      <c r="E1981" s="247"/>
      <c r="F1981" s="247"/>
      <c r="G1981" s="245"/>
    </row>
    <row r="1982" spans="1:7" x14ac:dyDescent="0.3">
      <c r="A1982" s="246"/>
      <c r="B1982" s="247"/>
      <c r="C1982" s="247"/>
      <c r="D1982" s="247"/>
      <c r="E1982" s="247"/>
      <c r="F1982" s="247"/>
      <c r="G1982" s="245"/>
    </row>
    <row r="1983" spans="1:7" x14ac:dyDescent="0.3">
      <c r="A1983" s="246"/>
      <c r="B1983" s="247"/>
      <c r="C1983" s="247"/>
      <c r="D1983" s="247"/>
      <c r="E1983" s="247"/>
      <c r="F1983" s="247"/>
      <c r="G1983" s="245"/>
    </row>
    <row r="1984" spans="1:7" x14ac:dyDescent="0.3">
      <c r="A1984" s="246"/>
      <c r="B1984" s="247"/>
      <c r="C1984" s="247"/>
      <c r="D1984" s="247"/>
      <c r="E1984" s="247"/>
      <c r="F1984" s="247"/>
      <c r="G1984" s="245"/>
    </row>
    <row r="1985" spans="1:7" x14ac:dyDescent="0.3">
      <c r="A1985" s="246"/>
      <c r="B1985" s="247"/>
      <c r="C1985" s="247"/>
      <c r="D1985" s="247"/>
      <c r="E1985" s="247"/>
      <c r="F1985" s="247"/>
      <c r="G1985" s="245"/>
    </row>
    <row r="1986" spans="1:7" x14ac:dyDescent="0.3">
      <c r="A1986" s="246"/>
      <c r="B1986" s="247"/>
      <c r="C1986" s="247"/>
      <c r="D1986" s="247"/>
      <c r="E1986" s="247"/>
      <c r="F1986" s="247"/>
      <c r="G1986" s="245"/>
    </row>
    <row r="1987" spans="1:7" x14ac:dyDescent="0.3">
      <c r="A1987" s="246"/>
      <c r="B1987" s="247"/>
      <c r="C1987" s="247"/>
      <c r="D1987" s="247"/>
      <c r="E1987" s="247"/>
      <c r="F1987" s="247"/>
      <c r="G1987" s="245"/>
    </row>
    <row r="1988" spans="1:7" x14ac:dyDescent="0.3">
      <c r="A1988" s="246"/>
      <c r="B1988" s="247"/>
      <c r="C1988" s="247"/>
      <c r="D1988" s="247"/>
      <c r="E1988" s="247"/>
      <c r="F1988" s="247"/>
      <c r="G1988" s="245"/>
    </row>
    <row r="1989" spans="1:7" x14ac:dyDescent="0.3">
      <c r="A1989" s="246"/>
      <c r="B1989" s="247"/>
      <c r="C1989" s="247"/>
      <c r="D1989" s="247"/>
      <c r="E1989" s="247"/>
      <c r="F1989" s="247"/>
      <c r="G1989" s="245"/>
    </row>
    <row r="1990" spans="1:7" x14ac:dyDescent="0.3">
      <c r="A1990" s="246"/>
      <c r="B1990" s="247"/>
      <c r="C1990" s="247"/>
      <c r="D1990" s="247"/>
      <c r="E1990" s="247"/>
      <c r="F1990" s="247"/>
      <c r="G1990" s="245"/>
    </row>
    <row r="1991" spans="1:7" x14ac:dyDescent="0.3">
      <c r="A1991" s="246"/>
      <c r="B1991" s="247"/>
      <c r="C1991" s="247"/>
      <c r="D1991" s="247"/>
      <c r="E1991" s="247"/>
      <c r="F1991" s="247"/>
      <c r="G1991" s="245"/>
    </row>
    <row r="1992" spans="1:7" x14ac:dyDescent="0.3">
      <c r="A1992" s="246"/>
      <c r="B1992" s="247"/>
      <c r="C1992" s="247"/>
      <c r="D1992" s="247"/>
      <c r="E1992" s="247"/>
      <c r="F1992" s="247"/>
      <c r="G1992" s="245"/>
    </row>
    <row r="1993" spans="1:7" x14ac:dyDescent="0.3">
      <c r="A1993" s="246"/>
      <c r="B1993" s="247"/>
      <c r="C1993" s="247"/>
      <c r="D1993" s="247"/>
      <c r="E1993" s="247"/>
      <c r="F1993" s="247"/>
      <c r="G1993" s="245"/>
    </row>
    <row r="1994" spans="1:7" x14ac:dyDescent="0.3">
      <c r="A1994" s="246"/>
      <c r="B1994" s="247"/>
      <c r="C1994" s="247"/>
      <c r="D1994" s="247"/>
      <c r="E1994" s="247"/>
      <c r="F1994" s="247"/>
      <c r="G1994" s="245"/>
    </row>
    <row r="1995" spans="1:7" x14ac:dyDescent="0.3">
      <c r="A1995" s="246"/>
      <c r="B1995" s="247"/>
      <c r="C1995" s="247"/>
      <c r="D1995" s="247"/>
      <c r="E1995" s="247"/>
      <c r="F1995" s="247"/>
      <c r="G1995" s="245"/>
    </row>
    <row r="1996" spans="1:7" x14ac:dyDescent="0.3">
      <c r="A1996" s="246"/>
      <c r="B1996" s="247"/>
      <c r="C1996" s="247"/>
      <c r="D1996" s="247"/>
      <c r="E1996" s="247"/>
      <c r="F1996" s="247"/>
      <c r="G1996" s="245"/>
    </row>
    <row r="1997" spans="1:7" x14ac:dyDescent="0.3">
      <c r="A1997" s="246"/>
      <c r="B1997" s="247"/>
      <c r="C1997" s="247"/>
      <c r="D1997" s="247"/>
      <c r="E1997" s="247"/>
      <c r="F1997" s="247"/>
      <c r="G1997" s="245"/>
    </row>
    <row r="1998" spans="1:7" x14ac:dyDescent="0.3">
      <c r="A1998" s="246"/>
      <c r="B1998" s="247"/>
      <c r="C1998" s="247"/>
      <c r="D1998" s="247"/>
      <c r="E1998" s="247"/>
      <c r="F1998" s="247"/>
      <c r="G1998" s="245"/>
    </row>
    <row r="1999" spans="1:7" x14ac:dyDescent="0.3">
      <c r="A1999" s="246"/>
      <c r="B1999" s="247"/>
      <c r="C1999" s="247"/>
      <c r="D1999" s="247"/>
      <c r="E1999" s="247"/>
      <c r="F1999" s="247"/>
      <c r="G1999" s="245"/>
    </row>
    <row r="2000" spans="1:7" x14ac:dyDescent="0.3">
      <c r="A2000" s="246"/>
      <c r="B2000" s="247"/>
      <c r="C2000" s="247"/>
      <c r="D2000" s="247"/>
      <c r="E2000" s="247"/>
      <c r="F2000" s="247"/>
      <c r="G2000" s="245"/>
    </row>
    <row r="2001" spans="1:7" x14ac:dyDescent="0.3">
      <c r="A2001" s="246"/>
      <c r="B2001" s="247"/>
      <c r="C2001" s="247"/>
      <c r="D2001" s="247"/>
      <c r="E2001" s="247"/>
      <c r="F2001" s="247"/>
      <c r="G2001" s="245"/>
    </row>
    <row r="2002" spans="1:7" x14ac:dyDescent="0.3">
      <c r="A2002" s="246"/>
      <c r="B2002" s="247"/>
      <c r="C2002" s="247"/>
      <c r="D2002" s="247"/>
      <c r="E2002" s="247"/>
      <c r="F2002" s="247"/>
      <c r="G2002" s="245"/>
    </row>
    <row r="2003" spans="1:7" x14ac:dyDescent="0.3">
      <c r="A2003" s="246"/>
      <c r="B2003" s="247"/>
      <c r="C2003" s="247"/>
      <c r="D2003" s="247"/>
      <c r="E2003" s="247"/>
      <c r="F2003" s="247"/>
      <c r="G2003" s="245"/>
    </row>
    <row r="2004" spans="1:7" x14ac:dyDescent="0.3">
      <c r="A2004" s="246"/>
      <c r="B2004" s="247"/>
      <c r="C2004" s="247"/>
      <c r="D2004" s="247"/>
      <c r="E2004" s="247"/>
      <c r="F2004" s="247"/>
      <c r="G2004" s="245"/>
    </row>
    <row r="2005" spans="1:7" x14ac:dyDescent="0.3">
      <c r="A2005" s="246"/>
      <c r="B2005" s="247"/>
      <c r="C2005" s="247"/>
      <c r="D2005" s="247"/>
      <c r="E2005" s="247"/>
      <c r="F2005" s="247"/>
      <c r="G2005" s="245"/>
    </row>
    <row r="2006" spans="1:7" x14ac:dyDescent="0.3">
      <c r="A2006" s="246"/>
      <c r="B2006" s="247"/>
      <c r="C2006" s="247"/>
      <c r="D2006" s="247"/>
      <c r="E2006" s="247"/>
      <c r="F2006" s="247"/>
      <c r="G2006" s="245"/>
    </row>
    <row r="2007" spans="1:7" x14ac:dyDescent="0.3">
      <c r="A2007" s="246"/>
      <c r="B2007" s="247"/>
      <c r="C2007" s="247"/>
      <c r="D2007" s="247"/>
      <c r="E2007" s="247"/>
      <c r="F2007" s="247"/>
      <c r="G2007" s="245"/>
    </row>
    <row r="2008" spans="1:7" x14ac:dyDescent="0.3">
      <c r="A2008" s="246"/>
      <c r="B2008" s="247"/>
      <c r="C2008" s="247"/>
      <c r="D2008" s="247"/>
      <c r="E2008" s="247"/>
      <c r="F2008" s="247"/>
      <c r="G2008" s="245"/>
    </row>
    <row r="2009" spans="1:7" x14ac:dyDescent="0.3">
      <c r="A2009" s="246"/>
      <c r="B2009" s="247"/>
      <c r="C2009" s="247"/>
      <c r="D2009" s="247"/>
      <c r="E2009" s="247"/>
      <c r="F2009" s="247"/>
      <c r="G2009" s="245"/>
    </row>
    <row r="2010" spans="1:7" x14ac:dyDescent="0.3">
      <c r="A2010" s="246"/>
      <c r="B2010" s="247"/>
      <c r="C2010" s="247"/>
      <c r="D2010" s="247"/>
      <c r="E2010" s="247"/>
      <c r="F2010" s="247"/>
      <c r="G2010" s="245"/>
    </row>
    <row r="2011" spans="1:7" x14ac:dyDescent="0.3">
      <c r="A2011" s="246"/>
      <c r="B2011" s="247"/>
      <c r="C2011" s="247"/>
      <c r="D2011" s="247"/>
      <c r="E2011" s="247"/>
      <c r="F2011" s="247"/>
      <c r="G2011" s="245"/>
    </row>
    <row r="2012" spans="1:7" x14ac:dyDescent="0.3">
      <c r="A2012" s="246"/>
      <c r="B2012" s="247"/>
      <c r="C2012" s="247"/>
      <c r="D2012" s="247"/>
      <c r="E2012" s="247"/>
      <c r="F2012" s="247"/>
      <c r="G2012" s="245"/>
    </row>
    <row r="2013" spans="1:7" x14ac:dyDescent="0.3">
      <c r="A2013" s="246"/>
      <c r="B2013" s="247"/>
      <c r="C2013" s="247"/>
      <c r="D2013" s="247"/>
      <c r="E2013" s="247"/>
      <c r="F2013" s="247"/>
      <c r="G2013" s="245"/>
    </row>
    <row r="2014" spans="1:7" x14ac:dyDescent="0.3">
      <c r="A2014" s="246"/>
      <c r="B2014" s="247"/>
      <c r="C2014" s="247"/>
      <c r="D2014" s="247"/>
      <c r="E2014" s="247"/>
      <c r="F2014" s="247"/>
      <c r="G2014" s="245"/>
    </row>
    <row r="2015" spans="1:7" x14ac:dyDescent="0.3">
      <c r="A2015" s="246"/>
      <c r="B2015" s="247"/>
      <c r="C2015" s="247"/>
      <c r="D2015" s="247"/>
      <c r="E2015" s="247"/>
      <c r="F2015" s="247"/>
      <c r="G2015" s="245"/>
    </row>
    <row r="2016" spans="1:7" x14ac:dyDescent="0.3">
      <c r="A2016" s="246"/>
      <c r="B2016" s="247"/>
      <c r="C2016" s="247"/>
      <c r="D2016" s="247"/>
      <c r="E2016" s="247"/>
      <c r="F2016" s="247"/>
      <c r="G2016" s="245"/>
    </row>
    <row r="2017" spans="1:7" x14ac:dyDescent="0.3">
      <c r="A2017" s="246"/>
      <c r="B2017" s="247"/>
      <c r="C2017" s="247"/>
      <c r="D2017" s="247"/>
      <c r="E2017" s="247"/>
      <c r="F2017" s="247"/>
      <c r="G2017" s="245"/>
    </row>
    <row r="2018" spans="1:7" x14ac:dyDescent="0.3">
      <c r="A2018" s="246"/>
      <c r="B2018" s="247"/>
      <c r="C2018" s="247"/>
      <c r="D2018" s="247"/>
      <c r="E2018" s="247"/>
      <c r="F2018" s="247"/>
      <c r="G2018" s="245"/>
    </row>
    <row r="2019" spans="1:7" x14ac:dyDescent="0.3">
      <c r="A2019" s="246"/>
      <c r="B2019" s="247"/>
      <c r="C2019" s="247"/>
      <c r="D2019" s="247"/>
      <c r="E2019" s="247"/>
      <c r="F2019" s="247"/>
      <c r="G2019" s="245"/>
    </row>
    <row r="2020" spans="1:7" x14ac:dyDescent="0.3">
      <c r="A2020" s="246"/>
      <c r="B2020" s="247"/>
      <c r="C2020" s="247"/>
      <c r="D2020" s="247"/>
      <c r="E2020" s="247"/>
      <c r="F2020" s="247"/>
      <c r="G2020" s="245"/>
    </row>
    <row r="2021" spans="1:7" x14ac:dyDescent="0.3">
      <c r="A2021" s="246"/>
      <c r="B2021" s="247"/>
      <c r="C2021" s="247"/>
      <c r="D2021" s="247"/>
      <c r="E2021" s="247"/>
      <c r="F2021" s="247"/>
      <c r="G2021" s="245"/>
    </row>
    <row r="2022" spans="1:7" x14ac:dyDescent="0.3">
      <c r="A2022" s="246"/>
      <c r="B2022" s="247"/>
      <c r="C2022" s="247"/>
      <c r="D2022" s="247"/>
      <c r="E2022" s="247"/>
      <c r="F2022" s="247"/>
      <c r="G2022" s="245"/>
    </row>
    <row r="2023" spans="1:7" x14ac:dyDescent="0.3">
      <c r="A2023" s="246"/>
      <c r="B2023" s="247"/>
      <c r="C2023" s="247"/>
      <c r="D2023" s="247"/>
      <c r="E2023" s="247"/>
      <c r="F2023" s="247"/>
      <c r="G2023" s="245"/>
    </row>
    <row r="2024" spans="1:7" x14ac:dyDescent="0.3">
      <c r="A2024" s="246"/>
      <c r="B2024" s="247"/>
      <c r="C2024" s="247"/>
      <c r="D2024" s="247"/>
      <c r="E2024" s="247"/>
      <c r="F2024" s="247"/>
      <c r="G2024" s="245"/>
    </row>
    <row r="2025" spans="1:7" x14ac:dyDescent="0.3">
      <c r="A2025" s="246"/>
      <c r="B2025" s="247"/>
      <c r="C2025" s="247"/>
      <c r="D2025" s="247"/>
      <c r="E2025" s="247"/>
      <c r="F2025" s="247"/>
      <c r="G2025" s="245"/>
    </row>
    <row r="2026" spans="1:7" x14ac:dyDescent="0.3">
      <c r="A2026" s="246"/>
      <c r="B2026" s="247"/>
      <c r="C2026" s="247"/>
      <c r="D2026" s="247"/>
      <c r="E2026" s="247"/>
      <c r="F2026" s="247"/>
      <c r="G2026" s="245"/>
    </row>
    <row r="2027" spans="1:7" x14ac:dyDescent="0.3">
      <c r="A2027" s="246"/>
      <c r="B2027" s="247"/>
      <c r="C2027" s="247"/>
      <c r="D2027" s="247"/>
      <c r="E2027" s="247"/>
      <c r="F2027" s="247"/>
      <c r="G2027" s="245"/>
    </row>
    <row r="2028" spans="1:7" x14ac:dyDescent="0.3">
      <c r="A2028" s="246"/>
      <c r="B2028" s="247"/>
      <c r="C2028" s="247"/>
      <c r="D2028" s="247"/>
      <c r="E2028" s="247"/>
      <c r="F2028" s="247"/>
      <c r="G2028" s="245"/>
    </row>
    <row r="2029" spans="1:7" x14ac:dyDescent="0.3">
      <c r="A2029" s="246"/>
      <c r="B2029" s="247"/>
      <c r="C2029" s="247"/>
      <c r="D2029" s="247"/>
      <c r="E2029" s="247"/>
      <c r="F2029" s="247"/>
      <c r="G2029" s="245"/>
    </row>
    <row r="2030" spans="1:7" x14ac:dyDescent="0.3">
      <c r="A2030" s="246"/>
      <c r="B2030" s="247"/>
      <c r="C2030" s="247"/>
      <c r="D2030" s="247"/>
      <c r="E2030" s="247"/>
      <c r="F2030" s="247"/>
      <c r="G2030" s="245"/>
    </row>
    <row r="2031" spans="1:7" x14ac:dyDescent="0.3">
      <c r="A2031" s="246"/>
      <c r="B2031" s="247"/>
      <c r="C2031" s="247"/>
      <c r="D2031" s="247"/>
      <c r="E2031" s="247"/>
      <c r="F2031" s="247"/>
      <c r="G2031" s="245"/>
    </row>
    <row r="2032" spans="1:7" x14ac:dyDescent="0.3">
      <c r="A2032" s="246"/>
      <c r="B2032" s="247"/>
      <c r="C2032" s="247"/>
      <c r="D2032" s="247"/>
      <c r="E2032" s="247"/>
      <c r="F2032" s="247"/>
      <c r="G2032" s="245"/>
    </row>
    <row r="2033" spans="1:7" x14ac:dyDescent="0.3">
      <c r="A2033" s="246"/>
      <c r="B2033" s="247"/>
      <c r="C2033" s="247"/>
      <c r="D2033" s="247"/>
      <c r="E2033" s="247"/>
      <c r="F2033" s="247"/>
      <c r="G2033" s="245"/>
    </row>
    <row r="2034" spans="1:7" x14ac:dyDescent="0.3">
      <c r="A2034" s="246"/>
      <c r="B2034" s="247"/>
      <c r="C2034" s="247"/>
      <c r="D2034" s="247"/>
      <c r="E2034" s="247"/>
      <c r="F2034" s="247"/>
      <c r="G2034" s="245"/>
    </row>
    <row r="2035" spans="1:7" x14ac:dyDescent="0.3">
      <c r="A2035" s="246"/>
      <c r="B2035" s="247"/>
      <c r="C2035" s="247"/>
      <c r="D2035" s="247"/>
      <c r="E2035" s="247"/>
      <c r="F2035" s="247"/>
      <c r="G2035" s="245"/>
    </row>
    <row r="2036" spans="1:7" x14ac:dyDescent="0.3">
      <c r="A2036" s="246"/>
      <c r="B2036" s="247"/>
      <c r="C2036" s="247"/>
      <c r="D2036" s="247"/>
      <c r="E2036" s="247"/>
      <c r="F2036" s="247"/>
      <c r="G2036" s="245"/>
    </row>
    <row r="2037" spans="1:7" x14ac:dyDescent="0.3">
      <c r="A2037" s="246"/>
      <c r="B2037" s="247"/>
      <c r="C2037" s="247"/>
      <c r="D2037" s="247"/>
      <c r="E2037" s="247"/>
      <c r="F2037" s="247"/>
      <c r="G2037" s="245"/>
    </row>
    <row r="2038" spans="1:7" x14ac:dyDescent="0.3">
      <c r="A2038" s="246"/>
      <c r="B2038" s="247"/>
      <c r="C2038" s="247"/>
      <c r="D2038" s="247"/>
      <c r="E2038" s="247"/>
      <c r="F2038" s="247"/>
      <c r="G2038" s="245"/>
    </row>
    <row r="2039" spans="1:7" x14ac:dyDescent="0.3">
      <c r="A2039" s="246"/>
      <c r="B2039" s="247"/>
      <c r="C2039" s="247"/>
      <c r="D2039" s="247"/>
      <c r="E2039" s="247"/>
      <c r="F2039" s="247"/>
      <c r="G2039" s="245"/>
    </row>
    <row r="2040" spans="1:7" x14ac:dyDescent="0.3">
      <c r="A2040" s="246"/>
      <c r="B2040" s="247"/>
      <c r="C2040" s="247"/>
      <c r="D2040" s="247"/>
      <c r="E2040" s="247"/>
      <c r="F2040" s="247"/>
      <c r="G2040" s="245"/>
    </row>
    <row r="2041" spans="1:7" x14ac:dyDescent="0.3">
      <c r="A2041" s="246"/>
      <c r="B2041" s="247"/>
      <c r="C2041" s="247"/>
      <c r="D2041" s="247"/>
      <c r="E2041" s="247"/>
      <c r="F2041" s="247"/>
      <c r="G2041" s="245"/>
    </row>
    <row r="2042" spans="1:7" x14ac:dyDescent="0.3">
      <c r="A2042" s="246"/>
      <c r="B2042" s="247"/>
      <c r="C2042" s="247"/>
      <c r="D2042" s="247"/>
      <c r="E2042" s="247"/>
      <c r="F2042" s="247"/>
      <c r="G2042" s="245"/>
    </row>
    <row r="2043" spans="1:7" x14ac:dyDescent="0.3">
      <c r="A2043" s="246"/>
      <c r="B2043" s="247"/>
      <c r="C2043" s="247"/>
      <c r="D2043" s="247"/>
      <c r="E2043" s="247"/>
      <c r="F2043" s="247"/>
      <c r="G2043" s="245"/>
    </row>
    <row r="2044" spans="1:7" x14ac:dyDescent="0.3">
      <c r="A2044" s="246"/>
      <c r="B2044" s="247"/>
      <c r="C2044" s="247"/>
      <c r="D2044" s="247"/>
      <c r="E2044" s="247"/>
      <c r="F2044" s="247"/>
      <c r="G2044" s="245"/>
    </row>
    <row r="2045" spans="1:7" x14ac:dyDescent="0.3">
      <c r="A2045" s="246"/>
      <c r="B2045" s="247"/>
      <c r="C2045" s="247"/>
      <c r="D2045" s="247"/>
      <c r="E2045" s="247"/>
      <c r="F2045" s="247"/>
      <c r="G2045" s="245"/>
    </row>
    <row r="2046" spans="1:7" x14ac:dyDescent="0.3">
      <c r="A2046" s="246"/>
      <c r="B2046" s="247"/>
      <c r="C2046" s="247"/>
      <c r="D2046" s="247"/>
      <c r="E2046" s="247"/>
      <c r="F2046" s="247"/>
      <c r="G2046" s="245"/>
    </row>
    <row r="2047" spans="1:7" x14ac:dyDescent="0.3">
      <c r="A2047" s="246"/>
      <c r="B2047" s="247"/>
      <c r="C2047" s="247"/>
      <c r="D2047" s="247"/>
      <c r="E2047" s="247"/>
      <c r="F2047" s="247"/>
      <c r="G2047" s="245"/>
    </row>
    <row r="2048" spans="1:7" x14ac:dyDescent="0.3">
      <c r="A2048" s="246"/>
      <c r="B2048" s="247"/>
      <c r="C2048" s="247"/>
      <c r="D2048" s="247"/>
      <c r="E2048" s="247"/>
      <c r="F2048" s="247"/>
      <c r="G2048" s="245"/>
    </row>
    <row r="2049" spans="1:7" x14ac:dyDescent="0.3">
      <c r="A2049" s="246"/>
      <c r="B2049" s="247"/>
      <c r="C2049" s="247"/>
      <c r="D2049" s="247"/>
      <c r="E2049" s="247"/>
      <c r="F2049" s="247"/>
      <c r="G2049" s="245"/>
    </row>
    <row r="2050" spans="1:7" x14ac:dyDescent="0.3">
      <c r="A2050" s="246"/>
      <c r="B2050" s="247"/>
      <c r="C2050" s="247"/>
      <c r="D2050" s="247"/>
      <c r="E2050" s="247"/>
      <c r="F2050" s="247"/>
      <c r="G2050" s="245"/>
    </row>
    <row r="2051" spans="1:7" x14ac:dyDescent="0.3">
      <c r="A2051" s="246"/>
      <c r="B2051" s="247"/>
      <c r="C2051" s="247"/>
      <c r="D2051" s="247"/>
      <c r="E2051" s="247"/>
      <c r="F2051" s="247"/>
      <c r="G2051" s="245"/>
    </row>
    <row r="2052" spans="1:7" x14ac:dyDescent="0.3">
      <c r="A2052" s="246"/>
      <c r="B2052" s="247"/>
      <c r="C2052" s="247"/>
      <c r="D2052" s="247"/>
      <c r="E2052" s="247"/>
      <c r="F2052" s="247"/>
      <c r="G2052" s="245"/>
    </row>
    <row r="2053" spans="1:7" x14ac:dyDescent="0.3">
      <c r="A2053" s="246"/>
      <c r="B2053" s="247"/>
      <c r="C2053" s="247"/>
      <c r="D2053" s="247"/>
      <c r="E2053" s="247"/>
      <c r="F2053" s="247"/>
      <c r="G2053" s="245"/>
    </row>
    <row r="2054" spans="1:7" x14ac:dyDescent="0.3">
      <c r="A2054" s="246"/>
      <c r="B2054" s="247"/>
      <c r="C2054" s="247"/>
      <c r="D2054" s="247"/>
      <c r="E2054" s="247"/>
      <c r="F2054" s="247"/>
      <c r="G2054" s="245"/>
    </row>
    <row r="2055" spans="1:7" x14ac:dyDescent="0.3">
      <c r="A2055" s="246"/>
      <c r="B2055" s="247"/>
      <c r="C2055" s="247"/>
      <c r="D2055" s="247"/>
      <c r="E2055" s="247"/>
      <c r="F2055" s="247"/>
      <c r="G2055" s="245"/>
    </row>
    <row r="2056" spans="1:7" x14ac:dyDescent="0.3">
      <c r="A2056" s="246"/>
      <c r="B2056" s="247"/>
      <c r="C2056" s="247"/>
      <c r="D2056" s="247"/>
      <c r="E2056" s="247"/>
      <c r="F2056" s="247"/>
      <c r="G2056" s="245"/>
    </row>
    <row r="2057" spans="1:7" x14ac:dyDescent="0.3">
      <c r="A2057" s="246"/>
      <c r="B2057" s="247"/>
      <c r="C2057" s="247"/>
      <c r="D2057" s="247"/>
      <c r="E2057" s="247"/>
      <c r="F2057" s="247"/>
      <c r="G2057" s="245"/>
    </row>
    <row r="2058" spans="1:7" x14ac:dyDescent="0.3">
      <c r="A2058" s="246"/>
      <c r="B2058" s="247"/>
      <c r="C2058" s="247"/>
      <c r="D2058" s="247"/>
      <c r="E2058" s="247"/>
      <c r="F2058" s="247"/>
      <c r="G2058" s="245"/>
    </row>
    <row r="2059" spans="1:7" x14ac:dyDescent="0.3">
      <c r="A2059" s="246"/>
      <c r="B2059" s="247"/>
      <c r="C2059" s="247"/>
      <c r="D2059" s="247"/>
      <c r="E2059" s="247"/>
      <c r="F2059" s="247"/>
      <c r="G2059" s="245"/>
    </row>
    <row r="2060" spans="1:7" x14ac:dyDescent="0.3">
      <c r="A2060" s="246"/>
      <c r="B2060" s="247"/>
      <c r="C2060" s="247"/>
      <c r="D2060" s="247"/>
      <c r="E2060" s="247"/>
      <c r="F2060" s="247"/>
      <c r="G2060" s="245"/>
    </row>
    <row r="2061" spans="1:7" x14ac:dyDescent="0.3">
      <c r="A2061" s="246"/>
      <c r="B2061" s="247"/>
      <c r="C2061" s="247"/>
      <c r="D2061" s="247"/>
      <c r="E2061" s="247"/>
      <c r="F2061" s="247"/>
      <c r="G2061" s="245"/>
    </row>
    <row r="2062" spans="1:7" x14ac:dyDescent="0.3">
      <c r="A2062" s="246"/>
      <c r="B2062" s="247"/>
      <c r="C2062" s="247"/>
      <c r="D2062" s="247"/>
      <c r="E2062" s="247"/>
      <c r="F2062" s="247"/>
      <c r="G2062" s="245"/>
    </row>
    <row r="2063" spans="1:7" x14ac:dyDescent="0.3">
      <c r="A2063" s="246"/>
      <c r="B2063" s="247"/>
      <c r="C2063" s="247"/>
      <c r="D2063" s="247"/>
      <c r="E2063" s="247"/>
      <c r="F2063" s="247"/>
      <c r="G2063" s="245"/>
    </row>
    <row r="2064" spans="1:7" x14ac:dyDescent="0.3">
      <c r="A2064" s="246"/>
      <c r="B2064" s="247"/>
      <c r="C2064" s="247"/>
      <c r="D2064" s="247"/>
      <c r="E2064" s="247"/>
      <c r="F2064" s="247"/>
      <c r="G2064" s="245"/>
    </row>
    <row r="2065" spans="1:7" x14ac:dyDescent="0.3">
      <c r="A2065" s="246"/>
      <c r="B2065" s="247"/>
      <c r="C2065" s="247"/>
      <c r="D2065" s="247"/>
      <c r="E2065" s="247"/>
      <c r="F2065" s="247"/>
      <c r="G2065" s="245"/>
    </row>
    <row r="2066" spans="1:7" x14ac:dyDescent="0.3">
      <c r="A2066" s="246"/>
      <c r="B2066" s="247"/>
      <c r="C2066" s="247"/>
      <c r="D2066" s="247"/>
      <c r="E2066" s="247"/>
      <c r="F2066" s="247"/>
      <c r="G2066" s="245"/>
    </row>
    <row r="2067" spans="1:7" x14ac:dyDescent="0.3">
      <c r="A2067" s="246"/>
      <c r="B2067" s="247"/>
      <c r="C2067" s="247"/>
      <c r="D2067" s="247"/>
      <c r="E2067" s="247"/>
      <c r="F2067" s="247"/>
      <c r="G2067" s="245"/>
    </row>
    <row r="2068" spans="1:7" x14ac:dyDescent="0.3">
      <c r="A2068" s="246"/>
      <c r="B2068" s="247"/>
      <c r="C2068" s="247"/>
      <c r="D2068" s="247"/>
      <c r="E2068" s="247"/>
      <c r="F2068" s="247"/>
      <c r="G2068" s="245"/>
    </row>
    <row r="2069" spans="1:7" x14ac:dyDescent="0.3">
      <c r="A2069" s="246"/>
      <c r="B2069" s="247"/>
      <c r="C2069" s="247"/>
      <c r="D2069" s="247"/>
      <c r="E2069" s="247"/>
      <c r="F2069" s="247"/>
      <c r="G2069" s="245"/>
    </row>
    <row r="2070" spans="1:7" x14ac:dyDescent="0.3">
      <c r="A2070" s="246"/>
      <c r="B2070" s="247"/>
      <c r="C2070" s="247"/>
      <c r="D2070" s="247"/>
      <c r="E2070" s="247"/>
      <c r="F2070" s="247"/>
      <c r="G2070" s="245"/>
    </row>
    <row r="2071" spans="1:7" x14ac:dyDescent="0.3">
      <c r="A2071" s="246"/>
      <c r="B2071" s="247"/>
      <c r="C2071" s="247"/>
      <c r="D2071" s="247"/>
      <c r="E2071" s="247"/>
      <c r="F2071" s="247"/>
      <c r="G2071" s="245"/>
    </row>
    <row r="2072" spans="1:7" x14ac:dyDescent="0.3">
      <c r="A2072" s="246"/>
      <c r="B2072" s="247"/>
      <c r="C2072" s="247"/>
      <c r="D2072" s="247"/>
      <c r="E2072" s="247"/>
      <c r="F2072" s="247"/>
      <c r="G2072" s="245"/>
    </row>
    <row r="2073" spans="1:7" x14ac:dyDescent="0.3">
      <c r="A2073" s="246"/>
      <c r="B2073" s="247"/>
      <c r="C2073" s="247"/>
      <c r="D2073" s="247"/>
      <c r="E2073" s="247"/>
      <c r="F2073" s="247"/>
      <c r="G2073" s="245"/>
    </row>
    <row r="2074" spans="1:7" x14ac:dyDescent="0.3">
      <c r="A2074" s="246"/>
      <c r="B2074" s="247"/>
      <c r="C2074" s="247"/>
      <c r="D2074" s="247"/>
      <c r="E2074" s="247"/>
      <c r="F2074" s="247"/>
      <c r="G2074" s="245"/>
    </row>
    <row r="2075" spans="1:7" x14ac:dyDescent="0.3">
      <c r="A2075" s="246"/>
      <c r="B2075" s="247"/>
      <c r="C2075" s="247"/>
      <c r="D2075" s="247"/>
      <c r="E2075" s="247"/>
      <c r="F2075" s="247"/>
      <c r="G2075" s="245"/>
    </row>
    <row r="2076" spans="1:7" x14ac:dyDescent="0.3">
      <c r="A2076" s="246"/>
      <c r="B2076" s="247"/>
      <c r="C2076" s="247"/>
      <c r="D2076" s="247"/>
      <c r="E2076" s="247"/>
      <c r="F2076" s="247"/>
      <c r="G2076" s="245"/>
    </row>
    <row r="2077" spans="1:7" x14ac:dyDescent="0.3">
      <c r="A2077" s="246"/>
      <c r="B2077" s="247"/>
      <c r="C2077" s="247"/>
      <c r="D2077" s="247"/>
      <c r="E2077" s="247"/>
      <c r="F2077" s="247"/>
      <c r="G2077" s="245"/>
    </row>
    <row r="2078" spans="1:7" x14ac:dyDescent="0.3">
      <c r="A2078" s="246"/>
      <c r="B2078" s="247"/>
      <c r="C2078" s="247"/>
      <c r="D2078" s="247"/>
      <c r="E2078" s="247"/>
      <c r="F2078" s="247"/>
      <c r="G2078" s="245"/>
    </row>
    <row r="2079" spans="1:7" x14ac:dyDescent="0.3">
      <c r="A2079" s="246"/>
      <c r="B2079" s="247"/>
      <c r="C2079" s="247"/>
      <c r="D2079" s="247"/>
      <c r="E2079" s="247"/>
      <c r="F2079" s="247"/>
      <c r="G2079" s="245"/>
    </row>
    <row r="2080" spans="1:7" x14ac:dyDescent="0.3">
      <c r="A2080" s="246"/>
      <c r="B2080" s="247"/>
      <c r="C2080" s="247"/>
      <c r="D2080" s="247"/>
      <c r="E2080" s="247"/>
      <c r="F2080" s="247"/>
      <c r="G2080" s="245"/>
    </row>
    <row r="2081" spans="1:7" x14ac:dyDescent="0.3">
      <c r="A2081" s="246"/>
      <c r="B2081" s="247"/>
      <c r="C2081" s="247"/>
      <c r="D2081" s="247"/>
      <c r="E2081" s="247"/>
      <c r="F2081" s="247"/>
      <c r="G2081" s="245"/>
    </row>
    <row r="2082" spans="1:7" x14ac:dyDescent="0.3">
      <c r="A2082" s="246"/>
      <c r="B2082" s="247"/>
      <c r="C2082" s="247"/>
      <c r="D2082" s="247"/>
      <c r="E2082" s="247"/>
      <c r="F2082" s="247"/>
      <c r="G2082" s="245"/>
    </row>
    <row r="2083" spans="1:7" x14ac:dyDescent="0.3">
      <c r="A2083" s="246"/>
      <c r="B2083" s="247"/>
      <c r="C2083" s="247"/>
      <c r="D2083" s="247"/>
      <c r="E2083" s="247"/>
      <c r="F2083" s="247"/>
      <c r="G2083" s="245"/>
    </row>
    <row r="2084" spans="1:7" x14ac:dyDescent="0.3">
      <c r="A2084" s="246"/>
      <c r="B2084" s="247"/>
      <c r="C2084" s="247"/>
      <c r="D2084" s="247"/>
      <c r="E2084" s="247"/>
      <c r="F2084" s="247"/>
      <c r="G2084" s="245"/>
    </row>
    <row r="2085" spans="1:7" x14ac:dyDescent="0.3">
      <c r="A2085" s="246"/>
      <c r="B2085" s="247"/>
      <c r="C2085" s="247"/>
      <c r="D2085" s="247"/>
      <c r="E2085" s="247"/>
      <c r="F2085" s="247"/>
      <c r="G2085" s="245"/>
    </row>
    <row r="2086" spans="1:7" x14ac:dyDescent="0.3">
      <c r="A2086" s="246"/>
      <c r="B2086" s="247"/>
      <c r="C2086" s="247"/>
      <c r="D2086" s="247"/>
      <c r="E2086" s="247"/>
      <c r="F2086" s="247"/>
      <c r="G2086" s="245"/>
    </row>
    <row r="2087" spans="1:7" x14ac:dyDescent="0.3">
      <c r="A2087" s="246"/>
      <c r="B2087" s="247"/>
      <c r="C2087" s="247"/>
      <c r="D2087" s="247"/>
      <c r="E2087" s="247"/>
      <c r="F2087" s="247"/>
      <c r="G2087" s="245"/>
    </row>
    <row r="2088" spans="1:7" x14ac:dyDescent="0.3">
      <c r="A2088" s="246"/>
      <c r="B2088" s="247"/>
      <c r="C2088" s="247"/>
      <c r="D2088" s="247"/>
      <c r="E2088" s="247"/>
    </row>
    <row r="2089" spans="1:7" x14ac:dyDescent="0.3">
      <c r="A2089" s="246"/>
      <c r="B2089" s="247"/>
      <c r="C2089" s="247"/>
      <c r="D2089" s="247"/>
      <c r="E2089" s="247"/>
    </row>
    <row r="2090" spans="1:7" x14ac:dyDescent="0.3">
      <c r="A2090" s="246"/>
      <c r="B2090" s="247"/>
      <c r="C2090" s="247"/>
      <c r="D2090" s="247"/>
      <c r="E2090" s="247"/>
    </row>
  </sheetData>
  <mergeCells count="16">
    <mergeCell ref="E1:J1"/>
    <mergeCell ref="A11:A12"/>
    <mergeCell ref="B11:B12"/>
    <mergeCell ref="C11:C12"/>
    <mergeCell ref="D11:D12"/>
    <mergeCell ref="E11:E12"/>
    <mergeCell ref="F11:F12"/>
    <mergeCell ref="A2:J2"/>
    <mergeCell ref="A3:J3"/>
    <mergeCell ref="A4:J4"/>
    <mergeCell ref="A5:J5"/>
    <mergeCell ref="A6:J6"/>
    <mergeCell ref="E7:J7"/>
    <mergeCell ref="G8:J8"/>
    <mergeCell ref="A9:J9"/>
    <mergeCell ref="G11:J11"/>
  </mergeCells>
  <pageMargins left="0.59055118110236227" right="0.39370078740157483" top="0.39370078740157483" bottom="0.39370078740157483" header="0.31496062992125984" footer="0.31496062992125984"/>
  <pageSetup paperSize="9" scale="90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61"/>
  <sheetViews>
    <sheetView view="pageBreakPreview" zoomScale="75" zoomScaleNormal="100" zoomScaleSheetLayoutView="75" workbookViewId="0">
      <selection activeCell="J17" sqref="J17"/>
    </sheetView>
  </sheetViews>
  <sheetFormatPr defaultColWidth="9.109375" defaultRowHeight="13.2" x14ac:dyDescent="0.3"/>
  <cols>
    <col min="1" max="1" width="5.5546875" style="24" customWidth="1"/>
    <col min="2" max="2" width="70.88671875" style="24" customWidth="1"/>
    <col min="3" max="3" width="14" style="24" customWidth="1"/>
    <col min="4" max="4" width="13.5546875" style="69" customWidth="1"/>
    <col min="5" max="5" width="9.5546875" style="24" bestFit="1" customWidth="1"/>
    <col min="6" max="6" width="11.109375" style="24" bestFit="1" customWidth="1"/>
    <col min="7" max="256" width="9.109375" style="24"/>
    <col min="257" max="257" width="5.5546875" style="24" customWidth="1"/>
    <col min="258" max="258" width="56.109375" style="24" customWidth="1"/>
    <col min="259" max="259" width="18.6640625" style="24" customWidth="1"/>
    <col min="260" max="260" width="14.109375" style="24" customWidth="1"/>
    <col min="261" max="261" width="9.5546875" style="24" bestFit="1" customWidth="1"/>
    <col min="262" max="262" width="11.109375" style="24" bestFit="1" customWidth="1"/>
    <col min="263" max="512" width="9.109375" style="24"/>
    <col min="513" max="513" width="5.5546875" style="24" customWidth="1"/>
    <col min="514" max="514" width="56.109375" style="24" customWidth="1"/>
    <col min="515" max="515" width="18.6640625" style="24" customWidth="1"/>
    <col min="516" max="516" width="14.109375" style="24" customWidth="1"/>
    <col min="517" max="517" width="9.5546875" style="24" bestFit="1" customWidth="1"/>
    <col min="518" max="518" width="11.109375" style="24" bestFit="1" customWidth="1"/>
    <col min="519" max="768" width="9.109375" style="24"/>
    <col min="769" max="769" width="5.5546875" style="24" customWidth="1"/>
    <col min="770" max="770" width="56.109375" style="24" customWidth="1"/>
    <col min="771" max="771" width="18.6640625" style="24" customWidth="1"/>
    <col min="772" max="772" width="14.109375" style="24" customWidth="1"/>
    <col min="773" max="773" width="9.5546875" style="24" bestFit="1" customWidth="1"/>
    <col min="774" max="774" width="11.109375" style="24" bestFit="1" customWidth="1"/>
    <col min="775" max="1024" width="9.109375" style="24"/>
    <col min="1025" max="1025" width="5.5546875" style="24" customWidth="1"/>
    <col min="1026" max="1026" width="56.109375" style="24" customWidth="1"/>
    <col min="1027" max="1027" width="18.6640625" style="24" customWidth="1"/>
    <col min="1028" max="1028" width="14.109375" style="24" customWidth="1"/>
    <col min="1029" max="1029" width="9.5546875" style="24" bestFit="1" customWidth="1"/>
    <col min="1030" max="1030" width="11.109375" style="24" bestFit="1" customWidth="1"/>
    <col min="1031" max="1280" width="9.109375" style="24"/>
    <col min="1281" max="1281" width="5.5546875" style="24" customWidth="1"/>
    <col min="1282" max="1282" width="56.109375" style="24" customWidth="1"/>
    <col min="1283" max="1283" width="18.6640625" style="24" customWidth="1"/>
    <col min="1284" max="1284" width="14.109375" style="24" customWidth="1"/>
    <col min="1285" max="1285" width="9.5546875" style="24" bestFit="1" customWidth="1"/>
    <col min="1286" max="1286" width="11.109375" style="24" bestFit="1" customWidth="1"/>
    <col min="1287" max="1536" width="9.109375" style="24"/>
    <col min="1537" max="1537" width="5.5546875" style="24" customWidth="1"/>
    <col min="1538" max="1538" width="56.109375" style="24" customWidth="1"/>
    <col min="1539" max="1539" width="18.6640625" style="24" customWidth="1"/>
    <col min="1540" max="1540" width="14.109375" style="24" customWidth="1"/>
    <col min="1541" max="1541" width="9.5546875" style="24" bestFit="1" customWidth="1"/>
    <col min="1542" max="1542" width="11.109375" style="24" bestFit="1" customWidth="1"/>
    <col min="1543" max="1792" width="9.109375" style="24"/>
    <col min="1793" max="1793" width="5.5546875" style="24" customWidth="1"/>
    <col min="1794" max="1794" width="56.109375" style="24" customWidth="1"/>
    <col min="1795" max="1795" width="18.6640625" style="24" customWidth="1"/>
    <col min="1796" max="1796" width="14.109375" style="24" customWidth="1"/>
    <col min="1797" max="1797" width="9.5546875" style="24" bestFit="1" customWidth="1"/>
    <col min="1798" max="1798" width="11.109375" style="24" bestFit="1" customWidth="1"/>
    <col min="1799" max="2048" width="9.109375" style="24"/>
    <col min="2049" max="2049" width="5.5546875" style="24" customWidth="1"/>
    <col min="2050" max="2050" width="56.109375" style="24" customWidth="1"/>
    <col min="2051" max="2051" width="18.6640625" style="24" customWidth="1"/>
    <col min="2052" max="2052" width="14.109375" style="24" customWidth="1"/>
    <col min="2053" max="2053" width="9.5546875" style="24" bestFit="1" customWidth="1"/>
    <col min="2054" max="2054" width="11.109375" style="24" bestFit="1" customWidth="1"/>
    <col min="2055" max="2304" width="9.109375" style="24"/>
    <col min="2305" max="2305" width="5.5546875" style="24" customWidth="1"/>
    <col min="2306" max="2306" width="56.109375" style="24" customWidth="1"/>
    <col min="2307" max="2307" width="18.6640625" style="24" customWidth="1"/>
    <col min="2308" max="2308" width="14.109375" style="24" customWidth="1"/>
    <col min="2309" max="2309" width="9.5546875" style="24" bestFit="1" customWidth="1"/>
    <col min="2310" max="2310" width="11.109375" style="24" bestFit="1" customWidth="1"/>
    <col min="2311" max="2560" width="9.109375" style="24"/>
    <col min="2561" max="2561" width="5.5546875" style="24" customWidth="1"/>
    <col min="2562" max="2562" width="56.109375" style="24" customWidth="1"/>
    <col min="2563" max="2563" width="18.6640625" style="24" customWidth="1"/>
    <col min="2564" max="2564" width="14.109375" style="24" customWidth="1"/>
    <col min="2565" max="2565" width="9.5546875" style="24" bestFit="1" customWidth="1"/>
    <col min="2566" max="2566" width="11.109375" style="24" bestFit="1" customWidth="1"/>
    <col min="2567" max="2816" width="9.109375" style="24"/>
    <col min="2817" max="2817" width="5.5546875" style="24" customWidth="1"/>
    <col min="2818" max="2818" width="56.109375" style="24" customWidth="1"/>
    <col min="2819" max="2819" width="18.6640625" style="24" customWidth="1"/>
    <col min="2820" max="2820" width="14.109375" style="24" customWidth="1"/>
    <col min="2821" max="2821" width="9.5546875" style="24" bestFit="1" customWidth="1"/>
    <col min="2822" max="2822" width="11.109375" style="24" bestFit="1" customWidth="1"/>
    <col min="2823" max="3072" width="9.109375" style="24"/>
    <col min="3073" max="3073" width="5.5546875" style="24" customWidth="1"/>
    <col min="3074" max="3074" width="56.109375" style="24" customWidth="1"/>
    <col min="3075" max="3075" width="18.6640625" style="24" customWidth="1"/>
    <col min="3076" max="3076" width="14.109375" style="24" customWidth="1"/>
    <col min="3077" max="3077" width="9.5546875" style="24" bestFit="1" customWidth="1"/>
    <col min="3078" max="3078" width="11.109375" style="24" bestFit="1" customWidth="1"/>
    <col min="3079" max="3328" width="9.109375" style="24"/>
    <col min="3329" max="3329" width="5.5546875" style="24" customWidth="1"/>
    <col min="3330" max="3330" width="56.109375" style="24" customWidth="1"/>
    <col min="3331" max="3331" width="18.6640625" style="24" customWidth="1"/>
    <col min="3332" max="3332" width="14.109375" style="24" customWidth="1"/>
    <col min="3333" max="3333" width="9.5546875" style="24" bestFit="1" customWidth="1"/>
    <col min="3334" max="3334" width="11.109375" style="24" bestFit="1" customWidth="1"/>
    <col min="3335" max="3584" width="9.109375" style="24"/>
    <col min="3585" max="3585" width="5.5546875" style="24" customWidth="1"/>
    <col min="3586" max="3586" width="56.109375" style="24" customWidth="1"/>
    <col min="3587" max="3587" width="18.6640625" style="24" customWidth="1"/>
    <col min="3588" max="3588" width="14.109375" style="24" customWidth="1"/>
    <col min="3589" max="3589" width="9.5546875" style="24" bestFit="1" customWidth="1"/>
    <col min="3590" max="3590" width="11.109375" style="24" bestFit="1" customWidth="1"/>
    <col min="3591" max="3840" width="9.109375" style="24"/>
    <col min="3841" max="3841" width="5.5546875" style="24" customWidth="1"/>
    <col min="3842" max="3842" width="56.109375" style="24" customWidth="1"/>
    <col min="3843" max="3843" width="18.6640625" style="24" customWidth="1"/>
    <col min="3844" max="3844" width="14.109375" style="24" customWidth="1"/>
    <col min="3845" max="3845" width="9.5546875" style="24" bestFit="1" customWidth="1"/>
    <col min="3846" max="3846" width="11.109375" style="24" bestFit="1" customWidth="1"/>
    <col min="3847" max="4096" width="9.109375" style="24"/>
    <col min="4097" max="4097" width="5.5546875" style="24" customWidth="1"/>
    <col min="4098" max="4098" width="56.109375" style="24" customWidth="1"/>
    <col min="4099" max="4099" width="18.6640625" style="24" customWidth="1"/>
    <col min="4100" max="4100" width="14.109375" style="24" customWidth="1"/>
    <col min="4101" max="4101" width="9.5546875" style="24" bestFit="1" customWidth="1"/>
    <col min="4102" max="4102" width="11.109375" style="24" bestFit="1" customWidth="1"/>
    <col min="4103" max="4352" width="9.109375" style="24"/>
    <col min="4353" max="4353" width="5.5546875" style="24" customWidth="1"/>
    <col min="4354" max="4354" width="56.109375" style="24" customWidth="1"/>
    <col min="4355" max="4355" width="18.6640625" style="24" customWidth="1"/>
    <col min="4356" max="4356" width="14.109375" style="24" customWidth="1"/>
    <col min="4357" max="4357" width="9.5546875" style="24" bestFit="1" customWidth="1"/>
    <col min="4358" max="4358" width="11.109375" style="24" bestFit="1" customWidth="1"/>
    <col min="4359" max="4608" width="9.109375" style="24"/>
    <col min="4609" max="4609" width="5.5546875" style="24" customWidth="1"/>
    <col min="4610" max="4610" width="56.109375" style="24" customWidth="1"/>
    <col min="4611" max="4611" width="18.6640625" style="24" customWidth="1"/>
    <col min="4612" max="4612" width="14.109375" style="24" customWidth="1"/>
    <col min="4613" max="4613" width="9.5546875" style="24" bestFit="1" customWidth="1"/>
    <col min="4614" max="4614" width="11.109375" style="24" bestFit="1" customWidth="1"/>
    <col min="4615" max="4864" width="9.109375" style="24"/>
    <col min="4865" max="4865" width="5.5546875" style="24" customWidth="1"/>
    <col min="4866" max="4866" width="56.109375" style="24" customWidth="1"/>
    <col min="4867" max="4867" width="18.6640625" style="24" customWidth="1"/>
    <col min="4868" max="4868" width="14.109375" style="24" customWidth="1"/>
    <col min="4869" max="4869" width="9.5546875" style="24" bestFit="1" customWidth="1"/>
    <col min="4870" max="4870" width="11.109375" style="24" bestFit="1" customWidth="1"/>
    <col min="4871" max="5120" width="9.109375" style="24"/>
    <col min="5121" max="5121" width="5.5546875" style="24" customWidth="1"/>
    <col min="5122" max="5122" width="56.109375" style="24" customWidth="1"/>
    <col min="5123" max="5123" width="18.6640625" style="24" customWidth="1"/>
    <col min="5124" max="5124" width="14.109375" style="24" customWidth="1"/>
    <col min="5125" max="5125" width="9.5546875" style="24" bestFit="1" customWidth="1"/>
    <col min="5126" max="5126" width="11.109375" style="24" bestFit="1" customWidth="1"/>
    <col min="5127" max="5376" width="9.109375" style="24"/>
    <col min="5377" max="5377" width="5.5546875" style="24" customWidth="1"/>
    <col min="5378" max="5378" width="56.109375" style="24" customWidth="1"/>
    <col min="5379" max="5379" width="18.6640625" style="24" customWidth="1"/>
    <col min="5380" max="5380" width="14.109375" style="24" customWidth="1"/>
    <col min="5381" max="5381" width="9.5546875" style="24" bestFit="1" customWidth="1"/>
    <col min="5382" max="5382" width="11.109375" style="24" bestFit="1" customWidth="1"/>
    <col min="5383" max="5632" width="9.109375" style="24"/>
    <col min="5633" max="5633" width="5.5546875" style="24" customWidth="1"/>
    <col min="5634" max="5634" width="56.109375" style="24" customWidth="1"/>
    <col min="5635" max="5635" width="18.6640625" style="24" customWidth="1"/>
    <col min="5636" max="5636" width="14.109375" style="24" customWidth="1"/>
    <col min="5637" max="5637" width="9.5546875" style="24" bestFit="1" customWidth="1"/>
    <col min="5638" max="5638" width="11.109375" style="24" bestFit="1" customWidth="1"/>
    <col min="5639" max="5888" width="9.109375" style="24"/>
    <col min="5889" max="5889" width="5.5546875" style="24" customWidth="1"/>
    <col min="5890" max="5890" width="56.109375" style="24" customWidth="1"/>
    <col min="5891" max="5891" width="18.6640625" style="24" customWidth="1"/>
    <col min="5892" max="5892" width="14.109375" style="24" customWidth="1"/>
    <col min="5893" max="5893" width="9.5546875" style="24" bestFit="1" customWidth="1"/>
    <col min="5894" max="5894" width="11.109375" style="24" bestFit="1" customWidth="1"/>
    <col min="5895" max="6144" width="9.109375" style="24"/>
    <col min="6145" max="6145" width="5.5546875" style="24" customWidth="1"/>
    <col min="6146" max="6146" width="56.109375" style="24" customWidth="1"/>
    <col min="6147" max="6147" width="18.6640625" style="24" customWidth="1"/>
    <col min="6148" max="6148" width="14.109375" style="24" customWidth="1"/>
    <col min="6149" max="6149" width="9.5546875" style="24" bestFit="1" customWidth="1"/>
    <col min="6150" max="6150" width="11.109375" style="24" bestFit="1" customWidth="1"/>
    <col min="6151" max="6400" width="9.109375" style="24"/>
    <col min="6401" max="6401" width="5.5546875" style="24" customWidth="1"/>
    <col min="6402" max="6402" width="56.109375" style="24" customWidth="1"/>
    <col min="6403" max="6403" width="18.6640625" style="24" customWidth="1"/>
    <col min="6404" max="6404" width="14.109375" style="24" customWidth="1"/>
    <col min="6405" max="6405" width="9.5546875" style="24" bestFit="1" customWidth="1"/>
    <col min="6406" max="6406" width="11.109375" style="24" bestFit="1" customWidth="1"/>
    <col min="6407" max="6656" width="9.109375" style="24"/>
    <col min="6657" max="6657" width="5.5546875" style="24" customWidth="1"/>
    <col min="6658" max="6658" width="56.109375" style="24" customWidth="1"/>
    <col min="6659" max="6659" width="18.6640625" style="24" customWidth="1"/>
    <col min="6660" max="6660" width="14.109375" style="24" customWidth="1"/>
    <col min="6661" max="6661" width="9.5546875" style="24" bestFit="1" customWidth="1"/>
    <col min="6662" max="6662" width="11.109375" style="24" bestFit="1" customWidth="1"/>
    <col min="6663" max="6912" width="9.109375" style="24"/>
    <col min="6913" max="6913" width="5.5546875" style="24" customWidth="1"/>
    <col min="6914" max="6914" width="56.109375" style="24" customWidth="1"/>
    <col min="6915" max="6915" width="18.6640625" style="24" customWidth="1"/>
    <col min="6916" max="6916" width="14.109375" style="24" customWidth="1"/>
    <col min="6917" max="6917" width="9.5546875" style="24" bestFit="1" customWidth="1"/>
    <col min="6918" max="6918" width="11.109375" style="24" bestFit="1" customWidth="1"/>
    <col min="6919" max="7168" width="9.109375" style="24"/>
    <col min="7169" max="7169" width="5.5546875" style="24" customWidth="1"/>
    <col min="7170" max="7170" width="56.109375" style="24" customWidth="1"/>
    <col min="7171" max="7171" width="18.6640625" style="24" customWidth="1"/>
    <col min="7172" max="7172" width="14.109375" style="24" customWidth="1"/>
    <col min="7173" max="7173" width="9.5546875" style="24" bestFit="1" customWidth="1"/>
    <col min="7174" max="7174" width="11.109375" style="24" bestFit="1" customWidth="1"/>
    <col min="7175" max="7424" width="9.109375" style="24"/>
    <col min="7425" max="7425" width="5.5546875" style="24" customWidth="1"/>
    <col min="7426" max="7426" width="56.109375" style="24" customWidth="1"/>
    <col min="7427" max="7427" width="18.6640625" style="24" customWidth="1"/>
    <col min="7428" max="7428" width="14.109375" style="24" customWidth="1"/>
    <col min="7429" max="7429" width="9.5546875" style="24" bestFit="1" customWidth="1"/>
    <col min="7430" max="7430" width="11.109375" style="24" bestFit="1" customWidth="1"/>
    <col min="7431" max="7680" width="9.109375" style="24"/>
    <col min="7681" max="7681" width="5.5546875" style="24" customWidth="1"/>
    <col min="7682" max="7682" width="56.109375" style="24" customWidth="1"/>
    <col min="7683" max="7683" width="18.6640625" style="24" customWidth="1"/>
    <col min="7684" max="7684" width="14.109375" style="24" customWidth="1"/>
    <col min="7685" max="7685" width="9.5546875" style="24" bestFit="1" customWidth="1"/>
    <col min="7686" max="7686" width="11.109375" style="24" bestFit="1" customWidth="1"/>
    <col min="7687" max="7936" width="9.109375" style="24"/>
    <col min="7937" max="7937" width="5.5546875" style="24" customWidth="1"/>
    <col min="7938" max="7938" width="56.109375" style="24" customWidth="1"/>
    <col min="7939" max="7939" width="18.6640625" style="24" customWidth="1"/>
    <col min="7940" max="7940" width="14.109375" style="24" customWidth="1"/>
    <col min="7941" max="7941" width="9.5546875" style="24" bestFit="1" customWidth="1"/>
    <col min="7942" max="7942" width="11.109375" style="24" bestFit="1" customWidth="1"/>
    <col min="7943" max="8192" width="9.109375" style="24"/>
    <col min="8193" max="8193" width="5.5546875" style="24" customWidth="1"/>
    <col min="8194" max="8194" width="56.109375" style="24" customWidth="1"/>
    <col min="8195" max="8195" width="18.6640625" style="24" customWidth="1"/>
    <col min="8196" max="8196" width="14.109375" style="24" customWidth="1"/>
    <col min="8197" max="8197" width="9.5546875" style="24" bestFit="1" customWidth="1"/>
    <col min="8198" max="8198" width="11.109375" style="24" bestFit="1" customWidth="1"/>
    <col min="8199" max="8448" width="9.109375" style="24"/>
    <col min="8449" max="8449" width="5.5546875" style="24" customWidth="1"/>
    <col min="8450" max="8450" width="56.109375" style="24" customWidth="1"/>
    <col min="8451" max="8451" width="18.6640625" style="24" customWidth="1"/>
    <col min="8452" max="8452" width="14.109375" style="24" customWidth="1"/>
    <col min="8453" max="8453" width="9.5546875" style="24" bestFit="1" customWidth="1"/>
    <col min="8454" max="8454" width="11.109375" style="24" bestFit="1" customWidth="1"/>
    <col min="8455" max="8704" width="9.109375" style="24"/>
    <col min="8705" max="8705" width="5.5546875" style="24" customWidth="1"/>
    <col min="8706" max="8706" width="56.109375" style="24" customWidth="1"/>
    <col min="8707" max="8707" width="18.6640625" style="24" customWidth="1"/>
    <col min="8708" max="8708" width="14.109375" style="24" customWidth="1"/>
    <col min="8709" max="8709" width="9.5546875" style="24" bestFit="1" customWidth="1"/>
    <col min="8710" max="8710" width="11.109375" style="24" bestFit="1" customWidth="1"/>
    <col min="8711" max="8960" width="9.109375" style="24"/>
    <col min="8961" max="8961" width="5.5546875" style="24" customWidth="1"/>
    <col min="8962" max="8962" width="56.109375" style="24" customWidth="1"/>
    <col min="8963" max="8963" width="18.6640625" style="24" customWidth="1"/>
    <col min="8964" max="8964" width="14.109375" style="24" customWidth="1"/>
    <col min="8965" max="8965" width="9.5546875" style="24" bestFit="1" customWidth="1"/>
    <col min="8966" max="8966" width="11.109375" style="24" bestFit="1" customWidth="1"/>
    <col min="8967" max="9216" width="9.109375" style="24"/>
    <col min="9217" max="9217" width="5.5546875" style="24" customWidth="1"/>
    <col min="9218" max="9218" width="56.109375" style="24" customWidth="1"/>
    <col min="9219" max="9219" width="18.6640625" style="24" customWidth="1"/>
    <col min="9220" max="9220" width="14.109375" style="24" customWidth="1"/>
    <col min="9221" max="9221" width="9.5546875" style="24" bestFit="1" customWidth="1"/>
    <col min="9222" max="9222" width="11.109375" style="24" bestFit="1" customWidth="1"/>
    <col min="9223" max="9472" width="9.109375" style="24"/>
    <col min="9473" max="9473" width="5.5546875" style="24" customWidth="1"/>
    <col min="9474" max="9474" width="56.109375" style="24" customWidth="1"/>
    <col min="9475" max="9475" width="18.6640625" style="24" customWidth="1"/>
    <col min="9476" max="9476" width="14.109375" style="24" customWidth="1"/>
    <col min="9477" max="9477" width="9.5546875" style="24" bestFit="1" customWidth="1"/>
    <col min="9478" max="9478" width="11.109375" style="24" bestFit="1" customWidth="1"/>
    <col min="9479" max="9728" width="9.109375" style="24"/>
    <col min="9729" max="9729" width="5.5546875" style="24" customWidth="1"/>
    <col min="9730" max="9730" width="56.109375" style="24" customWidth="1"/>
    <col min="9731" max="9731" width="18.6640625" style="24" customWidth="1"/>
    <col min="9732" max="9732" width="14.109375" style="24" customWidth="1"/>
    <col min="9733" max="9733" width="9.5546875" style="24" bestFit="1" customWidth="1"/>
    <col min="9734" max="9734" width="11.109375" style="24" bestFit="1" customWidth="1"/>
    <col min="9735" max="9984" width="9.109375" style="24"/>
    <col min="9985" max="9985" width="5.5546875" style="24" customWidth="1"/>
    <col min="9986" max="9986" width="56.109375" style="24" customWidth="1"/>
    <col min="9987" max="9987" width="18.6640625" style="24" customWidth="1"/>
    <col min="9988" max="9988" width="14.109375" style="24" customWidth="1"/>
    <col min="9989" max="9989" width="9.5546875" style="24" bestFit="1" customWidth="1"/>
    <col min="9990" max="9990" width="11.109375" style="24" bestFit="1" customWidth="1"/>
    <col min="9991" max="10240" width="9.109375" style="24"/>
    <col min="10241" max="10241" width="5.5546875" style="24" customWidth="1"/>
    <col min="10242" max="10242" width="56.109375" style="24" customWidth="1"/>
    <col min="10243" max="10243" width="18.6640625" style="24" customWidth="1"/>
    <col min="10244" max="10244" width="14.109375" style="24" customWidth="1"/>
    <col min="10245" max="10245" width="9.5546875" style="24" bestFit="1" customWidth="1"/>
    <col min="10246" max="10246" width="11.109375" style="24" bestFit="1" customWidth="1"/>
    <col min="10247" max="10496" width="9.109375" style="24"/>
    <col min="10497" max="10497" width="5.5546875" style="24" customWidth="1"/>
    <col min="10498" max="10498" width="56.109375" style="24" customWidth="1"/>
    <col min="10499" max="10499" width="18.6640625" style="24" customWidth="1"/>
    <col min="10500" max="10500" width="14.109375" style="24" customWidth="1"/>
    <col min="10501" max="10501" width="9.5546875" style="24" bestFit="1" customWidth="1"/>
    <col min="10502" max="10502" width="11.109375" style="24" bestFit="1" customWidth="1"/>
    <col min="10503" max="10752" width="9.109375" style="24"/>
    <col min="10753" max="10753" width="5.5546875" style="24" customWidth="1"/>
    <col min="10754" max="10754" width="56.109375" style="24" customWidth="1"/>
    <col min="10755" max="10755" width="18.6640625" style="24" customWidth="1"/>
    <col min="10756" max="10756" width="14.109375" style="24" customWidth="1"/>
    <col min="10757" max="10757" width="9.5546875" style="24" bestFit="1" customWidth="1"/>
    <col min="10758" max="10758" width="11.109375" style="24" bestFit="1" customWidth="1"/>
    <col min="10759" max="11008" width="9.109375" style="24"/>
    <col min="11009" max="11009" width="5.5546875" style="24" customWidth="1"/>
    <col min="11010" max="11010" width="56.109375" style="24" customWidth="1"/>
    <col min="11011" max="11011" width="18.6640625" style="24" customWidth="1"/>
    <col min="11012" max="11012" width="14.109375" style="24" customWidth="1"/>
    <col min="11013" max="11013" width="9.5546875" style="24" bestFit="1" customWidth="1"/>
    <col min="11014" max="11014" width="11.109375" style="24" bestFit="1" customWidth="1"/>
    <col min="11015" max="11264" width="9.109375" style="24"/>
    <col min="11265" max="11265" width="5.5546875" style="24" customWidth="1"/>
    <col min="11266" max="11266" width="56.109375" style="24" customWidth="1"/>
    <col min="11267" max="11267" width="18.6640625" style="24" customWidth="1"/>
    <col min="11268" max="11268" width="14.109375" style="24" customWidth="1"/>
    <col min="11269" max="11269" width="9.5546875" style="24" bestFit="1" customWidth="1"/>
    <col min="11270" max="11270" width="11.109375" style="24" bestFit="1" customWidth="1"/>
    <col min="11271" max="11520" width="9.109375" style="24"/>
    <col min="11521" max="11521" width="5.5546875" style="24" customWidth="1"/>
    <col min="11522" max="11522" width="56.109375" style="24" customWidth="1"/>
    <col min="11523" max="11523" width="18.6640625" style="24" customWidth="1"/>
    <col min="11524" max="11524" width="14.109375" style="24" customWidth="1"/>
    <col min="11525" max="11525" width="9.5546875" style="24" bestFit="1" customWidth="1"/>
    <col min="11526" max="11526" width="11.109375" style="24" bestFit="1" customWidth="1"/>
    <col min="11527" max="11776" width="9.109375" style="24"/>
    <col min="11777" max="11777" width="5.5546875" style="24" customWidth="1"/>
    <col min="11778" max="11778" width="56.109375" style="24" customWidth="1"/>
    <col min="11779" max="11779" width="18.6640625" style="24" customWidth="1"/>
    <col min="11780" max="11780" width="14.109375" style="24" customWidth="1"/>
    <col min="11781" max="11781" width="9.5546875" style="24" bestFit="1" customWidth="1"/>
    <col min="11782" max="11782" width="11.109375" style="24" bestFit="1" customWidth="1"/>
    <col min="11783" max="12032" width="9.109375" style="24"/>
    <col min="12033" max="12033" width="5.5546875" style="24" customWidth="1"/>
    <col min="12034" max="12034" width="56.109375" style="24" customWidth="1"/>
    <col min="12035" max="12035" width="18.6640625" style="24" customWidth="1"/>
    <col min="12036" max="12036" width="14.109375" style="24" customWidth="1"/>
    <col min="12037" max="12037" width="9.5546875" style="24" bestFit="1" customWidth="1"/>
    <col min="12038" max="12038" width="11.109375" style="24" bestFit="1" customWidth="1"/>
    <col min="12039" max="12288" width="9.109375" style="24"/>
    <col min="12289" max="12289" width="5.5546875" style="24" customWidth="1"/>
    <col min="12290" max="12290" width="56.109375" style="24" customWidth="1"/>
    <col min="12291" max="12291" width="18.6640625" style="24" customWidth="1"/>
    <col min="12292" max="12292" width="14.109375" style="24" customWidth="1"/>
    <col min="12293" max="12293" width="9.5546875" style="24" bestFit="1" customWidth="1"/>
    <col min="12294" max="12294" width="11.109375" style="24" bestFit="1" customWidth="1"/>
    <col min="12295" max="12544" width="9.109375" style="24"/>
    <col min="12545" max="12545" width="5.5546875" style="24" customWidth="1"/>
    <col min="12546" max="12546" width="56.109375" style="24" customWidth="1"/>
    <col min="12547" max="12547" width="18.6640625" style="24" customWidth="1"/>
    <col min="12548" max="12548" width="14.109375" style="24" customWidth="1"/>
    <col min="12549" max="12549" width="9.5546875" style="24" bestFit="1" customWidth="1"/>
    <col min="12550" max="12550" width="11.109375" style="24" bestFit="1" customWidth="1"/>
    <col min="12551" max="12800" width="9.109375" style="24"/>
    <col min="12801" max="12801" width="5.5546875" style="24" customWidth="1"/>
    <col min="12802" max="12802" width="56.109375" style="24" customWidth="1"/>
    <col min="12803" max="12803" width="18.6640625" style="24" customWidth="1"/>
    <col min="12804" max="12804" width="14.109375" style="24" customWidth="1"/>
    <col min="12805" max="12805" width="9.5546875" style="24" bestFit="1" customWidth="1"/>
    <col min="12806" max="12806" width="11.109375" style="24" bestFit="1" customWidth="1"/>
    <col min="12807" max="13056" width="9.109375" style="24"/>
    <col min="13057" max="13057" width="5.5546875" style="24" customWidth="1"/>
    <col min="13058" max="13058" width="56.109375" style="24" customWidth="1"/>
    <col min="13059" max="13059" width="18.6640625" style="24" customWidth="1"/>
    <col min="13060" max="13060" width="14.109375" style="24" customWidth="1"/>
    <col min="13061" max="13061" width="9.5546875" style="24" bestFit="1" customWidth="1"/>
    <col min="13062" max="13062" width="11.109375" style="24" bestFit="1" customWidth="1"/>
    <col min="13063" max="13312" width="9.109375" style="24"/>
    <col min="13313" max="13313" width="5.5546875" style="24" customWidth="1"/>
    <col min="13314" max="13314" width="56.109375" style="24" customWidth="1"/>
    <col min="13315" max="13315" width="18.6640625" style="24" customWidth="1"/>
    <col min="13316" max="13316" width="14.109375" style="24" customWidth="1"/>
    <col min="13317" max="13317" width="9.5546875" style="24" bestFit="1" customWidth="1"/>
    <col min="13318" max="13318" width="11.109375" style="24" bestFit="1" customWidth="1"/>
    <col min="13319" max="13568" width="9.109375" style="24"/>
    <col min="13569" max="13569" width="5.5546875" style="24" customWidth="1"/>
    <col min="13570" max="13570" width="56.109375" style="24" customWidth="1"/>
    <col min="13571" max="13571" width="18.6640625" style="24" customWidth="1"/>
    <col min="13572" max="13572" width="14.109375" style="24" customWidth="1"/>
    <col min="13573" max="13573" width="9.5546875" style="24" bestFit="1" customWidth="1"/>
    <col min="13574" max="13574" width="11.109375" style="24" bestFit="1" customWidth="1"/>
    <col min="13575" max="13824" width="9.109375" style="24"/>
    <col min="13825" max="13825" width="5.5546875" style="24" customWidth="1"/>
    <col min="13826" max="13826" width="56.109375" style="24" customWidth="1"/>
    <col min="13827" max="13827" width="18.6640625" style="24" customWidth="1"/>
    <col min="13828" max="13828" width="14.109375" style="24" customWidth="1"/>
    <col min="13829" max="13829" width="9.5546875" style="24" bestFit="1" customWidth="1"/>
    <col min="13830" max="13830" width="11.109375" style="24" bestFit="1" customWidth="1"/>
    <col min="13831" max="14080" width="9.109375" style="24"/>
    <col min="14081" max="14081" width="5.5546875" style="24" customWidth="1"/>
    <col min="14082" max="14082" width="56.109375" style="24" customWidth="1"/>
    <col min="14083" max="14083" width="18.6640625" style="24" customWidth="1"/>
    <col min="14084" max="14084" width="14.109375" style="24" customWidth="1"/>
    <col min="14085" max="14085" width="9.5546875" style="24" bestFit="1" customWidth="1"/>
    <col min="14086" max="14086" width="11.109375" style="24" bestFit="1" customWidth="1"/>
    <col min="14087" max="14336" width="9.109375" style="24"/>
    <col min="14337" max="14337" width="5.5546875" style="24" customWidth="1"/>
    <col min="14338" max="14338" width="56.109375" style="24" customWidth="1"/>
    <col min="14339" max="14339" width="18.6640625" style="24" customWidth="1"/>
    <col min="14340" max="14340" width="14.109375" style="24" customWidth="1"/>
    <col min="14341" max="14341" width="9.5546875" style="24" bestFit="1" customWidth="1"/>
    <col min="14342" max="14342" width="11.109375" style="24" bestFit="1" customWidth="1"/>
    <col min="14343" max="14592" width="9.109375" style="24"/>
    <col min="14593" max="14593" width="5.5546875" style="24" customWidth="1"/>
    <col min="14594" max="14594" width="56.109375" style="24" customWidth="1"/>
    <col min="14595" max="14595" width="18.6640625" style="24" customWidth="1"/>
    <col min="14596" max="14596" width="14.109375" style="24" customWidth="1"/>
    <col min="14597" max="14597" width="9.5546875" style="24" bestFit="1" customWidth="1"/>
    <col min="14598" max="14598" width="11.109375" style="24" bestFit="1" customWidth="1"/>
    <col min="14599" max="14848" width="9.109375" style="24"/>
    <col min="14849" max="14849" width="5.5546875" style="24" customWidth="1"/>
    <col min="14850" max="14850" width="56.109375" style="24" customWidth="1"/>
    <col min="14851" max="14851" width="18.6640625" style="24" customWidth="1"/>
    <col min="14852" max="14852" width="14.109375" style="24" customWidth="1"/>
    <col min="14853" max="14853" width="9.5546875" style="24" bestFit="1" customWidth="1"/>
    <col min="14854" max="14854" width="11.109375" style="24" bestFit="1" customWidth="1"/>
    <col min="14855" max="15104" width="9.109375" style="24"/>
    <col min="15105" max="15105" width="5.5546875" style="24" customWidth="1"/>
    <col min="15106" max="15106" width="56.109375" style="24" customWidth="1"/>
    <col min="15107" max="15107" width="18.6640625" style="24" customWidth="1"/>
    <col min="15108" max="15108" width="14.109375" style="24" customWidth="1"/>
    <col min="15109" max="15109" width="9.5546875" style="24" bestFit="1" customWidth="1"/>
    <col min="15110" max="15110" width="11.109375" style="24" bestFit="1" customWidth="1"/>
    <col min="15111" max="15360" width="9.109375" style="24"/>
    <col min="15361" max="15361" width="5.5546875" style="24" customWidth="1"/>
    <col min="15362" max="15362" width="56.109375" style="24" customWidth="1"/>
    <col min="15363" max="15363" width="18.6640625" style="24" customWidth="1"/>
    <col min="15364" max="15364" width="14.109375" style="24" customWidth="1"/>
    <col min="15365" max="15365" width="9.5546875" style="24" bestFit="1" customWidth="1"/>
    <col min="15366" max="15366" width="11.109375" style="24" bestFit="1" customWidth="1"/>
    <col min="15367" max="15616" width="9.109375" style="24"/>
    <col min="15617" max="15617" width="5.5546875" style="24" customWidth="1"/>
    <col min="15618" max="15618" width="56.109375" style="24" customWidth="1"/>
    <col min="15619" max="15619" width="18.6640625" style="24" customWidth="1"/>
    <col min="15620" max="15620" width="14.109375" style="24" customWidth="1"/>
    <col min="15621" max="15621" width="9.5546875" style="24" bestFit="1" customWidth="1"/>
    <col min="15622" max="15622" width="11.109375" style="24" bestFit="1" customWidth="1"/>
    <col min="15623" max="15872" width="9.109375" style="24"/>
    <col min="15873" max="15873" width="5.5546875" style="24" customWidth="1"/>
    <col min="15874" max="15874" width="56.109375" style="24" customWidth="1"/>
    <col min="15875" max="15875" width="18.6640625" style="24" customWidth="1"/>
    <col min="15876" max="15876" width="14.109375" style="24" customWidth="1"/>
    <col min="15877" max="15877" width="9.5546875" style="24" bestFit="1" customWidth="1"/>
    <col min="15878" max="15878" width="11.109375" style="24" bestFit="1" customWidth="1"/>
    <col min="15879" max="16128" width="9.109375" style="24"/>
    <col min="16129" max="16129" width="5.5546875" style="24" customWidth="1"/>
    <col min="16130" max="16130" width="56.109375" style="24" customWidth="1"/>
    <col min="16131" max="16131" width="18.6640625" style="24" customWidth="1"/>
    <col min="16132" max="16132" width="14.109375" style="24" customWidth="1"/>
    <col min="16133" max="16133" width="9.5546875" style="24" bestFit="1" customWidth="1"/>
    <col min="16134" max="16134" width="11.109375" style="24" bestFit="1" customWidth="1"/>
    <col min="16135" max="16384" width="9.109375" style="24"/>
  </cols>
  <sheetData>
    <row r="1" spans="1:6" x14ac:dyDescent="0.3">
      <c r="A1" s="508"/>
      <c r="B1" s="508"/>
      <c r="C1" s="507" t="s">
        <v>682</v>
      </c>
      <c r="D1" s="507"/>
    </row>
    <row r="2" spans="1:6" x14ac:dyDescent="0.3">
      <c r="B2" s="507" t="s">
        <v>36</v>
      </c>
      <c r="C2" s="507"/>
      <c r="D2" s="507"/>
    </row>
    <row r="3" spans="1:6" x14ac:dyDescent="0.3">
      <c r="B3" s="507" t="s">
        <v>40</v>
      </c>
      <c r="C3" s="507"/>
      <c r="D3" s="507"/>
    </row>
    <row r="4" spans="1:6" x14ac:dyDescent="0.3">
      <c r="B4" s="507" t="s">
        <v>67</v>
      </c>
      <c r="C4" s="507"/>
      <c r="D4" s="507"/>
    </row>
    <row r="5" spans="1:6" x14ac:dyDescent="0.3">
      <c r="B5" s="507" t="s">
        <v>683</v>
      </c>
      <c r="C5" s="507"/>
      <c r="D5" s="507"/>
    </row>
    <row r="6" spans="1:6" x14ac:dyDescent="0.3">
      <c r="B6" s="507" t="s">
        <v>684</v>
      </c>
      <c r="C6" s="507"/>
      <c r="D6" s="507"/>
    </row>
    <row r="7" spans="1:6" ht="15.75" hidden="1" customHeight="1" x14ac:dyDescent="0.3">
      <c r="B7" s="509" t="s">
        <v>685</v>
      </c>
      <c r="C7" s="509"/>
      <c r="D7" s="509"/>
    </row>
    <row r="8" spans="1:6" ht="15.75" customHeight="1" x14ac:dyDescent="0.3">
      <c r="B8" s="339"/>
      <c r="C8" s="507" t="s">
        <v>715</v>
      </c>
      <c r="D8" s="507"/>
    </row>
    <row r="9" spans="1:6" ht="15.75" customHeight="1" x14ac:dyDescent="0.3">
      <c r="B9" s="338"/>
      <c r="C9" s="338"/>
      <c r="D9" s="100"/>
    </row>
    <row r="10" spans="1:6" ht="34.200000000000003" customHeight="1" x14ac:dyDescent="0.3">
      <c r="A10" s="510" t="s">
        <v>686</v>
      </c>
      <c r="B10" s="510"/>
      <c r="C10" s="510"/>
      <c r="D10" s="510"/>
    </row>
    <row r="11" spans="1:6" ht="12" customHeight="1" x14ac:dyDescent="0.3">
      <c r="B11" s="511" t="s">
        <v>244</v>
      </c>
      <c r="C11" s="511"/>
      <c r="D11" s="511"/>
    </row>
    <row r="12" spans="1:6" ht="12.75" customHeight="1" x14ac:dyDescent="0.3">
      <c r="A12" s="512" t="s">
        <v>0</v>
      </c>
      <c r="B12" s="512" t="s">
        <v>687</v>
      </c>
      <c r="C12" s="512" t="s">
        <v>71</v>
      </c>
      <c r="D12" s="513" t="s">
        <v>432</v>
      </c>
    </row>
    <row r="13" spans="1:6" x14ac:dyDescent="0.3">
      <c r="A13" s="512"/>
      <c r="B13" s="512"/>
      <c r="C13" s="512"/>
      <c r="D13" s="513"/>
    </row>
    <row r="14" spans="1:6" x14ac:dyDescent="0.3">
      <c r="A14" s="63">
        <v>1</v>
      </c>
      <c r="B14" s="64" t="s">
        <v>246</v>
      </c>
      <c r="C14" s="64" t="s">
        <v>247</v>
      </c>
      <c r="D14" s="64" t="s">
        <v>248</v>
      </c>
    </row>
    <row r="15" spans="1:6" s="25" customFormat="1" x14ac:dyDescent="0.3">
      <c r="A15" s="65"/>
      <c r="B15" s="66" t="s">
        <v>3</v>
      </c>
      <c r="C15" s="66"/>
      <c r="D15" s="454">
        <f>SUM(D16:D33)</f>
        <v>1155272.9000000001</v>
      </c>
      <c r="F15" s="67"/>
    </row>
    <row r="16" spans="1:6" ht="43.5" customHeight="1" x14ac:dyDescent="0.3">
      <c r="A16" s="68">
        <v>1</v>
      </c>
      <c r="B16" s="27" t="s">
        <v>688</v>
      </c>
      <c r="C16" s="26" t="s">
        <v>249</v>
      </c>
      <c r="D16" s="463">
        <v>160</v>
      </c>
    </row>
    <row r="17" spans="1:4" ht="70.95" customHeight="1" x14ac:dyDescent="0.3">
      <c r="A17" s="68">
        <v>2</v>
      </c>
      <c r="B17" s="27" t="s">
        <v>689</v>
      </c>
      <c r="C17" s="26" t="s">
        <v>425</v>
      </c>
      <c r="D17" s="463">
        <v>600</v>
      </c>
    </row>
    <row r="18" spans="1:4" ht="54" customHeight="1" x14ac:dyDescent="0.3">
      <c r="A18" s="68">
        <v>3</v>
      </c>
      <c r="B18" s="27" t="s">
        <v>690</v>
      </c>
      <c r="C18" s="26" t="s">
        <v>426</v>
      </c>
      <c r="D18" s="463">
        <f>1300+640</f>
        <v>1940</v>
      </c>
    </row>
    <row r="19" spans="1:4" ht="72.75" customHeight="1" x14ac:dyDescent="0.3">
      <c r="A19" s="68">
        <v>4</v>
      </c>
      <c r="B19" s="27" t="s">
        <v>691</v>
      </c>
      <c r="C19" s="26" t="s">
        <v>427</v>
      </c>
      <c r="D19" s="463">
        <v>1000</v>
      </c>
    </row>
    <row r="20" spans="1:4" ht="120" customHeight="1" x14ac:dyDescent="0.3">
      <c r="A20" s="68">
        <v>5</v>
      </c>
      <c r="B20" s="27" t="s">
        <v>692</v>
      </c>
      <c r="C20" s="26" t="s">
        <v>428</v>
      </c>
      <c r="D20" s="463">
        <v>1043517.3</v>
      </c>
    </row>
    <row r="21" spans="1:4" ht="122.25" customHeight="1" x14ac:dyDescent="0.3">
      <c r="A21" s="68">
        <v>6</v>
      </c>
      <c r="B21" s="18" t="s">
        <v>693</v>
      </c>
      <c r="C21" s="26" t="s">
        <v>694</v>
      </c>
      <c r="D21" s="463">
        <v>81148.800000000003</v>
      </c>
    </row>
    <row r="22" spans="1:4" ht="41.25" customHeight="1" x14ac:dyDescent="0.3">
      <c r="A22" s="68">
        <v>7</v>
      </c>
      <c r="B22" s="27" t="s">
        <v>695</v>
      </c>
      <c r="C22" s="26" t="s">
        <v>250</v>
      </c>
      <c r="D22" s="463">
        <v>700</v>
      </c>
    </row>
    <row r="23" spans="1:4" ht="44.25" customHeight="1" x14ac:dyDescent="0.3">
      <c r="A23" s="68">
        <v>8</v>
      </c>
      <c r="B23" s="27" t="s">
        <v>696</v>
      </c>
      <c r="C23" s="26" t="s">
        <v>251</v>
      </c>
      <c r="D23" s="463">
        <v>143</v>
      </c>
    </row>
    <row r="24" spans="1:4" ht="35.25" customHeight="1" x14ac:dyDescent="0.3">
      <c r="A24" s="68">
        <v>9</v>
      </c>
      <c r="B24" s="27" t="s">
        <v>697</v>
      </c>
      <c r="C24" s="26" t="s">
        <v>429</v>
      </c>
      <c r="D24" s="463">
        <v>13032.4</v>
      </c>
    </row>
    <row r="25" spans="1:4" x14ac:dyDescent="0.3">
      <c r="A25" s="68">
        <v>10</v>
      </c>
      <c r="B25" s="27" t="s">
        <v>698</v>
      </c>
      <c r="C25" s="26" t="s">
        <v>430</v>
      </c>
      <c r="D25" s="463">
        <v>650</v>
      </c>
    </row>
    <row r="26" spans="1:4" x14ac:dyDescent="0.3">
      <c r="A26" s="68">
        <v>11</v>
      </c>
      <c r="B26" s="27" t="s">
        <v>699</v>
      </c>
      <c r="C26" s="26" t="s">
        <v>252</v>
      </c>
      <c r="D26" s="464">
        <v>70</v>
      </c>
    </row>
    <row r="27" spans="1:4" ht="27.75" customHeight="1" x14ac:dyDescent="0.3">
      <c r="A27" s="68">
        <v>12</v>
      </c>
      <c r="B27" s="455" t="s">
        <v>700</v>
      </c>
      <c r="C27" s="26" t="s">
        <v>701</v>
      </c>
      <c r="D27" s="464">
        <v>50</v>
      </c>
    </row>
    <row r="28" spans="1:4" ht="30.6" customHeight="1" x14ac:dyDescent="0.3">
      <c r="A28" s="68">
        <v>13</v>
      </c>
      <c r="B28" s="17" t="s">
        <v>702</v>
      </c>
      <c r="C28" s="26" t="s">
        <v>431</v>
      </c>
      <c r="D28" s="465">
        <v>5100.6000000000004</v>
      </c>
    </row>
    <row r="29" spans="1:4" ht="27.75" customHeight="1" x14ac:dyDescent="0.3">
      <c r="A29" s="68">
        <v>14</v>
      </c>
      <c r="B29" s="17" t="s">
        <v>703</v>
      </c>
      <c r="C29" s="68" t="s">
        <v>704</v>
      </c>
      <c r="D29" s="466">
        <v>134.80000000000001</v>
      </c>
    </row>
    <row r="30" spans="1:4" ht="17.25" customHeight="1" x14ac:dyDescent="0.3">
      <c r="A30" s="68">
        <v>15</v>
      </c>
      <c r="B30" s="455" t="s">
        <v>705</v>
      </c>
      <c r="C30" s="26" t="s">
        <v>706</v>
      </c>
      <c r="D30" s="464">
        <f>963.9+276.1+10</f>
        <v>1250</v>
      </c>
    </row>
    <row r="31" spans="1:4" ht="17.25" customHeight="1" x14ac:dyDescent="0.3">
      <c r="A31" s="68">
        <v>16</v>
      </c>
      <c r="B31" s="456" t="s">
        <v>707</v>
      </c>
      <c r="C31" s="26" t="s">
        <v>708</v>
      </c>
      <c r="D31" s="466">
        <v>100</v>
      </c>
    </row>
    <row r="32" spans="1:4" ht="17.25" customHeight="1" x14ac:dyDescent="0.3">
      <c r="A32" s="68">
        <v>17</v>
      </c>
      <c r="B32" s="456" t="s">
        <v>709</v>
      </c>
      <c r="C32" s="457" t="s">
        <v>710</v>
      </c>
      <c r="D32" s="466">
        <v>5576</v>
      </c>
    </row>
    <row r="33" spans="1:4" ht="27" customHeight="1" x14ac:dyDescent="0.3">
      <c r="A33" s="68">
        <v>18</v>
      </c>
      <c r="B33" s="456" t="s">
        <v>711</v>
      </c>
      <c r="C33" s="457">
        <v>1610000000</v>
      </c>
      <c r="D33" s="466">
        <v>100</v>
      </c>
    </row>
    <row r="61" spans="4:4" ht="30" customHeight="1" x14ac:dyDescent="0.3">
      <c r="D61" s="24"/>
    </row>
  </sheetData>
  <mergeCells count="15">
    <mergeCell ref="A10:D10"/>
    <mergeCell ref="B11:D11"/>
    <mergeCell ref="A12:A13"/>
    <mergeCell ref="B12:B13"/>
    <mergeCell ref="C12:C13"/>
    <mergeCell ref="D12:D13"/>
    <mergeCell ref="B5:D5"/>
    <mergeCell ref="C8:D8"/>
    <mergeCell ref="A1:B1"/>
    <mergeCell ref="C1:D1"/>
    <mergeCell ref="B2:D2"/>
    <mergeCell ref="B3:D3"/>
    <mergeCell ref="B4:D4"/>
    <mergeCell ref="B6:D6"/>
    <mergeCell ref="B7:D7"/>
  </mergeCells>
  <pageMargins left="0.78740157480314965" right="0.39370078740157483" top="0.78740157480314965" bottom="0.78740157480314965" header="0.31496062992125984" footer="0.31496062992125984"/>
  <pageSetup paperSize="9" scale="86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62"/>
  <sheetViews>
    <sheetView view="pageBreakPreview" topLeftCell="A25" zoomScale="75" zoomScaleNormal="100" zoomScaleSheetLayoutView="75" workbookViewId="0">
      <selection activeCell="D32" sqref="D32:E32"/>
    </sheetView>
  </sheetViews>
  <sheetFormatPr defaultColWidth="9.109375" defaultRowHeight="13.2" x14ac:dyDescent="0.3"/>
  <cols>
    <col min="1" max="1" width="5.5546875" style="24" customWidth="1"/>
    <col min="2" max="2" width="55.33203125" style="24" customWidth="1"/>
    <col min="3" max="3" width="14" style="24" customWidth="1"/>
    <col min="4" max="4" width="11.88671875" style="69" customWidth="1"/>
    <col min="5" max="5" width="12.33203125" style="24" customWidth="1"/>
    <col min="6" max="6" width="11.109375" style="24" bestFit="1" customWidth="1"/>
    <col min="7" max="256" width="9.109375" style="24"/>
    <col min="257" max="257" width="5.5546875" style="24" customWidth="1"/>
    <col min="258" max="258" width="56.109375" style="24" customWidth="1"/>
    <col min="259" max="259" width="18.6640625" style="24" customWidth="1"/>
    <col min="260" max="260" width="14.109375" style="24" customWidth="1"/>
    <col min="261" max="261" width="9.5546875" style="24" bestFit="1" customWidth="1"/>
    <col min="262" max="262" width="11.109375" style="24" bestFit="1" customWidth="1"/>
    <col min="263" max="512" width="9.109375" style="24"/>
    <col min="513" max="513" width="5.5546875" style="24" customWidth="1"/>
    <col min="514" max="514" width="56.109375" style="24" customWidth="1"/>
    <col min="515" max="515" width="18.6640625" style="24" customWidth="1"/>
    <col min="516" max="516" width="14.109375" style="24" customWidth="1"/>
    <col min="517" max="517" width="9.5546875" style="24" bestFit="1" customWidth="1"/>
    <col min="518" max="518" width="11.109375" style="24" bestFit="1" customWidth="1"/>
    <col min="519" max="768" width="9.109375" style="24"/>
    <col min="769" max="769" width="5.5546875" style="24" customWidth="1"/>
    <col min="770" max="770" width="56.109375" style="24" customWidth="1"/>
    <col min="771" max="771" width="18.6640625" style="24" customWidth="1"/>
    <col min="772" max="772" width="14.109375" style="24" customWidth="1"/>
    <col min="773" max="773" width="9.5546875" style="24" bestFit="1" customWidth="1"/>
    <col min="774" max="774" width="11.109375" style="24" bestFit="1" customWidth="1"/>
    <col min="775" max="1024" width="9.109375" style="24"/>
    <col min="1025" max="1025" width="5.5546875" style="24" customWidth="1"/>
    <col min="1026" max="1026" width="56.109375" style="24" customWidth="1"/>
    <col min="1027" max="1027" width="18.6640625" style="24" customWidth="1"/>
    <col min="1028" max="1028" width="14.109375" style="24" customWidth="1"/>
    <col min="1029" max="1029" width="9.5546875" style="24" bestFit="1" customWidth="1"/>
    <col min="1030" max="1030" width="11.109375" style="24" bestFit="1" customWidth="1"/>
    <col min="1031" max="1280" width="9.109375" style="24"/>
    <col min="1281" max="1281" width="5.5546875" style="24" customWidth="1"/>
    <col min="1282" max="1282" width="56.109375" style="24" customWidth="1"/>
    <col min="1283" max="1283" width="18.6640625" style="24" customWidth="1"/>
    <col min="1284" max="1284" width="14.109375" style="24" customWidth="1"/>
    <col min="1285" max="1285" width="9.5546875" style="24" bestFit="1" customWidth="1"/>
    <col min="1286" max="1286" width="11.109375" style="24" bestFit="1" customWidth="1"/>
    <col min="1287" max="1536" width="9.109375" style="24"/>
    <col min="1537" max="1537" width="5.5546875" style="24" customWidth="1"/>
    <col min="1538" max="1538" width="56.109375" style="24" customWidth="1"/>
    <col min="1539" max="1539" width="18.6640625" style="24" customWidth="1"/>
    <col min="1540" max="1540" width="14.109375" style="24" customWidth="1"/>
    <col min="1541" max="1541" width="9.5546875" style="24" bestFit="1" customWidth="1"/>
    <col min="1542" max="1542" width="11.109375" style="24" bestFit="1" customWidth="1"/>
    <col min="1543" max="1792" width="9.109375" style="24"/>
    <col min="1793" max="1793" width="5.5546875" style="24" customWidth="1"/>
    <col min="1794" max="1794" width="56.109375" style="24" customWidth="1"/>
    <col min="1795" max="1795" width="18.6640625" style="24" customWidth="1"/>
    <col min="1796" max="1796" width="14.109375" style="24" customWidth="1"/>
    <col min="1797" max="1797" width="9.5546875" style="24" bestFit="1" customWidth="1"/>
    <col min="1798" max="1798" width="11.109375" style="24" bestFit="1" customWidth="1"/>
    <col min="1799" max="2048" width="9.109375" style="24"/>
    <col min="2049" max="2049" width="5.5546875" style="24" customWidth="1"/>
    <col min="2050" max="2050" width="56.109375" style="24" customWidth="1"/>
    <col min="2051" max="2051" width="18.6640625" style="24" customWidth="1"/>
    <col min="2052" max="2052" width="14.109375" style="24" customWidth="1"/>
    <col min="2053" max="2053" width="9.5546875" style="24" bestFit="1" customWidth="1"/>
    <col min="2054" max="2054" width="11.109375" style="24" bestFit="1" customWidth="1"/>
    <col min="2055" max="2304" width="9.109375" style="24"/>
    <col min="2305" max="2305" width="5.5546875" style="24" customWidth="1"/>
    <col min="2306" max="2306" width="56.109375" style="24" customWidth="1"/>
    <col min="2307" max="2307" width="18.6640625" style="24" customWidth="1"/>
    <col min="2308" max="2308" width="14.109375" style="24" customWidth="1"/>
    <col min="2309" max="2309" width="9.5546875" style="24" bestFit="1" customWidth="1"/>
    <col min="2310" max="2310" width="11.109375" style="24" bestFit="1" customWidth="1"/>
    <col min="2311" max="2560" width="9.109375" style="24"/>
    <col min="2561" max="2561" width="5.5546875" style="24" customWidth="1"/>
    <col min="2562" max="2562" width="56.109375" style="24" customWidth="1"/>
    <col min="2563" max="2563" width="18.6640625" style="24" customWidth="1"/>
    <col min="2564" max="2564" width="14.109375" style="24" customWidth="1"/>
    <col min="2565" max="2565" width="9.5546875" style="24" bestFit="1" customWidth="1"/>
    <col min="2566" max="2566" width="11.109375" style="24" bestFit="1" customWidth="1"/>
    <col min="2567" max="2816" width="9.109375" style="24"/>
    <col min="2817" max="2817" width="5.5546875" style="24" customWidth="1"/>
    <col min="2818" max="2818" width="56.109375" style="24" customWidth="1"/>
    <col min="2819" max="2819" width="18.6640625" style="24" customWidth="1"/>
    <col min="2820" max="2820" width="14.109375" style="24" customWidth="1"/>
    <col min="2821" max="2821" width="9.5546875" style="24" bestFit="1" customWidth="1"/>
    <col min="2822" max="2822" width="11.109375" style="24" bestFit="1" customWidth="1"/>
    <col min="2823" max="3072" width="9.109375" style="24"/>
    <col min="3073" max="3073" width="5.5546875" style="24" customWidth="1"/>
    <col min="3074" max="3074" width="56.109375" style="24" customWidth="1"/>
    <col min="3075" max="3075" width="18.6640625" style="24" customWidth="1"/>
    <col min="3076" max="3076" width="14.109375" style="24" customWidth="1"/>
    <col min="3077" max="3077" width="9.5546875" style="24" bestFit="1" customWidth="1"/>
    <col min="3078" max="3078" width="11.109375" style="24" bestFit="1" customWidth="1"/>
    <col min="3079" max="3328" width="9.109375" style="24"/>
    <col min="3329" max="3329" width="5.5546875" style="24" customWidth="1"/>
    <col min="3330" max="3330" width="56.109375" style="24" customWidth="1"/>
    <col min="3331" max="3331" width="18.6640625" style="24" customWidth="1"/>
    <col min="3332" max="3332" width="14.109375" style="24" customWidth="1"/>
    <col min="3333" max="3333" width="9.5546875" style="24" bestFit="1" customWidth="1"/>
    <col min="3334" max="3334" width="11.109375" style="24" bestFit="1" customWidth="1"/>
    <col min="3335" max="3584" width="9.109375" style="24"/>
    <col min="3585" max="3585" width="5.5546875" style="24" customWidth="1"/>
    <col min="3586" max="3586" width="56.109375" style="24" customWidth="1"/>
    <col min="3587" max="3587" width="18.6640625" style="24" customWidth="1"/>
    <col min="3588" max="3588" width="14.109375" style="24" customWidth="1"/>
    <col min="3589" max="3589" width="9.5546875" style="24" bestFit="1" customWidth="1"/>
    <col min="3590" max="3590" width="11.109375" style="24" bestFit="1" customWidth="1"/>
    <col min="3591" max="3840" width="9.109375" style="24"/>
    <col min="3841" max="3841" width="5.5546875" style="24" customWidth="1"/>
    <col min="3842" max="3842" width="56.109375" style="24" customWidth="1"/>
    <col min="3843" max="3843" width="18.6640625" style="24" customWidth="1"/>
    <col min="3844" max="3844" width="14.109375" style="24" customWidth="1"/>
    <col min="3845" max="3845" width="9.5546875" style="24" bestFit="1" customWidth="1"/>
    <col min="3846" max="3846" width="11.109375" style="24" bestFit="1" customWidth="1"/>
    <col min="3847" max="4096" width="9.109375" style="24"/>
    <col min="4097" max="4097" width="5.5546875" style="24" customWidth="1"/>
    <col min="4098" max="4098" width="56.109375" style="24" customWidth="1"/>
    <col min="4099" max="4099" width="18.6640625" style="24" customWidth="1"/>
    <col min="4100" max="4100" width="14.109375" style="24" customWidth="1"/>
    <col min="4101" max="4101" width="9.5546875" style="24" bestFit="1" customWidth="1"/>
    <col min="4102" max="4102" width="11.109375" style="24" bestFit="1" customWidth="1"/>
    <col min="4103" max="4352" width="9.109375" style="24"/>
    <col min="4353" max="4353" width="5.5546875" style="24" customWidth="1"/>
    <col min="4354" max="4354" width="56.109375" style="24" customWidth="1"/>
    <col min="4355" max="4355" width="18.6640625" style="24" customWidth="1"/>
    <col min="4356" max="4356" width="14.109375" style="24" customWidth="1"/>
    <col min="4357" max="4357" width="9.5546875" style="24" bestFit="1" customWidth="1"/>
    <col min="4358" max="4358" width="11.109375" style="24" bestFit="1" customWidth="1"/>
    <col min="4359" max="4608" width="9.109375" style="24"/>
    <col min="4609" max="4609" width="5.5546875" style="24" customWidth="1"/>
    <col min="4610" max="4610" width="56.109375" style="24" customWidth="1"/>
    <col min="4611" max="4611" width="18.6640625" style="24" customWidth="1"/>
    <col min="4612" max="4612" width="14.109375" style="24" customWidth="1"/>
    <col min="4613" max="4613" width="9.5546875" style="24" bestFit="1" customWidth="1"/>
    <col min="4614" max="4614" width="11.109375" style="24" bestFit="1" customWidth="1"/>
    <col min="4615" max="4864" width="9.109375" style="24"/>
    <col min="4865" max="4865" width="5.5546875" style="24" customWidth="1"/>
    <col min="4866" max="4866" width="56.109375" style="24" customWidth="1"/>
    <col min="4867" max="4867" width="18.6640625" style="24" customWidth="1"/>
    <col min="4868" max="4868" width="14.109375" style="24" customWidth="1"/>
    <col min="4869" max="4869" width="9.5546875" style="24" bestFit="1" customWidth="1"/>
    <col min="4870" max="4870" width="11.109375" style="24" bestFit="1" customWidth="1"/>
    <col min="4871" max="5120" width="9.109375" style="24"/>
    <col min="5121" max="5121" width="5.5546875" style="24" customWidth="1"/>
    <col min="5122" max="5122" width="56.109375" style="24" customWidth="1"/>
    <col min="5123" max="5123" width="18.6640625" style="24" customWidth="1"/>
    <col min="5124" max="5124" width="14.109375" style="24" customWidth="1"/>
    <col min="5125" max="5125" width="9.5546875" style="24" bestFit="1" customWidth="1"/>
    <col min="5126" max="5126" width="11.109375" style="24" bestFit="1" customWidth="1"/>
    <col min="5127" max="5376" width="9.109375" style="24"/>
    <col min="5377" max="5377" width="5.5546875" style="24" customWidth="1"/>
    <col min="5378" max="5378" width="56.109375" style="24" customWidth="1"/>
    <col min="5379" max="5379" width="18.6640625" style="24" customWidth="1"/>
    <col min="5380" max="5380" width="14.109375" style="24" customWidth="1"/>
    <col min="5381" max="5381" width="9.5546875" style="24" bestFit="1" customWidth="1"/>
    <col min="5382" max="5382" width="11.109375" style="24" bestFit="1" customWidth="1"/>
    <col min="5383" max="5632" width="9.109375" style="24"/>
    <col min="5633" max="5633" width="5.5546875" style="24" customWidth="1"/>
    <col min="5634" max="5634" width="56.109375" style="24" customWidth="1"/>
    <col min="5635" max="5635" width="18.6640625" style="24" customWidth="1"/>
    <col min="5636" max="5636" width="14.109375" style="24" customWidth="1"/>
    <col min="5637" max="5637" width="9.5546875" style="24" bestFit="1" customWidth="1"/>
    <col min="5638" max="5638" width="11.109375" style="24" bestFit="1" customWidth="1"/>
    <col min="5639" max="5888" width="9.109375" style="24"/>
    <col min="5889" max="5889" width="5.5546875" style="24" customWidth="1"/>
    <col min="5890" max="5890" width="56.109375" style="24" customWidth="1"/>
    <col min="5891" max="5891" width="18.6640625" style="24" customWidth="1"/>
    <col min="5892" max="5892" width="14.109375" style="24" customWidth="1"/>
    <col min="5893" max="5893" width="9.5546875" style="24" bestFit="1" customWidth="1"/>
    <col min="5894" max="5894" width="11.109375" style="24" bestFit="1" customWidth="1"/>
    <col min="5895" max="6144" width="9.109375" style="24"/>
    <col min="6145" max="6145" width="5.5546875" style="24" customWidth="1"/>
    <col min="6146" max="6146" width="56.109375" style="24" customWidth="1"/>
    <col min="6147" max="6147" width="18.6640625" style="24" customWidth="1"/>
    <col min="6148" max="6148" width="14.109375" style="24" customWidth="1"/>
    <col min="6149" max="6149" width="9.5546875" style="24" bestFit="1" customWidth="1"/>
    <col min="6150" max="6150" width="11.109375" style="24" bestFit="1" customWidth="1"/>
    <col min="6151" max="6400" width="9.109375" style="24"/>
    <col min="6401" max="6401" width="5.5546875" style="24" customWidth="1"/>
    <col min="6402" max="6402" width="56.109375" style="24" customWidth="1"/>
    <col min="6403" max="6403" width="18.6640625" style="24" customWidth="1"/>
    <col min="6404" max="6404" width="14.109375" style="24" customWidth="1"/>
    <col min="6405" max="6405" width="9.5546875" style="24" bestFit="1" customWidth="1"/>
    <col min="6406" max="6406" width="11.109375" style="24" bestFit="1" customWidth="1"/>
    <col min="6407" max="6656" width="9.109375" style="24"/>
    <col min="6657" max="6657" width="5.5546875" style="24" customWidth="1"/>
    <col min="6658" max="6658" width="56.109375" style="24" customWidth="1"/>
    <col min="6659" max="6659" width="18.6640625" style="24" customWidth="1"/>
    <col min="6660" max="6660" width="14.109375" style="24" customWidth="1"/>
    <col min="6661" max="6661" width="9.5546875" style="24" bestFit="1" customWidth="1"/>
    <col min="6662" max="6662" width="11.109375" style="24" bestFit="1" customWidth="1"/>
    <col min="6663" max="6912" width="9.109375" style="24"/>
    <col min="6913" max="6913" width="5.5546875" style="24" customWidth="1"/>
    <col min="6914" max="6914" width="56.109375" style="24" customWidth="1"/>
    <col min="6915" max="6915" width="18.6640625" style="24" customWidth="1"/>
    <col min="6916" max="6916" width="14.109375" style="24" customWidth="1"/>
    <col min="6917" max="6917" width="9.5546875" style="24" bestFit="1" customWidth="1"/>
    <col min="6918" max="6918" width="11.109375" style="24" bestFit="1" customWidth="1"/>
    <col min="6919" max="7168" width="9.109375" style="24"/>
    <col min="7169" max="7169" width="5.5546875" style="24" customWidth="1"/>
    <col min="7170" max="7170" width="56.109375" style="24" customWidth="1"/>
    <col min="7171" max="7171" width="18.6640625" style="24" customWidth="1"/>
    <col min="7172" max="7172" width="14.109375" style="24" customWidth="1"/>
    <col min="7173" max="7173" width="9.5546875" style="24" bestFit="1" customWidth="1"/>
    <col min="7174" max="7174" width="11.109375" style="24" bestFit="1" customWidth="1"/>
    <col min="7175" max="7424" width="9.109375" style="24"/>
    <col min="7425" max="7425" width="5.5546875" style="24" customWidth="1"/>
    <col min="7426" max="7426" width="56.109375" style="24" customWidth="1"/>
    <col min="7427" max="7427" width="18.6640625" style="24" customWidth="1"/>
    <col min="7428" max="7428" width="14.109375" style="24" customWidth="1"/>
    <col min="7429" max="7429" width="9.5546875" style="24" bestFit="1" customWidth="1"/>
    <col min="7430" max="7430" width="11.109375" style="24" bestFit="1" customWidth="1"/>
    <col min="7431" max="7680" width="9.109375" style="24"/>
    <col min="7681" max="7681" width="5.5546875" style="24" customWidth="1"/>
    <col min="7682" max="7682" width="56.109375" style="24" customWidth="1"/>
    <col min="7683" max="7683" width="18.6640625" style="24" customWidth="1"/>
    <col min="7684" max="7684" width="14.109375" style="24" customWidth="1"/>
    <col min="7685" max="7685" width="9.5546875" style="24" bestFit="1" customWidth="1"/>
    <col min="7686" max="7686" width="11.109375" style="24" bestFit="1" customWidth="1"/>
    <col min="7687" max="7936" width="9.109375" style="24"/>
    <col min="7937" max="7937" width="5.5546875" style="24" customWidth="1"/>
    <col min="7938" max="7938" width="56.109375" style="24" customWidth="1"/>
    <col min="7939" max="7939" width="18.6640625" style="24" customWidth="1"/>
    <col min="7940" max="7940" width="14.109375" style="24" customWidth="1"/>
    <col min="7941" max="7941" width="9.5546875" style="24" bestFit="1" customWidth="1"/>
    <col min="7942" max="7942" width="11.109375" style="24" bestFit="1" customWidth="1"/>
    <col min="7943" max="8192" width="9.109375" style="24"/>
    <col min="8193" max="8193" width="5.5546875" style="24" customWidth="1"/>
    <col min="8194" max="8194" width="56.109375" style="24" customWidth="1"/>
    <col min="8195" max="8195" width="18.6640625" style="24" customWidth="1"/>
    <col min="8196" max="8196" width="14.109375" style="24" customWidth="1"/>
    <col min="8197" max="8197" width="9.5546875" style="24" bestFit="1" customWidth="1"/>
    <col min="8198" max="8198" width="11.109375" style="24" bestFit="1" customWidth="1"/>
    <col min="8199" max="8448" width="9.109375" style="24"/>
    <col min="8449" max="8449" width="5.5546875" style="24" customWidth="1"/>
    <col min="8450" max="8450" width="56.109375" style="24" customWidth="1"/>
    <col min="8451" max="8451" width="18.6640625" style="24" customWidth="1"/>
    <col min="8452" max="8452" width="14.109375" style="24" customWidth="1"/>
    <col min="8453" max="8453" width="9.5546875" style="24" bestFit="1" customWidth="1"/>
    <col min="8454" max="8454" width="11.109375" style="24" bestFit="1" customWidth="1"/>
    <col min="8455" max="8704" width="9.109375" style="24"/>
    <col min="8705" max="8705" width="5.5546875" style="24" customWidth="1"/>
    <col min="8706" max="8706" width="56.109375" style="24" customWidth="1"/>
    <col min="8707" max="8707" width="18.6640625" style="24" customWidth="1"/>
    <col min="8708" max="8708" width="14.109375" style="24" customWidth="1"/>
    <col min="8709" max="8709" width="9.5546875" style="24" bestFit="1" customWidth="1"/>
    <col min="8710" max="8710" width="11.109375" style="24" bestFit="1" customWidth="1"/>
    <col min="8711" max="8960" width="9.109375" style="24"/>
    <col min="8961" max="8961" width="5.5546875" style="24" customWidth="1"/>
    <col min="8962" max="8962" width="56.109375" style="24" customWidth="1"/>
    <col min="8963" max="8963" width="18.6640625" style="24" customWidth="1"/>
    <col min="8964" max="8964" width="14.109375" style="24" customWidth="1"/>
    <col min="8965" max="8965" width="9.5546875" style="24" bestFit="1" customWidth="1"/>
    <col min="8966" max="8966" width="11.109375" style="24" bestFit="1" customWidth="1"/>
    <col min="8967" max="9216" width="9.109375" style="24"/>
    <col min="9217" max="9217" width="5.5546875" style="24" customWidth="1"/>
    <col min="9218" max="9218" width="56.109375" style="24" customWidth="1"/>
    <col min="9219" max="9219" width="18.6640625" style="24" customWidth="1"/>
    <col min="9220" max="9220" width="14.109375" style="24" customWidth="1"/>
    <col min="9221" max="9221" width="9.5546875" style="24" bestFit="1" customWidth="1"/>
    <col min="9222" max="9222" width="11.109375" style="24" bestFit="1" customWidth="1"/>
    <col min="9223" max="9472" width="9.109375" style="24"/>
    <col min="9473" max="9473" width="5.5546875" style="24" customWidth="1"/>
    <col min="9474" max="9474" width="56.109375" style="24" customWidth="1"/>
    <col min="9475" max="9475" width="18.6640625" style="24" customWidth="1"/>
    <col min="9476" max="9476" width="14.109375" style="24" customWidth="1"/>
    <col min="9477" max="9477" width="9.5546875" style="24" bestFit="1" customWidth="1"/>
    <col min="9478" max="9478" width="11.109375" style="24" bestFit="1" customWidth="1"/>
    <col min="9479" max="9728" width="9.109375" style="24"/>
    <col min="9729" max="9729" width="5.5546875" style="24" customWidth="1"/>
    <col min="9730" max="9730" width="56.109375" style="24" customWidth="1"/>
    <col min="9731" max="9731" width="18.6640625" style="24" customWidth="1"/>
    <col min="9732" max="9732" width="14.109375" style="24" customWidth="1"/>
    <col min="9733" max="9733" width="9.5546875" style="24" bestFit="1" customWidth="1"/>
    <col min="9734" max="9734" width="11.109375" style="24" bestFit="1" customWidth="1"/>
    <col min="9735" max="9984" width="9.109375" style="24"/>
    <col min="9985" max="9985" width="5.5546875" style="24" customWidth="1"/>
    <col min="9986" max="9986" width="56.109375" style="24" customWidth="1"/>
    <col min="9987" max="9987" width="18.6640625" style="24" customWidth="1"/>
    <col min="9988" max="9988" width="14.109375" style="24" customWidth="1"/>
    <col min="9989" max="9989" width="9.5546875" style="24" bestFit="1" customWidth="1"/>
    <col min="9990" max="9990" width="11.109375" style="24" bestFit="1" customWidth="1"/>
    <col min="9991" max="10240" width="9.109375" style="24"/>
    <col min="10241" max="10241" width="5.5546875" style="24" customWidth="1"/>
    <col min="10242" max="10242" width="56.109375" style="24" customWidth="1"/>
    <col min="10243" max="10243" width="18.6640625" style="24" customWidth="1"/>
    <col min="10244" max="10244" width="14.109375" style="24" customWidth="1"/>
    <col min="10245" max="10245" width="9.5546875" style="24" bestFit="1" customWidth="1"/>
    <col min="10246" max="10246" width="11.109375" style="24" bestFit="1" customWidth="1"/>
    <col min="10247" max="10496" width="9.109375" style="24"/>
    <col min="10497" max="10497" width="5.5546875" style="24" customWidth="1"/>
    <col min="10498" max="10498" width="56.109375" style="24" customWidth="1"/>
    <col min="10499" max="10499" width="18.6640625" style="24" customWidth="1"/>
    <col min="10500" max="10500" width="14.109375" style="24" customWidth="1"/>
    <col min="10501" max="10501" width="9.5546875" style="24" bestFit="1" customWidth="1"/>
    <col min="10502" max="10502" width="11.109375" style="24" bestFit="1" customWidth="1"/>
    <col min="10503" max="10752" width="9.109375" style="24"/>
    <col min="10753" max="10753" width="5.5546875" style="24" customWidth="1"/>
    <col min="10754" max="10754" width="56.109375" style="24" customWidth="1"/>
    <col min="10755" max="10755" width="18.6640625" style="24" customWidth="1"/>
    <col min="10756" max="10756" width="14.109375" style="24" customWidth="1"/>
    <col min="10757" max="10757" width="9.5546875" style="24" bestFit="1" customWidth="1"/>
    <col min="10758" max="10758" width="11.109375" style="24" bestFit="1" customWidth="1"/>
    <col min="10759" max="11008" width="9.109375" style="24"/>
    <col min="11009" max="11009" width="5.5546875" style="24" customWidth="1"/>
    <col min="11010" max="11010" width="56.109375" style="24" customWidth="1"/>
    <col min="11011" max="11011" width="18.6640625" style="24" customWidth="1"/>
    <col min="11012" max="11012" width="14.109375" style="24" customWidth="1"/>
    <col min="11013" max="11013" width="9.5546875" style="24" bestFit="1" customWidth="1"/>
    <col min="11014" max="11014" width="11.109375" style="24" bestFit="1" customWidth="1"/>
    <col min="11015" max="11264" width="9.109375" style="24"/>
    <col min="11265" max="11265" width="5.5546875" style="24" customWidth="1"/>
    <col min="11266" max="11266" width="56.109375" style="24" customWidth="1"/>
    <col min="11267" max="11267" width="18.6640625" style="24" customWidth="1"/>
    <col min="11268" max="11268" width="14.109375" style="24" customWidth="1"/>
    <col min="11269" max="11269" width="9.5546875" style="24" bestFit="1" customWidth="1"/>
    <col min="11270" max="11270" width="11.109375" style="24" bestFit="1" customWidth="1"/>
    <col min="11271" max="11520" width="9.109375" style="24"/>
    <col min="11521" max="11521" width="5.5546875" style="24" customWidth="1"/>
    <col min="11522" max="11522" width="56.109375" style="24" customWidth="1"/>
    <col min="11523" max="11523" width="18.6640625" style="24" customWidth="1"/>
    <col min="11524" max="11524" width="14.109375" style="24" customWidth="1"/>
    <col min="11525" max="11525" width="9.5546875" style="24" bestFit="1" customWidth="1"/>
    <col min="11526" max="11526" width="11.109375" style="24" bestFit="1" customWidth="1"/>
    <col min="11527" max="11776" width="9.109375" style="24"/>
    <col min="11777" max="11777" width="5.5546875" style="24" customWidth="1"/>
    <col min="11778" max="11778" width="56.109375" style="24" customWidth="1"/>
    <col min="11779" max="11779" width="18.6640625" style="24" customWidth="1"/>
    <col min="11780" max="11780" width="14.109375" style="24" customWidth="1"/>
    <col min="11781" max="11781" width="9.5546875" style="24" bestFit="1" customWidth="1"/>
    <col min="11782" max="11782" width="11.109375" style="24" bestFit="1" customWidth="1"/>
    <col min="11783" max="12032" width="9.109375" style="24"/>
    <col min="12033" max="12033" width="5.5546875" style="24" customWidth="1"/>
    <col min="12034" max="12034" width="56.109375" style="24" customWidth="1"/>
    <col min="12035" max="12035" width="18.6640625" style="24" customWidth="1"/>
    <col min="12036" max="12036" width="14.109375" style="24" customWidth="1"/>
    <col min="12037" max="12037" width="9.5546875" style="24" bestFit="1" customWidth="1"/>
    <col min="12038" max="12038" width="11.109375" style="24" bestFit="1" customWidth="1"/>
    <col min="12039" max="12288" width="9.109375" style="24"/>
    <col min="12289" max="12289" width="5.5546875" style="24" customWidth="1"/>
    <col min="12290" max="12290" width="56.109375" style="24" customWidth="1"/>
    <col min="12291" max="12291" width="18.6640625" style="24" customWidth="1"/>
    <col min="12292" max="12292" width="14.109375" style="24" customWidth="1"/>
    <col min="12293" max="12293" width="9.5546875" style="24" bestFit="1" customWidth="1"/>
    <col min="12294" max="12294" width="11.109375" style="24" bestFit="1" customWidth="1"/>
    <col min="12295" max="12544" width="9.109375" style="24"/>
    <col min="12545" max="12545" width="5.5546875" style="24" customWidth="1"/>
    <col min="12546" max="12546" width="56.109375" style="24" customWidth="1"/>
    <col min="12547" max="12547" width="18.6640625" style="24" customWidth="1"/>
    <col min="12548" max="12548" width="14.109375" style="24" customWidth="1"/>
    <col min="12549" max="12549" width="9.5546875" style="24" bestFit="1" customWidth="1"/>
    <col min="12550" max="12550" width="11.109375" style="24" bestFit="1" customWidth="1"/>
    <col min="12551" max="12800" width="9.109375" style="24"/>
    <col min="12801" max="12801" width="5.5546875" style="24" customWidth="1"/>
    <col min="12802" max="12802" width="56.109375" style="24" customWidth="1"/>
    <col min="12803" max="12803" width="18.6640625" style="24" customWidth="1"/>
    <col min="12804" max="12804" width="14.109375" style="24" customWidth="1"/>
    <col min="12805" max="12805" width="9.5546875" style="24" bestFit="1" customWidth="1"/>
    <col min="12806" max="12806" width="11.109375" style="24" bestFit="1" customWidth="1"/>
    <col min="12807" max="13056" width="9.109375" style="24"/>
    <col min="13057" max="13057" width="5.5546875" style="24" customWidth="1"/>
    <col min="13058" max="13058" width="56.109375" style="24" customWidth="1"/>
    <col min="13059" max="13059" width="18.6640625" style="24" customWidth="1"/>
    <col min="13060" max="13060" width="14.109375" style="24" customWidth="1"/>
    <col min="13061" max="13061" width="9.5546875" style="24" bestFit="1" customWidth="1"/>
    <col min="13062" max="13062" width="11.109375" style="24" bestFit="1" customWidth="1"/>
    <col min="13063" max="13312" width="9.109375" style="24"/>
    <col min="13313" max="13313" width="5.5546875" style="24" customWidth="1"/>
    <col min="13314" max="13314" width="56.109375" style="24" customWidth="1"/>
    <col min="13315" max="13315" width="18.6640625" style="24" customWidth="1"/>
    <col min="13316" max="13316" width="14.109375" style="24" customWidth="1"/>
    <col min="13317" max="13317" width="9.5546875" style="24" bestFit="1" customWidth="1"/>
    <col min="13318" max="13318" width="11.109375" style="24" bestFit="1" customWidth="1"/>
    <col min="13319" max="13568" width="9.109375" style="24"/>
    <col min="13569" max="13569" width="5.5546875" style="24" customWidth="1"/>
    <col min="13570" max="13570" width="56.109375" style="24" customWidth="1"/>
    <col min="13571" max="13571" width="18.6640625" style="24" customWidth="1"/>
    <col min="13572" max="13572" width="14.109375" style="24" customWidth="1"/>
    <col min="13573" max="13573" width="9.5546875" style="24" bestFit="1" customWidth="1"/>
    <col min="13574" max="13574" width="11.109375" style="24" bestFit="1" customWidth="1"/>
    <col min="13575" max="13824" width="9.109375" style="24"/>
    <col min="13825" max="13825" width="5.5546875" style="24" customWidth="1"/>
    <col min="13826" max="13826" width="56.109375" style="24" customWidth="1"/>
    <col min="13827" max="13827" width="18.6640625" style="24" customWidth="1"/>
    <col min="13828" max="13828" width="14.109375" style="24" customWidth="1"/>
    <col min="13829" max="13829" width="9.5546875" style="24" bestFit="1" customWidth="1"/>
    <col min="13830" max="13830" width="11.109375" style="24" bestFit="1" customWidth="1"/>
    <col min="13831" max="14080" width="9.109375" style="24"/>
    <col min="14081" max="14081" width="5.5546875" style="24" customWidth="1"/>
    <col min="14082" max="14082" width="56.109375" style="24" customWidth="1"/>
    <col min="14083" max="14083" width="18.6640625" style="24" customWidth="1"/>
    <col min="14084" max="14084" width="14.109375" style="24" customWidth="1"/>
    <col min="14085" max="14085" width="9.5546875" style="24" bestFit="1" customWidth="1"/>
    <col min="14086" max="14086" width="11.109375" style="24" bestFit="1" customWidth="1"/>
    <col min="14087" max="14336" width="9.109375" style="24"/>
    <col min="14337" max="14337" width="5.5546875" style="24" customWidth="1"/>
    <col min="14338" max="14338" width="56.109375" style="24" customWidth="1"/>
    <col min="14339" max="14339" width="18.6640625" style="24" customWidth="1"/>
    <col min="14340" max="14340" width="14.109375" style="24" customWidth="1"/>
    <col min="14341" max="14341" width="9.5546875" style="24" bestFit="1" customWidth="1"/>
    <col min="14342" max="14342" width="11.109375" style="24" bestFit="1" customWidth="1"/>
    <col min="14343" max="14592" width="9.109375" style="24"/>
    <col min="14593" max="14593" width="5.5546875" style="24" customWidth="1"/>
    <col min="14594" max="14594" width="56.109375" style="24" customWidth="1"/>
    <col min="14595" max="14595" width="18.6640625" style="24" customWidth="1"/>
    <col min="14596" max="14596" width="14.109375" style="24" customWidth="1"/>
    <col min="14597" max="14597" width="9.5546875" style="24" bestFit="1" customWidth="1"/>
    <col min="14598" max="14598" width="11.109375" style="24" bestFit="1" customWidth="1"/>
    <col min="14599" max="14848" width="9.109375" style="24"/>
    <col min="14849" max="14849" width="5.5546875" style="24" customWidth="1"/>
    <col min="14850" max="14850" width="56.109375" style="24" customWidth="1"/>
    <col min="14851" max="14851" width="18.6640625" style="24" customWidth="1"/>
    <col min="14852" max="14852" width="14.109375" style="24" customWidth="1"/>
    <col min="14853" max="14853" width="9.5546875" style="24" bestFit="1" customWidth="1"/>
    <col min="14854" max="14854" width="11.109375" style="24" bestFit="1" customWidth="1"/>
    <col min="14855" max="15104" width="9.109375" style="24"/>
    <col min="15105" max="15105" width="5.5546875" style="24" customWidth="1"/>
    <col min="15106" max="15106" width="56.109375" style="24" customWidth="1"/>
    <col min="15107" max="15107" width="18.6640625" style="24" customWidth="1"/>
    <col min="15108" max="15108" width="14.109375" style="24" customWidth="1"/>
    <col min="15109" max="15109" width="9.5546875" style="24" bestFit="1" customWidth="1"/>
    <col min="15110" max="15110" width="11.109375" style="24" bestFit="1" customWidth="1"/>
    <col min="15111" max="15360" width="9.109375" style="24"/>
    <col min="15361" max="15361" width="5.5546875" style="24" customWidth="1"/>
    <col min="15362" max="15362" width="56.109375" style="24" customWidth="1"/>
    <col min="15363" max="15363" width="18.6640625" style="24" customWidth="1"/>
    <col min="15364" max="15364" width="14.109375" style="24" customWidth="1"/>
    <col min="15365" max="15365" width="9.5546875" style="24" bestFit="1" customWidth="1"/>
    <col min="15366" max="15366" width="11.109375" style="24" bestFit="1" customWidth="1"/>
    <col min="15367" max="15616" width="9.109375" style="24"/>
    <col min="15617" max="15617" width="5.5546875" style="24" customWidth="1"/>
    <col min="15618" max="15618" width="56.109375" style="24" customWidth="1"/>
    <col min="15619" max="15619" width="18.6640625" style="24" customWidth="1"/>
    <col min="15620" max="15620" width="14.109375" style="24" customWidth="1"/>
    <col min="15621" max="15621" width="9.5546875" style="24" bestFit="1" customWidth="1"/>
    <col min="15622" max="15622" width="11.109375" style="24" bestFit="1" customWidth="1"/>
    <col min="15623" max="15872" width="9.109375" style="24"/>
    <col min="15873" max="15873" width="5.5546875" style="24" customWidth="1"/>
    <col min="15874" max="15874" width="56.109375" style="24" customWidth="1"/>
    <col min="15875" max="15875" width="18.6640625" style="24" customWidth="1"/>
    <col min="15876" max="15876" width="14.109375" style="24" customWidth="1"/>
    <col min="15877" max="15877" width="9.5546875" style="24" bestFit="1" customWidth="1"/>
    <col min="15878" max="15878" width="11.109375" style="24" bestFit="1" customWidth="1"/>
    <col min="15879" max="16128" width="9.109375" style="24"/>
    <col min="16129" max="16129" width="5.5546875" style="24" customWidth="1"/>
    <col min="16130" max="16130" width="56.109375" style="24" customWidth="1"/>
    <col min="16131" max="16131" width="18.6640625" style="24" customWidth="1"/>
    <col min="16132" max="16132" width="14.109375" style="24" customWidth="1"/>
    <col min="16133" max="16133" width="9.5546875" style="24" bestFit="1" customWidth="1"/>
    <col min="16134" max="16134" width="11.109375" style="24" bestFit="1" customWidth="1"/>
    <col min="16135" max="16384" width="9.109375" style="24"/>
  </cols>
  <sheetData>
    <row r="1" spans="1:6" ht="14.4" customHeight="1" x14ac:dyDescent="0.3">
      <c r="A1" s="507" t="s">
        <v>712</v>
      </c>
      <c r="B1" s="507"/>
      <c r="C1" s="507"/>
      <c r="D1" s="507"/>
      <c r="E1" s="507"/>
    </row>
    <row r="2" spans="1:6" x14ac:dyDescent="0.3">
      <c r="B2" s="507" t="s">
        <v>36</v>
      </c>
      <c r="C2" s="507"/>
      <c r="D2" s="507"/>
      <c r="E2" s="507"/>
    </row>
    <row r="3" spans="1:6" x14ac:dyDescent="0.3">
      <c r="B3" s="507" t="s">
        <v>40</v>
      </c>
      <c r="C3" s="507"/>
      <c r="D3" s="507"/>
      <c r="E3" s="507"/>
    </row>
    <row r="4" spans="1:6" x14ac:dyDescent="0.3">
      <c r="B4" s="507" t="s">
        <v>17</v>
      </c>
      <c r="C4" s="507"/>
      <c r="D4" s="507"/>
      <c r="E4" s="507"/>
    </row>
    <row r="5" spans="1:6" x14ac:dyDescent="0.3">
      <c r="B5" s="507" t="s">
        <v>568</v>
      </c>
      <c r="C5" s="507"/>
      <c r="D5" s="507"/>
      <c r="E5" s="507"/>
    </row>
    <row r="6" spans="1:6" x14ac:dyDescent="0.3">
      <c r="B6" s="507" t="s">
        <v>553</v>
      </c>
      <c r="C6" s="507"/>
      <c r="D6" s="507"/>
      <c r="E6" s="507"/>
    </row>
    <row r="7" spans="1:6" ht="15.75" customHeight="1" x14ac:dyDescent="0.3">
      <c r="A7" s="507" t="s">
        <v>715</v>
      </c>
      <c r="B7" s="507"/>
      <c r="C7" s="507"/>
      <c r="D7" s="507"/>
      <c r="E7" s="507"/>
    </row>
    <row r="8" spans="1:6" ht="15.6" x14ac:dyDescent="0.3">
      <c r="B8" s="338"/>
      <c r="C8" s="338"/>
      <c r="D8" s="338"/>
      <c r="E8" s="100"/>
    </row>
    <row r="9" spans="1:6" ht="49.95" customHeight="1" x14ac:dyDescent="0.3">
      <c r="A9" s="510" t="s">
        <v>558</v>
      </c>
      <c r="B9" s="510"/>
      <c r="C9" s="510"/>
      <c r="D9" s="510"/>
      <c r="E9" s="510"/>
    </row>
    <row r="10" spans="1:6" x14ac:dyDescent="0.3">
      <c r="B10" s="511" t="s">
        <v>460</v>
      </c>
      <c r="C10" s="511"/>
      <c r="D10" s="511"/>
      <c r="E10" s="338" t="s">
        <v>229</v>
      </c>
    </row>
    <row r="11" spans="1:6" ht="13.2" customHeight="1" x14ac:dyDescent="0.3">
      <c r="A11" s="514" t="s">
        <v>0</v>
      </c>
      <c r="B11" s="514" t="s">
        <v>245</v>
      </c>
      <c r="C11" s="514" t="s">
        <v>71</v>
      </c>
      <c r="D11" s="517" t="s">
        <v>504</v>
      </c>
      <c r="E11" s="517" t="s">
        <v>559</v>
      </c>
    </row>
    <row r="12" spans="1:6" ht="13.2" customHeight="1" x14ac:dyDescent="0.3">
      <c r="A12" s="515"/>
      <c r="B12" s="515"/>
      <c r="C12" s="515"/>
      <c r="D12" s="518"/>
      <c r="E12" s="518"/>
    </row>
    <row r="13" spans="1:6" x14ac:dyDescent="0.3">
      <c r="A13" s="516"/>
      <c r="B13" s="516"/>
      <c r="C13" s="516"/>
      <c r="D13" s="519"/>
      <c r="E13" s="519"/>
    </row>
    <row r="14" spans="1:6" x14ac:dyDescent="0.3">
      <c r="A14" s="63">
        <v>1</v>
      </c>
      <c r="B14" s="64" t="s">
        <v>246</v>
      </c>
      <c r="C14" s="64" t="s">
        <v>247</v>
      </c>
      <c r="D14" s="64" t="s">
        <v>248</v>
      </c>
      <c r="E14" s="68">
        <v>5</v>
      </c>
    </row>
    <row r="15" spans="1:6" s="25" customFormat="1" x14ac:dyDescent="0.3">
      <c r="A15" s="65"/>
      <c r="B15" s="66" t="s">
        <v>3</v>
      </c>
      <c r="C15" s="66"/>
      <c r="D15" s="127">
        <f>SUM(D16:D33)</f>
        <v>1156582.4000000004</v>
      </c>
      <c r="E15" s="127">
        <f>SUM(E16:E33)</f>
        <v>1202730.2000000002</v>
      </c>
      <c r="F15" s="67"/>
    </row>
    <row r="16" spans="1:6" ht="54" customHeight="1" x14ac:dyDescent="0.3">
      <c r="A16" s="68">
        <v>1</v>
      </c>
      <c r="B16" s="27" t="s">
        <v>688</v>
      </c>
      <c r="C16" s="26" t="s">
        <v>249</v>
      </c>
      <c r="D16" s="117">
        <v>160</v>
      </c>
      <c r="E16" s="117">
        <v>160</v>
      </c>
    </row>
    <row r="17" spans="1:13" ht="66.75" customHeight="1" x14ac:dyDescent="0.3">
      <c r="A17" s="68">
        <v>2</v>
      </c>
      <c r="B17" s="27" t="s">
        <v>689</v>
      </c>
      <c r="C17" s="26" t="s">
        <v>425</v>
      </c>
      <c r="D17" s="117">
        <v>600</v>
      </c>
      <c r="E17" s="117">
        <v>600</v>
      </c>
      <c r="I17" s="461"/>
      <c r="J17" s="461"/>
      <c r="K17" s="461"/>
      <c r="L17" s="461"/>
      <c r="M17" s="461"/>
    </row>
    <row r="18" spans="1:13" ht="55.5" customHeight="1" x14ac:dyDescent="0.3">
      <c r="A18" s="68">
        <v>3</v>
      </c>
      <c r="B18" s="27" t="s">
        <v>690</v>
      </c>
      <c r="C18" s="26" t="s">
        <v>426</v>
      </c>
      <c r="D18" s="117">
        <f>1300</f>
        <v>1300</v>
      </c>
      <c r="E18" s="117">
        <f>1300</f>
        <v>1300</v>
      </c>
      <c r="I18" s="461"/>
      <c r="J18" s="461"/>
      <c r="K18" s="461"/>
      <c r="L18" s="461"/>
      <c r="M18" s="461"/>
    </row>
    <row r="19" spans="1:13" ht="30" customHeight="1" x14ac:dyDescent="0.3">
      <c r="A19" s="68">
        <v>4</v>
      </c>
      <c r="B19" s="27" t="s">
        <v>691</v>
      </c>
      <c r="C19" s="26" t="s">
        <v>713</v>
      </c>
      <c r="D19" s="117">
        <v>1000</v>
      </c>
      <c r="E19" s="117">
        <v>1000</v>
      </c>
      <c r="I19" s="461"/>
      <c r="J19" s="461"/>
      <c r="K19" s="461"/>
      <c r="L19" s="461"/>
      <c r="M19" s="461"/>
    </row>
    <row r="20" spans="1:13" ht="119.25" customHeight="1" x14ac:dyDescent="0.3">
      <c r="A20" s="68">
        <v>5</v>
      </c>
      <c r="B20" s="27" t="s">
        <v>692</v>
      </c>
      <c r="C20" s="26" t="s">
        <v>428</v>
      </c>
      <c r="D20" s="117">
        <v>1013227.3</v>
      </c>
      <c r="E20" s="117">
        <v>1057353</v>
      </c>
      <c r="I20" s="461"/>
      <c r="J20" s="462"/>
      <c r="K20" s="462"/>
      <c r="L20" s="461"/>
      <c r="M20" s="461"/>
    </row>
    <row r="21" spans="1:13" ht="118.2" customHeight="1" x14ac:dyDescent="0.3">
      <c r="A21" s="68">
        <v>6</v>
      </c>
      <c r="B21" s="18" t="s">
        <v>693</v>
      </c>
      <c r="C21" s="26" t="s">
        <v>694</v>
      </c>
      <c r="D21" s="117">
        <v>112526.6</v>
      </c>
      <c r="E21" s="117">
        <v>112526.6</v>
      </c>
      <c r="H21" s="458"/>
      <c r="I21" s="461"/>
      <c r="J21" s="243"/>
      <c r="K21" s="243"/>
      <c r="L21" s="461"/>
      <c r="M21" s="461"/>
    </row>
    <row r="22" spans="1:13" ht="47.4" customHeight="1" x14ac:dyDescent="0.3">
      <c r="A22" s="68">
        <v>7</v>
      </c>
      <c r="B22" s="27" t="s">
        <v>695</v>
      </c>
      <c r="C22" s="26" t="s">
        <v>250</v>
      </c>
      <c r="D22" s="117">
        <v>700</v>
      </c>
      <c r="E22" s="117">
        <v>700</v>
      </c>
      <c r="I22" s="461"/>
      <c r="J22" s="461"/>
      <c r="K22" s="461"/>
      <c r="L22" s="461"/>
      <c r="M22" s="461"/>
    </row>
    <row r="23" spans="1:13" ht="44.4" customHeight="1" x14ac:dyDescent="0.3">
      <c r="A23" s="68">
        <v>8</v>
      </c>
      <c r="B23" s="27" t="s">
        <v>696</v>
      </c>
      <c r="C23" s="26" t="s">
        <v>251</v>
      </c>
      <c r="D23" s="117">
        <v>143</v>
      </c>
      <c r="E23" s="117">
        <v>143</v>
      </c>
      <c r="I23" s="461"/>
      <c r="J23" s="461"/>
      <c r="K23" s="461"/>
      <c r="L23" s="461"/>
      <c r="M23" s="461"/>
    </row>
    <row r="24" spans="1:13" ht="49.2" customHeight="1" x14ac:dyDescent="0.3">
      <c r="A24" s="68">
        <v>9</v>
      </c>
      <c r="B24" s="27" t="s">
        <v>697</v>
      </c>
      <c r="C24" s="26" t="s">
        <v>429</v>
      </c>
      <c r="D24" s="117">
        <f>662.3+12993.8</f>
        <v>13656.099999999999</v>
      </c>
      <c r="E24" s="117">
        <f>662.3+14708.9</f>
        <v>15371.199999999999</v>
      </c>
      <c r="I24" s="461"/>
      <c r="J24" s="461"/>
      <c r="K24" s="461"/>
      <c r="L24" s="461"/>
      <c r="M24" s="461"/>
    </row>
    <row r="25" spans="1:13" ht="31.5" customHeight="1" x14ac:dyDescent="0.3">
      <c r="A25" s="68">
        <v>10</v>
      </c>
      <c r="B25" s="27" t="s">
        <v>698</v>
      </c>
      <c r="C25" s="26" t="s">
        <v>430</v>
      </c>
      <c r="D25" s="117">
        <v>650</v>
      </c>
      <c r="E25" s="117">
        <v>650</v>
      </c>
      <c r="I25" s="461"/>
      <c r="J25" s="461"/>
      <c r="K25" s="461"/>
      <c r="L25" s="461"/>
      <c r="M25" s="461"/>
    </row>
    <row r="26" spans="1:13" ht="30" customHeight="1" x14ac:dyDescent="0.3">
      <c r="A26" s="68">
        <v>11</v>
      </c>
      <c r="B26" s="27" t="s">
        <v>699</v>
      </c>
      <c r="C26" s="26" t="s">
        <v>252</v>
      </c>
      <c r="D26" s="205">
        <v>70</v>
      </c>
      <c r="E26" s="205">
        <v>70</v>
      </c>
      <c r="I26" s="461"/>
      <c r="J26" s="461"/>
      <c r="K26" s="461"/>
      <c r="L26" s="461"/>
      <c r="M26" s="461"/>
    </row>
    <row r="27" spans="1:13" ht="30" customHeight="1" x14ac:dyDescent="0.3">
      <c r="A27" s="68">
        <v>12</v>
      </c>
      <c r="B27" s="455" t="s">
        <v>700</v>
      </c>
      <c r="C27" s="26" t="s">
        <v>701</v>
      </c>
      <c r="D27" s="205">
        <v>50</v>
      </c>
      <c r="E27" s="205">
        <v>50</v>
      </c>
    </row>
    <row r="28" spans="1:13" ht="29.4" customHeight="1" x14ac:dyDescent="0.3">
      <c r="A28" s="68">
        <v>13</v>
      </c>
      <c r="B28" s="17" t="s">
        <v>702</v>
      </c>
      <c r="C28" s="26" t="s">
        <v>431</v>
      </c>
      <c r="D28" s="206">
        <v>5100.6000000000004</v>
      </c>
      <c r="E28" s="206">
        <v>5100.6000000000004</v>
      </c>
    </row>
    <row r="29" spans="1:13" ht="26.4" x14ac:dyDescent="0.3">
      <c r="A29" s="68">
        <v>14</v>
      </c>
      <c r="B29" s="17" t="s">
        <v>703</v>
      </c>
      <c r="C29" s="68" t="s">
        <v>704</v>
      </c>
      <c r="D29" s="459">
        <v>134.80000000000001</v>
      </c>
      <c r="E29" s="459">
        <v>134.80000000000001</v>
      </c>
    </row>
    <row r="30" spans="1:13" ht="15" customHeight="1" x14ac:dyDescent="0.3">
      <c r="A30" s="68">
        <v>15</v>
      </c>
      <c r="B30" s="455" t="s">
        <v>705</v>
      </c>
      <c r="C30" s="26" t="s">
        <v>706</v>
      </c>
      <c r="D30" s="205">
        <f>963.9+276.1+10</f>
        <v>1250</v>
      </c>
      <c r="E30" s="205">
        <f>963.9+276.1+10</f>
        <v>1250</v>
      </c>
    </row>
    <row r="31" spans="1:13" ht="18" customHeight="1" x14ac:dyDescent="0.3">
      <c r="A31" s="68">
        <v>16</v>
      </c>
      <c r="B31" s="456" t="s">
        <v>707</v>
      </c>
      <c r="C31" s="26" t="s">
        <v>708</v>
      </c>
      <c r="D31" s="459">
        <v>100</v>
      </c>
      <c r="E31" s="459">
        <v>100</v>
      </c>
    </row>
    <row r="32" spans="1:13" ht="28.5" customHeight="1" x14ac:dyDescent="0.3">
      <c r="A32" s="68">
        <v>17</v>
      </c>
      <c r="B32" s="456" t="s">
        <v>709</v>
      </c>
      <c r="C32" s="457" t="s">
        <v>710</v>
      </c>
      <c r="D32" s="459">
        <v>5814</v>
      </c>
      <c r="E32" s="459">
        <v>6121</v>
      </c>
    </row>
    <row r="33" spans="1:5" ht="26.4" x14ac:dyDescent="0.3">
      <c r="A33" s="68">
        <v>18</v>
      </c>
      <c r="B33" s="456" t="s">
        <v>711</v>
      </c>
      <c r="C33" s="457">
        <v>1610000000</v>
      </c>
      <c r="D33" s="459">
        <v>100</v>
      </c>
      <c r="E33" s="459">
        <v>100</v>
      </c>
    </row>
    <row r="62" spans="4:4" x14ac:dyDescent="0.3">
      <c r="D62" s="24"/>
    </row>
  </sheetData>
  <mergeCells count="14">
    <mergeCell ref="A7:E7"/>
    <mergeCell ref="A9:E9"/>
    <mergeCell ref="B10:D10"/>
    <mergeCell ref="A11:A13"/>
    <mergeCell ref="B11:B13"/>
    <mergeCell ref="C11:C13"/>
    <mergeCell ref="D11:D13"/>
    <mergeCell ref="E11:E13"/>
    <mergeCell ref="B6:E6"/>
    <mergeCell ref="A1:E1"/>
    <mergeCell ref="B2:E2"/>
    <mergeCell ref="B3:E3"/>
    <mergeCell ref="B4:E4"/>
    <mergeCell ref="B5:E5"/>
  </mergeCells>
  <pageMargins left="0.78740157480314965" right="0.39370078740157483" top="0.78740157480314965" bottom="0.78740157480314965" header="0.31496062992125984" footer="0.31496062992125984"/>
  <pageSetup paperSize="9" scale="9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tabColor theme="6" tint="0.59999389629810485"/>
  </sheetPr>
  <dimension ref="A1:E25"/>
  <sheetViews>
    <sheetView view="pageBreakPreview" zoomScale="70" zoomScaleNormal="100" zoomScaleSheetLayoutView="70" workbookViewId="0">
      <selection activeCell="C6" sqref="C6:E6"/>
    </sheetView>
  </sheetViews>
  <sheetFormatPr defaultColWidth="9.109375" defaultRowHeight="15.6" x14ac:dyDescent="0.3"/>
  <cols>
    <col min="1" max="1" width="7.33203125" style="184" customWidth="1"/>
    <col min="2" max="2" width="36.21875" style="184" customWidth="1"/>
    <col min="3" max="3" width="27.77734375" style="184" customWidth="1"/>
    <col min="4" max="4" width="9.109375" style="184"/>
    <col min="5" max="5" width="8" style="184" customWidth="1"/>
    <col min="6" max="6" width="9.88671875" style="184" customWidth="1"/>
    <col min="7" max="254" width="9.109375" style="184"/>
    <col min="255" max="255" width="5.109375" style="184" customWidth="1"/>
    <col min="256" max="256" width="37.44140625" style="184" customWidth="1"/>
    <col min="257" max="259" width="14.88671875" style="184" customWidth="1"/>
    <col min="260" max="261" width="9.109375" style="184"/>
    <col min="262" max="262" width="37" style="184" customWidth="1"/>
    <col min="263" max="510" width="9.109375" style="184"/>
    <col min="511" max="511" width="5.109375" style="184" customWidth="1"/>
    <col min="512" max="512" width="37.44140625" style="184" customWidth="1"/>
    <col min="513" max="515" width="14.88671875" style="184" customWidth="1"/>
    <col min="516" max="517" width="9.109375" style="184"/>
    <col min="518" max="518" width="37" style="184" customWidth="1"/>
    <col min="519" max="766" width="9.109375" style="184"/>
    <col min="767" max="767" width="5.109375" style="184" customWidth="1"/>
    <col min="768" max="768" width="37.44140625" style="184" customWidth="1"/>
    <col min="769" max="771" width="14.88671875" style="184" customWidth="1"/>
    <col min="772" max="773" width="9.109375" style="184"/>
    <col min="774" max="774" width="37" style="184" customWidth="1"/>
    <col min="775" max="1022" width="9.109375" style="184"/>
    <col min="1023" max="1023" width="5.109375" style="184" customWidth="1"/>
    <col min="1024" max="1024" width="37.44140625" style="184" customWidth="1"/>
    <col min="1025" max="1027" width="14.88671875" style="184" customWidth="1"/>
    <col min="1028" max="1029" width="9.109375" style="184"/>
    <col min="1030" max="1030" width="37" style="184" customWidth="1"/>
    <col min="1031" max="1278" width="9.109375" style="184"/>
    <col min="1279" max="1279" width="5.109375" style="184" customWidth="1"/>
    <col min="1280" max="1280" width="37.44140625" style="184" customWidth="1"/>
    <col min="1281" max="1283" width="14.88671875" style="184" customWidth="1"/>
    <col min="1284" max="1285" width="9.109375" style="184"/>
    <col min="1286" max="1286" width="37" style="184" customWidth="1"/>
    <col min="1287" max="1534" width="9.109375" style="184"/>
    <col min="1535" max="1535" width="5.109375" style="184" customWidth="1"/>
    <col min="1536" max="1536" width="37.44140625" style="184" customWidth="1"/>
    <col min="1537" max="1539" width="14.88671875" style="184" customWidth="1"/>
    <col min="1540" max="1541" width="9.109375" style="184"/>
    <col min="1542" max="1542" width="37" style="184" customWidth="1"/>
    <col min="1543" max="1790" width="9.109375" style="184"/>
    <col min="1791" max="1791" width="5.109375" style="184" customWidth="1"/>
    <col min="1792" max="1792" width="37.44140625" style="184" customWidth="1"/>
    <col min="1793" max="1795" width="14.88671875" style="184" customWidth="1"/>
    <col min="1796" max="1797" width="9.109375" style="184"/>
    <col min="1798" max="1798" width="37" style="184" customWidth="1"/>
    <col min="1799" max="2046" width="9.109375" style="184"/>
    <col min="2047" max="2047" width="5.109375" style="184" customWidth="1"/>
    <col min="2048" max="2048" width="37.44140625" style="184" customWidth="1"/>
    <col min="2049" max="2051" width="14.88671875" style="184" customWidth="1"/>
    <col min="2052" max="2053" width="9.109375" style="184"/>
    <col min="2054" max="2054" width="37" style="184" customWidth="1"/>
    <col min="2055" max="2302" width="9.109375" style="184"/>
    <col min="2303" max="2303" width="5.109375" style="184" customWidth="1"/>
    <col min="2304" max="2304" width="37.44140625" style="184" customWidth="1"/>
    <col min="2305" max="2307" width="14.88671875" style="184" customWidth="1"/>
    <col min="2308" max="2309" width="9.109375" style="184"/>
    <col min="2310" max="2310" width="37" style="184" customWidth="1"/>
    <col min="2311" max="2558" width="9.109375" style="184"/>
    <col min="2559" max="2559" width="5.109375" style="184" customWidth="1"/>
    <col min="2560" max="2560" width="37.44140625" style="184" customWidth="1"/>
    <col min="2561" max="2563" width="14.88671875" style="184" customWidth="1"/>
    <col min="2564" max="2565" width="9.109375" style="184"/>
    <col min="2566" max="2566" width="37" style="184" customWidth="1"/>
    <col min="2567" max="2814" width="9.109375" style="184"/>
    <col min="2815" max="2815" width="5.109375" style="184" customWidth="1"/>
    <col min="2816" max="2816" width="37.44140625" style="184" customWidth="1"/>
    <col min="2817" max="2819" width="14.88671875" style="184" customWidth="1"/>
    <col min="2820" max="2821" width="9.109375" style="184"/>
    <col min="2822" max="2822" width="37" style="184" customWidth="1"/>
    <col min="2823" max="3070" width="9.109375" style="184"/>
    <col min="3071" max="3071" width="5.109375" style="184" customWidth="1"/>
    <col min="3072" max="3072" width="37.44140625" style="184" customWidth="1"/>
    <col min="3073" max="3075" width="14.88671875" style="184" customWidth="1"/>
    <col min="3076" max="3077" width="9.109375" style="184"/>
    <col min="3078" max="3078" width="37" style="184" customWidth="1"/>
    <col min="3079" max="3326" width="9.109375" style="184"/>
    <col min="3327" max="3327" width="5.109375" style="184" customWidth="1"/>
    <col min="3328" max="3328" width="37.44140625" style="184" customWidth="1"/>
    <col min="3329" max="3331" width="14.88671875" style="184" customWidth="1"/>
    <col min="3332" max="3333" width="9.109375" style="184"/>
    <col min="3334" max="3334" width="37" style="184" customWidth="1"/>
    <col min="3335" max="3582" width="9.109375" style="184"/>
    <col min="3583" max="3583" width="5.109375" style="184" customWidth="1"/>
    <col min="3584" max="3584" width="37.44140625" style="184" customWidth="1"/>
    <col min="3585" max="3587" width="14.88671875" style="184" customWidth="1"/>
    <col min="3588" max="3589" width="9.109375" style="184"/>
    <col min="3590" max="3590" width="37" style="184" customWidth="1"/>
    <col min="3591" max="3838" width="9.109375" style="184"/>
    <col min="3839" max="3839" width="5.109375" style="184" customWidth="1"/>
    <col min="3840" max="3840" width="37.44140625" style="184" customWidth="1"/>
    <col min="3841" max="3843" width="14.88671875" style="184" customWidth="1"/>
    <col min="3844" max="3845" width="9.109375" style="184"/>
    <col min="3846" max="3846" width="37" style="184" customWidth="1"/>
    <col min="3847" max="4094" width="9.109375" style="184"/>
    <col min="4095" max="4095" width="5.109375" style="184" customWidth="1"/>
    <col min="4096" max="4096" width="37.44140625" style="184" customWidth="1"/>
    <col min="4097" max="4099" width="14.88671875" style="184" customWidth="1"/>
    <col min="4100" max="4101" width="9.109375" style="184"/>
    <col min="4102" max="4102" width="37" style="184" customWidth="1"/>
    <col min="4103" max="4350" width="9.109375" style="184"/>
    <col min="4351" max="4351" width="5.109375" style="184" customWidth="1"/>
    <col min="4352" max="4352" width="37.44140625" style="184" customWidth="1"/>
    <col min="4353" max="4355" width="14.88671875" style="184" customWidth="1"/>
    <col min="4356" max="4357" width="9.109375" style="184"/>
    <col min="4358" max="4358" width="37" style="184" customWidth="1"/>
    <col min="4359" max="4606" width="9.109375" style="184"/>
    <col min="4607" max="4607" width="5.109375" style="184" customWidth="1"/>
    <col min="4608" max="4608" width="37.44140625" style="184" customWidth="1"/>
    <col min="4609" max="4611" width="14.88671875" style="184" customWidth="1"/>
    <col min="4612" max="4613" width="9.109375" style="184"/>
    <col min="4614" max="4614" width="37" style="184" customWidth="1"/>
    <col min="4615" max="4862" width="9.109375" style="184"/>
    <col min="4863" max="4863" width="5.109375" style="184" customWidth="1"/>
    <col min="4864" max="4864" width="37.44140625" style="184" customWidth="1"/>
    <col min="4865" max="4867" width="14.88671875" style="184" customWidth="1"/>
    <col min="4868" max="4869" width="9.109375" style="184"/>
    <col min="4870" max="4870" width="37" style="184" customWidth="1"/>
    <col min="4871" max="5118" width="9.109375" style="184"/>
    <col min="5119" max="5119" width="5.109375" style="184" customWidth="1"/>
    <col min="5120" max="5120" width="37.44140625" style="184" customWidth="1"/>
    <col min="5121" max="5123" width="14.88671875" style="184" customWidth="1"/>
    <col min="5124" max="5125" width="9.109375" style="184"/>
    <col min="5126" max="5126" width="37" style="184" customWidth="1"/>
    <col min="5127" max="5374" width="9.109375" style="184"/>
    <col min="5375" max="5375" width="5.109375" style="184" customWidth="1"/>
    <col min="5376" max="5376" width="37.44140625" style="184" customWidth="1"/>
    <col min="5377" max="5379" width="14.88671875" style="184" customWidth="1"/>
    <col min="5380" max="5381" width="9.109375" style="184"/>
    <col min="5382" max="5382" width="37" style="184" customWidth="1"/>
    <col min="5383" max="5630" width="9.109375" style="184"/>
    <col min="5631" max="5631" width="5.109375" style="184" customWidth="1"/>
    <col min="5632" max="5632" width="37.44140625" style="184" customWidth="1"/>
    <col min="5633" max="5635" width="14.88671875" style="184" customWidth="1"/>
    <col min="5636" max="5637" width="9.109375" style="184"/>
    <col min="5638" max="5638" width="37" style="184" customWidth="1"/>
    <col min="5639" max="5886" width="9.109375" style="184"/>
    <col min="5887" max="5887" width="5.109375" style="184" customWidth="1"/>
    <col min="5888" max="5888" width="37.44140625" style="184" customWidth="1"/>
    <col min="5889" max="5891" width="14.88671875" style="184" customWidth="1"/>
    <col min="5892" max="5893" width="9.109375" style="184"/>
    <col min="5894" max="5894" width="37" style="184" customWidth="1"/>
    <col min="5895" max="6142" width="9.109375" style="184"/>
    <col min="6143" max="6143" width="5.109375" style="184" customWidth="1"/>
    <col min="6144" max="6144" width="37.44140625" style="184" customWidth="1"/>
    <col min="6145" max="6147" width="14.88671875" style="184" customWidth="1"/>
    <col min="6148" max="6149" width="9.109375" style="184"/>
    <col min="6150" max="6150" width="37" style="184" customWidth="1"/>
    <col min="6151" max="6398" width="9.109375" style="184"/>
    <col min="6399" max="6399" width="5.109375" style="184" customWidth="1"/>
    <col min="6400" max="6400" width="37.44140625" style="184" customWidth="1"/>
    <col min="6401" max="6403" width="14.88671875" style="184" customWidth="1"/>
    <col min="6404" max="6405" width="9.109375" style="184"/>
    <col min="6406" max="6406" width="37" style="184" customWidth="1"/>
    <col min="6407" max="6654" width="9.109375" style="184"/>
    <col min="6655" max="6655" width="5.109375" style="184" customWidth="1"/>
    <col min="6656" max="6656" width="37.44140625" style="184" customWidth="1"/>
    <col min="6657" max="6659" width="14.88671875" style="184" customWidth="1"/>
    <col min="6660" max="6661" width="9.109375" style="184"/>
    <col min="6662" max="6662" width="37" style="184" customWidth="1"/>
    <col min="6663" max="6910" width="9.109375" style="184"/>
    <col min="6911" max="6911" width="5.109375" style="184" customWidth="1"/>
    <col min="6912" max="6912" width="37.44140625" style="184" customWidth="1"/>
    <col min="6913" max="6915" width="14.88671875" style="184" customWidth="1"/>
    <col min="6916" max="6917" width="9.109375" style="184"/>
    <col min="6918" max="6918" width="37" style="184" customWidth="1"/>
    <col min="6919" max="7166" width="9.109375" style="184"/>
    <col min="7167" max="7167" width="5.109375" style="184" customWidth="1"/>
    <col min="7168" max="7168" width="37.44140625" style="184" customWidth="1"/>
    <col min="7169" max="7171" width="14.88671875" style="184" customWidth="1"/>
    <col min="7172" max="7173" width="9.109375" style="184"/>
    <col min="7174" max="7174" width="37" style="184" customWidth="1"/>
    <col min="7175" max="7422" width="9.109375" style="184"/>
    <col min="7423" max="7423" width="5.109375" style="184" customWidth="1"/>
    <col min="7424" max="7424" width="37.44140625" style="184" customWidth="1"/>
    <col min="7425" max="7427" width="14.88671875" style="184" customWidth="1"/>
    <col min="7428" max="7429" width="9.109375" style="184"/>
    <col min="7430" max="7430" width="37" style="184" customWidth="1"/>
    <col min="7431" max="7678" width="9.109375" style="184"/>
    <col min="7679" max="7679" width="5.109375" style="184" customWidth="1"/>
    <col min="7680" max="7680" width="37.44140625" style="184" customWidth="1"/>
    <col min="7681" max="7683" width="14.88671875" style="184" customWidth="1"/>
    <col min="7684" max="7685" width="9.109375" style="184"/>
    <col min="7686" max="7686" width="37" style="184" customWidth="1"/>
    <col min="7687" max="7934" width="9.109375" style="184"/>
    <col min="7935" max="7935" width="5.109375" style="184" customWidth="1"/>
    <col min="7936" max="7936" width="37.44140625" style="184" customWidth="1"/>
    <col min="7937" max="7939" width="14.88671875" style="184" customWidth="1"/>
    <col min="7940" max="7941" width="9.109375" style="184"/>
    <col min="7942" max="7942" width="37" style="184" customWidth="1"/>
    <col min="7943" max="8190" width="9.109375" style="184"/>
    <col min="8191" max="8191" width="5.109375" style="184" customWidth="1"/>
    <col min="8192" max="8192" width="37.44140625" style="184" customWidth="1"/>
    <col min="8193" max="8195" width="14.88671875" style="184" customWidth="1"/>
    <col min="8196" max="8197" width="9.109375" style="184"/>
    <col min="8198" max="8198" width="37" style="184" customWidth="1"/>
    <col min="8199" max="8446" width="9.109375" style="184"/>
    <col min="8447" max="8447" width="5.109375" style="184" customWidth="1"/>
    <col min="8448" max="8448" width="37.44140625" style="184" customWidth="1"/>
    <col min="8449" max="8451" width="14.88671875" style="184" customWidth="1"/>
    <col min="8452" max="8453" width="9.109375" style="184"/>
    <col min="8454" max="8454" width="37" style="184" customWidth="1"/>
    <col min="8455" max="8702" width="9.109375" style="184"/>
    <col min="8703" max="8703" width="5.109375" style="184" customWidth="1"/>
    <col min="8704" max="8704" width="37.44140625" style="184" customWidth="1"/>
    <col min="8705" max="8707" width="14.88671875" style="184" customWidth="1"/>
    <col min="8708" max="8709" width="9.109375" style="184"/>
    <col min="8710" max="8710" width="37" style="184" customWidth="1"/>
    <col min="8711" max="8958" width="9.109375" style="184"/>
    <col min="8959" max="8959" width="5.109375" style="184" customWidth="1"/>
    <col min="8960" max="8960" width="37.44140625" style="184" customWidth="1"/>
    <col min="8961" max="8963" width="14.88671875" style="184" customWidth="1"/>
    <col min="8964" max="8965" width="9.109375" style="184"/>
    <col min="8966" max="8966" width="37" style="184" customWidth="1"/>
    <col min="8967" max="9214" width="9.109375" style="184"/>
    <col min="9215" max="9215" width="5.109375" style="184" customWidth="1"/>
    <col min="9216" max="9216" width="37.44140625" style="184" customWidth="1"/>
    <col min="9217" max="9219" width="14.88671875" style="184" customWidth="1"/>
    <col min="9220" max="9221" width="9.109375" style="184"/>
    <col min="9222" max="9222" width="37" style="184" customWidth="1"/>
    <col min="9223" max="9470" width="9.109375" style="184"/>
    <col min="9471" max="9471" width="5.109375" style="184" customWidth="1"/>
    <col min="9472" max="9472" width="37.44140625" style="184" customWidth="1"/>
    <col min="9473" max="9475" width="14.88671875" style="184" customWidth="1"/>
    <col min="9476" max="9477" width="9.109375" style="184"/>
    <col min="9478" max="9478" width="37" style="184" customWidth="1"/>
    <col min="9479" max="9726" width="9.109375" style="184"/>
    <col min="9727" max="9727" width="5.109375" style="184" customWidth="1"/>
    <col min="9728" max="9728" width="37.44140625" style="184" customWidth="1"/>
    <col min="9729" max="9731" width="14.88671875" style="184" customWidth="1"/>
    <col min="9732" max="9733" width="9.109375" style="184"/>
    <col min="9734" max="9734" width="37" style="184" customWidth="1"/>
    <col min="9735" max="9982" width="9.109375" style="184"/>
    <col min="9983" max="9983" width="5.109375" style="184" customWidth="1"/>
    <col min="9984" max="9984" width="37.44140625" style="184" customWidth="1"/>
    <col min="9985" max="9987" width="14.88671875" style="184" customWidth="1"/>
    <col min="9988" max="9989" width="9.109375" style="184"/>
    <col min="9990" max="9990" width="37" style="184" customWidth="1"/>
    <col min="9991" max="10238" width="9.109375" style="184"/>
    <col min="10239" max="10239" width="5.109375" style="184" customWidth="1"/>
    <col min="10240" max="10240" width="37.44140625" style="184" customWidth="1"/>
    <col min="10241" max="10243" width="14.88671875" style="184" customWidth="1"/>
    <col min="10244" max="10245" width="9.109375" style="184"/>
    <col min="10246" max="10246" width="37" style="184" customWidth="1"/>
    <col min="10247" max="10494" width="9.109375" style="184"/>
    <col min="10495" max="10495" width="5.109375" style="184" customWidth="1"/>
    <col min="10496" max="10496" width="37.44140625" style="184" customWidth="1"/>
    <col min="10497" max="10499" width="14.88671875" style="184" customWidth="1"/>
    <col min="10500" max="10501" width="9.109375" style="184"/>
    <col min="10502" max="10502" width="37" style="184" customWidth="1"/>
    <col min="10503" max="10750" width="9.109375" style="184"/>
    <col min="10751" max="10751" width="5.109375" style="184" customWidth="1"/>
    <col min="10752" max="10752" width="37.44140625" style="184" customWidth="1"/>
    <col min="10753" max="10755" width="14.88671875" style="184" customWidth="1"/>
    <col min="10756" max="10757" width="9.109375" style="184"/>
    <col min="10758" max="10758" width="37" style="184" customWidth="1"/>
    <col min="10759" max="11006" width="9.109375" style="184"/>
    <col min="11007" max="11007" width="5.109375" style="184" customWidth="1"/>
    <col min="11008" max="11008" width="37.44140625" style="184" customWidth="1"/>
    <col min="11009" max="11011" width="14.88671875" style="184" customWidth="1"/>
    <col min="11012" max="11013" width="9.109375" style="184"/>
    <col min="11014" max="11014" width="37" style="184" customWidth="1"/>
    <col min="11015" max="11262" width="9.109375" style="184"/>
    <col min="11263" max="11263" width="5.109375" style="184" customWidth="1"/>
    <col min="11264" max="11264" width="37.44140625" style="184" customWidth="1"/>
    <col min="11265" max="11267" width="14.88671875" style="184" customWidth="1"/>
    <col min="11268" max="11269" width="9.109375" style="184"/>
    <col min="11270" max="11270" width="37" style="184" customWidth="1"/>
    <col min="11271" max="11518" width="9.109375" style="184"/>
    <col min="11519" max="11519" width="5.109375" style="184" customWidth="1"/>
    <col min="11520" max="11520" width="37.44140625" style="184" customWidth="1"/>
    <col min="11521" max="11523" width="14.88671875" style="184" customWidth="1"/>
    <col min="11524" max="11525" width="9.109375" style="184"/>
    <col min="11526" max="11526" width="37" style="184" customWidth="1"/>
    <col min="11527" max="11774" width="9.109375" style="184"/>
    <col min="11775" max="11775" width="5.109375" style="184" customWidth="1"/>
    <col min="11776" max="11776" width="37.44140625" style="184" customWidth="1"/>
    <col min="11777" max="11779" width="14.88671875" style="184" customWidth="1"/>
    <col min="11780" max="11781" width="9.109375" style="184"/>
    <col min="11782" max="11782" width="37" style="184" customWidth="1"/>
    <col min="11783" max="12030" width="9.109375" style="184"/>
    <col min="12031" max="12031" width="5.109375" style="184" customWidth="1"/>
    <col min="12032" max="12032" width="37.44140625" style="184" customWidth="1"/>
    <col min="12033" max="12035" width="14.88671875" style="184" customWidth="1"/>
    <col min="12036" max="12037" width="9.109375" style="184"/>
    <col min="12038" max="12038" width="37" style="184" customWidth="1"/>
    <col min="12039" max="12286" width="9.109375" style="184"/>
    <col min="12287" max="12287" width="5.109375" style="184" customWidth="1"/>
    <col min="12288" max="12288" width="37.44140625" style="184" customWidth="1"/>
    <col min="12289" max="12291" width="14.88671875" style="184" customWidth="1"/>
    <col min="12292" max="12293" width="9.109375" style="184"/>
    <col min="12294" max="12294" width="37" style="184" customWidth="1"/>
    <col min="12295" max="12542" width="9.109375" style="184"/>
    <col min="12543" max="12543" width="5.109375" style="184" customWidth="1"/>
    <col min="12544" max="12544" width="37.44140625" style="184" customWidth="1"/>
    <col min="12545" max="12547" width="14.88671875" style="184" customWidth="1"/>
    <col min="12548" max="12549" width="9.109375" style="184"/>
    <col min="12550" max="12550" width="37" style="184" customWidth="1"/>
    <col min="12551" max="12798" width="9.109375" style="184"/>
    <col min="12799" max="12799" width="5.109375" style="184" customWidth="1"/>
    <col min="12800" max="12800" width="37.44140625" style="184" customWidth="1"/>
    <col min="12801" max="12803" width="14.88671875" style="184" customWidth="1"/>
    <col min="12804" max="12805" width="9.109375" style="184"/>
    <col min="12806" max="12806" width="37" style="184" customWidth="1"/>
    <col min="12807" max="13054" width="9.109375" style="184"/>
    <col min="13055" max="13055" width="5.109375" style="184" customWidth="1"/>
    <col min="13056" max="13056" width="37.44140625" style="184" customWidth="1"/>
    <col min="13057" max="13059" width="14.88671875" style="184" customWidth="1"/>
    <col min="13060" max="13061" width="9.109375" style="184"/>
    <col min="13062" max="13062" width="37" style="184" customWidth="1"/>
    <col min="13063" max="13310" width="9.109375" style="184"/>
    <col min="13311" max="13311" width="5.109375" style="184" customWidth="1"/>
    <col min="13312" max="13312" width="37.44140625" style="184" customWidth="1"/>
    <col min="13313" max="13315" width="14.88671875" style="184" customWidth="1"/>
    <col min="13316" max="13317" width="9.109375" style="184"/>
    <col min="13318" max="13318" width="37" style="184" customWidth="1"/>
    <col min="13319" max="13566" width="9.109375" style="184"/>
    <col min="13567" max="13567" width="5.109375" style="184" customWidth="1"/>
    <col min="13568" max="13568" width="37.44140625" style="184" customWidth="1"/>
    <col min="13569" max="13571" width="14.88671875" style="184" customWidth="1"/>
    <col min="13572" max="13573" width="9.109375" style="184"/>
    <col min="13574" max="13574" width="37" style="184" customWidth="1"/>
    <col min="13575" max="13822" width="9.109375" style="184"/>
    <col min="13823" max="13823" width="5.109375" style="184" customWidth="1"/>
    <col min="13824" max="13824" width="37.44140625" style="184" customWidth="1"/>
    <col min="13825" max="13827" width="14.88671875" style="184" customWidth="1"/>
    <col min="13828" max="13829" width="9.109375" style="184"/>
    <col min="13830" max="13830" width="37" style="184" customWidth="1"/>
    <col min="13831" max="14078" width="9.109375" style="184"/>
    <col min="14079" max="14079" width="5.109375" style="184" customWidth="1"/>
    <col min="14080" max="14080" width="37.44140625" style="184" customWidth="1"/>
    <col min="14081" max="14083" width="14.88671875" style="184" customWidth="1"/>
    <col min="14084" max="14085" width="9.109375" style="184"/>
    <col min="14086" max="14086" width="37" style="184" customWidth="1"/>
    <col min="14087" max="14334" width="9.109375" style="184"/>
    <col min="14335" max="14335" width="5.109375" style="184" customWidth="1"/>
    <col min="14336" max="14336" width="37.44140625" style="184" customWidth="1"/>
    <col min="14337" max="14339" width="14.88671875" style="184" customWidth="1"/>
    <col min="14340" max="14341" width="9.109375" style="184"/>
    <col min="14342" max="14342" width="37" style="184" customWidth="1"/>
    <col min="14343" max="14590" width="9.109375" style="184"/>
    <col min="14591" max="14591" width="5.109375" style="184" customWidth="1"/>
    <col min="14592" max="14592" width="37.44140625" style="184" customWidth="1"/>
    <col min="14593" max="14595" width="14.88671875" style="184" customWidth="1"/>
    <col min="14596" max="14597" width="9.109375" style="184"/>
    <col min="14598" max="14598" width="37" style="184" customWidth="1"/>
    <col min="14599" max="14846" width="9.109375" style="184"/>
    <col min="14847" max="14847" width="5.109375" style="184" customWidth="1"/>
    <col min="14848" max="14848" width="37.44140625" style="184" customWidth="1"/>
    <col min="14849" max="14851" width="14.88671875" style="184" customWidth="1"/>
    <col min="14852" max="14853" width="9.109375" style="184"/>
    <col min="14854" max="14854" width="37" style="184" customWidth="1"/>
    <col min="14855" max="15102" width="9.109375" style="184"/>
    <col min="15103" max="15103" width="5.109375" style="184" customWidth="1"/>
    <col min="15104" max="15104" width="37.44140625" style="184" customWidth="1"/>
    <col min="15105" max="15107" width="14.88671875" style="184" customWidth="1"/>
    <col min="15108" max="15109" width="9.109375" style="184"/>
    <col min="15110" max="15110" width="37" style="184" customWidth="1"/>
    <col min="15111" max="15358" width="9.109375" style="184"/>
    <col min="15359" max="15359" width="5.109375" style="184" customWidth="1"/>
    <col min="15360" max="15360" width="37.44140625" style="184" customWidth="1"/>
    <col min="15361" max="15363" width="14.88671875" style="184" customWidth="1"/>
    <col min="15364" max="15365" width="9.109375" style="184"/>
    <col min="15366" max="15366" width="37" style="184" customWidth="1"/>
    <col min="15367" max="15614" width="9.109375" style="184"/>
    <col min="15615" max="15615" width="5.109375" style="184" customWidth="1"/>
    <col min="15616" max="15616" width="37.44140625" style="184" customWidth="1"/>
    <col min="15617" max="15619" width="14.88671875" style="184" customWidth="1"/>
    <col min="15620" max="15621" width="9.109375" style="184"/>
    <col min="15622" max="15622" width="37" style="184" customWidth="1"/>
    <col min="15623" max="15870" width="9.109375" style="184"/>
    <col min="15871" max="15871" width="5.109375" style="184" customWidth="1"/>
    <col min="15872" max="15872" width="37.44140625" style="184" customWidth="1"/>
    <col min="15873" max="15875" width="14.88671875" style="184" customWidth="1"/>
    <col min="15876" max="15877" width="9.109375" style="184"/>
    <col min="15878" max="15878" width="37" style="184" customWidth="1"/>
    <col min="15879" max="16126" width="9.109375" style="184"/>
    <col min="16127" max="16127" width="5.109375" style="184" customWidth="1"/>
    <col min="16128" max="16128" width="37.44140625" style="184" customWidth="1"/>
    <col min="16129" max="16131" width="14.88671875" style="184" customWidth="1"/>
    <col min="16132" max="16133" width="9.109375" style="184"/>
    <col min="16134" max="16134" width="37" style="184" customWidth="1"/>
    <col min="16135" max="16384" width="9.109375" style="184"/>
  </cols>
  <sheetData>
    <row r="1" spans="1:5" x14ac:dyDescent="0.3">
      <c r="A1" s="183"/>
      <c r="B1" s="183"/>
      <c r="C1" s="507" t="s">
        <v>618</v>
      </c>
      <c r="D1" s="507"/>
      <c r="E1" s="507"/>
    </row>
    <row r="2" spans="1:5" x14ac:dyDescent="0.3">
      <c r="B2" s="507" t="s">
        <v>253</v>
      </c>
      <c r="C2" s="507"/>
      <c r="D2" s="507"/>
      <c r="E2" s="507"/>
    </row>
    <row r="3" spans="1:5" x14ac:dyDescent="0.3">
      <c r="B3" s="507" t="s">
        <v>40</v>
      </c>
      <c r="C3" s="507"/>
      <c r="D3" s="507"/>
      <c r="E3" s="507"/>
    </row>
    <row r="4" spans="1:5" x14ac:dyDescent="0.3">
      <c r="B4" s="507" t="s">
        <v>254</v>
      </c>
      <c r="C4" s="507"/>
      <c r="D4" s="507"/>
      <c r="E4" s="507"/>
    </row>
    <row r="5" spans="1:5" x14ac:dyDescent="0.3">
      <c r="B5" s="507" t="s">
        <v>560</v>
      </c>
      <c r="C5" s="507"/>
      <c r="D5" s="507"/>
      <c r="E5" s="507"/>
    </row>
    <row r="6" spans="1:5" x14ac:dyDescent="0.3">
      <c r="B6" s="185"/>
      <c r="C6" s="507" t="s">
        <v>715</v>
      </c>
      <c r="D6" s="507"/>
      <c r="E6" s="507"/>
    </row>
    <row r="7" spans="1:5" x14ac:dyDescent="0.3">
      <c r="A7" s="183"/>
      <c r="B7" s="24"/>
      <c r="C7" s="183"/>
      <c r="D7" s="183"/>
      <c r="E7" s="149"/>
    </row>
    <row r="8" spans="1:5" ht="14.25" customHeight="1" x14ac:dyDescent="0.3">
      <c r="A8" s="529" t="s">
        <v>288</v>
      </c>
      <c r="B8" s="529"/>
      <c r="C8" s="529"/>
      <c r="D8" s="529"/>
      <c r="E8" s="529"/>
    </row>
    <row r="9" spans="1:5" ht="49.2" customHeight="1" x14ac:dyDescent="0.3">
      <c r="A9" s="525" t="s">
        <v>561</v>
      </c>
      <c r="B9" s="525"/>
      <c r="C9" s="525"/>
      <c r="D9" s="525"/>
      <c r="E9" s="525"/>
    </row>
    <row r="10" spans="1:5" ht="18.75" customHeight="1" x14ac:dyDescent="0.3">
      <c r="D10" s="183"/>
      <c r="E10" s="203" t="s">
        <v>229</v>
      </c>
    </row>
    <row r="11" spans="1:5" ht="28.2" customHeight="1" x14ac:dyDescent="0.3">
      <c r="A11" s="151" t="s">
        <v>0</v>
      </c>
      <c r="B11" s="528" t="s">
        <v>255</v>
      </c>
      <c r="C11" s="528"/>
      <c r="D11" s="528" t="s">
        <v>355</v>
      </c>
      <c r="E11" s="528"/>
    </row>
    <row r="12" spans="1:5" s="183" customFormat="1" ht="15" customHeight="1" x14ac:dyDescent="0.3">
      <c r="A12" s="204">
        <v>1</v>
      </c>
      <c r="B12" s="520">
        <v>2</v>
      </c>
      <c r="C12" s="521"/>
      <c r="D12" s="520">
        <v>3</v>
      </c>
      <c r="E12" s="521"/>
    </row>
    <row r="13" spans="1:5" ht="32.4" customHeight="1" x14ac:dyDescent="0.3">
      <c r="A13" s="108">
        <v>1</v>
      </c>
      <c r="B13" s="532" t="s">
        <v>257</v>
      </c>
      <c r="C13" s="533"/>
      <c r="D13" s="526">
        <v>3697</v>
      </c>
      <c r="E13" s="527"/>
    </row>
    <row r="14" spans="1:5" s="186" customFormat="1" ht="32.4" customHeight="1" x14ac:dyDescent="0.3">
      <c r="A14" s="109" t="s">
        <v>246</v>
      </c>
      <c r="B14" s="532" t="s">
        <v>262</v>
      </c>
      <c r="C14" s="533"/>
      <c r="D14" s="526">
        <v>3326.1</v>
      </c>
      <c r="E14" s="527"/>
    </row>
    <row r="15" spans="1:5" s="186" customFormat="1" ht="32.4" customHeight="1" x14ac:dyDescent="0.3">
      <c r="A15" s="108">
        <v>3</v>
      </c>
      <c r="B15" s="532" t="s">
        <v>260</v>
      </c>
      <c r="C15" s="533"/>
      <c r="D15" s="526">
        <v>5091.1000000000004</v>
      </c>
      <c r="E15" s="527"/>
    </row>
    <row r="16" spans="1:5" s="186" customFormat="1" ht="32.4" customHeight="1" x14ac:dyDescent="0.3">
      <c r="A16" s="109" t="s">
        <v>248</v>
      </c>
      <c r="B16" s="532" t="s">
        <v>265</v>
      </c>
      <c r="C16" s="533"/>
      <c r="D16" s="526">
        <v>1035.7</v>
      </c>
      <c r="E16" s="527"/>
    </row>
    <row r="17" spans="1:5" ht="32.4" customHeight="1" x14ac:dyDescent="0.3">
      <c r="A17" s="108">
        <v>5</v>
      </c>
      <c r="B17" s="532" t="s">
        <v>263</v>
      </c>
      <c r="C17" s="533"/>
      <c r="D17" s="526">
        <v>3135.9</v>
      </c>
      <c r="E17" s="527"/>
    </row>
    <row r="18" spans="1:5" ht="32.4" customHeight="1" x14ac:dyDescent="0.3">
      <c r="A18" s="109" t="s">
        <v>289</v>
      </c>
      <c r="B18" s="532" t="s">
        <v>259</v>
      </c>
      <c r="C18" s="533"/>
      <c r="D18" s="526">
        <v>3575.4</v>
      </c>
      <c r="E18" s="527"/>
    </row>
    <row r="19" spans="1:5" ht="32.4" customHeight="1" x14ac:dyDescent="0.3">
      <c r="A19" s="108">
        <v>7</v>
      </c>
      <c r="B19" s="532" t="s">
        <v>264</v>
      </c>
      <c r="C19" s="533"/>
      <c r="D19" s="526">
        <v>2878.6</v>
      </c>
      <c r="E19" s="527"/>
    </row>
    <row r="20" spans="1:5" ht="32.4" customHeight="1" x14ac:dyDescent="0.3">
      <c r="A20" s="109" t="s">
        <v>290</v>
      </c>
      <c r="B20" s="532" t="s">
        <v>261</v>
      </c>
      <c r="C20" s="533"/>
      <c r="D20" s="526">
        <v>1241.8</v>
      </c>
      <c r="E20" s="527"/>
    </row>
    <row r="21" spans="1:5" ht="32.4" customHeight="1" x14ac:dyDescent="0.3">
      <c r="A21" s="108">
        <v>9</v>
      </c>
      <c r="B21" s="534" t="s">
        <v>266</v>
      </c>
      <c r="C21" s="534"/>
      <c r="D21" s="526">
        <v>3131.1</v>
      </c>
      <c r="E21" s="527"/>
    </row>
    <row r="22" spans="1:5" ht="18.75" customHeight="1" x14ac:dyDescent="0.3">
      <c r="A22" s="110"/>
      <c r="B22" s="535" t="s">
        <v>267</v>
      </c>
      <c r="C22" s="536"/>
      <c r="D22" s="530">
        <f>SUM(D13:E21)</f>
        <v>27112.699999999997</v>
      </c>
      <c r="E22" s="531"/>
    </row>
    <row r="23" spans="1:5" x14ac:dyDescent="0.3">
      <c r="D23" s="522"/>
      <c r="E23" s="522"/>
    </row>
    <row r="24" spans="1:5" x14ac:dyDescent="0.3">
      <c r="D24" s="523"/>
      <c r="E24" s="524"/>
    </row>
    <row r="25" spans="1:5" x14ac:dyDescent="0.3">
      <c r="C25" s="187"/>
    </row>
  </sheetData>
  <mergeCells count="34">
    <mergeCell ref="C6:E6"/>
    <mergeCell ref="B3:E3"/>
    <mergeCell ref="C1:E1"/>
    <mergeCell ref="B2:E2"/>
    <mergeCell ref="B4:E4"/>
    <mergeCell ref="B5:E5"/>
    <mergeCell ref="A8:E8"/>
    <mergeCell ref="D22:E22"/>
    <mergeCell ref="B11:C11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D17:E17"/>
    <mergeCell ref="D18:E18"/>
    <mergeCell ref="D19:E19"/>
    <mergeCell ref="B12:C12"/>
    <mergeCell ref="D12:E12"/>
    <mergeCell ref="D23:E23"/>
    <mergeCell ref="D24:E24"/>
    <mergeCell ref="A9:E9"/>
    <mergeCell ref="D20:E20"/>
    <mergeCell ref="D21:E21"/>
    <mergeCell ref="D11:E11"/>
    <mergeCell ref="D13:E13"/>
    <mergeCell ref="D14:E14"/>
    <mergeCell ref="D15:E15"/>
    <mergeCell ref="D16:E16"/>
  </mergeCells>
  <pageMargins left="0.78740157480314965" right="0.39370078740157483" top="0.78740157480314965" bottom="0.78740157480314965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theme="6" tint="0.59999389629810485"/>
  </sheetPr>
  <dimension ref="A1:E25"/>
  <sheetViews>
    <sheetView view="pageBreakPreview" zoomScale="60" zoomScaleNormal="100" workbookViewId="0">
      <selection activeCell="J17" sqref="J17"/>
    </sheetView>
  </sheetViews>
  <sheetFormatPr defaultColWidth="9.109375" defaultRowHeight="15.6" x14ac:dyDescent="0.3"/>
  <cols>
    <col min="1" max="1" width="7" style="188" customWidth="1"/>
    <col min="2" max="2" width="37" style="188" customWidth="1"/>
    <col min="3" max="3" width="14.88671875" style="188" customWidth="1"/>
    <col min="4" max="4" width="11.33203125" style="188" customWidth="1"/>
    <col min="5" max="5" width="16.33203125" style="188" customWidth="1"/>
    <col min="6" max="256" width="9.109375" style="188"/>
    <col min="257" max="257" width="5.109375" style="188" customWidth="1"/>
    <col min="258" max="258" width="37" style="188" customWidth="1"/>
    <col min="259" max="261" width="14.88671875" style="188" customWidth="1"/>
    <col min="262" max="512" width="9.109375" style="188"/>
    <col min="513" max="513" width="5.109375" style="188" customWidth="1"/>
    <col min="514" max="514" width="37" style="188" customWidth="1"/>
    <col min="515" max="517" width="14.88671875" style="188" customWidth="1"/>
    <col min="518" max="768" width="9.109375" style="188"/>
    <col min="769" max="769" width="5.109375" style="188" customWidth="1"/>
    <col min="770" max="770" width="37" style="188" customWidth="1"/>
    <col min="771" max="773" width="14.88671875" style="188" customWidth="1"/>
    <col min="774" max="1024" width="9.109375" style="188"/>
    <col min="1025" max="1025" width="5.109375" style="188" customWidth="1"/>
    <col min="1026" max="1026" width="37" style="188" customWidth="1"/>
    <col min="1027" max="1029" width="14.88671875" style="188" customWidth="1"/>
    <col min="1030" max="1280" width="9.109375" style="188"/>
    <col min="1281" max="1281" width="5.109375" style="188" customWidth="1"/>
    <col min="1282" max="1282" width="37" style="188" customWidth="1"/>
    <col min="1283" max="1285" width="14.88671875" style="188" customWidth="1"/>
    <col min="1286" max="1536" width="9.109375" style="188"/>
    <col min="1537" max="1537" width="5.109375" style="188" customWidth="1"/>
    <col min="1538" max="1538" width="37" style="188" customWidth="1"/>
    <col min="1539" max="1541" width="14.88671875" style="188" customWidth="1"/>
    <col min="1542" max="1792" width="9.109375" style="188"/>
    <col min="1793" max="1793" width="5.109375" style="188" customWidth="1"/>
    <col min="1794" max="1794" width="37" style="188" customWidth="1"/>
    <col min="1795" max="1797" width="14.88671875" style="188" customWidth="1"/>
    <col min="1798" max="2048" width="9.109375" style="188"/>
    <col min="2049" max="2049" width="5.109375" style="188" customWidth="1"/>
    <col min="2050" max="2050" width="37" style="188" customWidth="1"/>
    <col min="2051" max="2053" width="14.88671875" style="188" customWidth="1"/>
    <col min="2054" max="2304" width="9.109375" style="188"/>
    <col min="2305" max="2305" width="5.109375" style="188" customWidth="1"/>
    <col min="2306" max="2306" width="37" style="188" customWidth="1"/>
    <col min="2307" max="2309" width="14.88671875" style="188" customWidth="1"/>
    <col min="2310" max="2560" width="9.109375" style="188"/>
    <col min="2561" max="2561" width="5.109375" style="188" customWidth="1"/>
    <col min="2562" max="2562" width="37" style="188" customWidth="1"/>
    <col min="2563" max="2565" width="14.88671875" style="188" customWidth="1"/>
    <col min="2566" max="2816" width="9.109375" style="188"/>
    <col min="2817" max="2817" width="5.109375" style="188" customWidth="1"/>
    <col min="2818" max="2818" width="37" style="188" customWidth="1"/>
    <col min="2819" max="2821" width="14.88671875" style="188" customWidth="1"/>
    <col min="2822" max="3072" width="9.109375" style="188"/>
    <col min="3073" max="3073" width="5.109375" style="188" customWidth="1"/>
    <col min="3074" max="3074" width="37" style="188" customWidth="1"/>
    <col min="3075" max="3077" width="14.88671875" style="188" customWidth="1"/>
    <col min="3078" max="3328" width="9.109375" style="188"/>
    <col min="3329" max="3329" width="5.109375" style="188" customWidth="1"/>
    <col min="3330" max="3330" width="37" style="188" customWidth="1"/>
    <col min="3331" max="3333" width="14.88671875" style="188" customWidth="1"/>
    <col min="3334" max="3584" width="9.109375" style="188"/>
    <col min="3585" max="3585" width="5.109375" style="188" customWidth="1"/>
    <col min="3586" max="3586" width="37" style="188" customWidth="1"/>
    <col min="3587" max="3589" width="14.88671875" style="188" customWidth="1"/>
    <col min="3590" max="3840" width="9.109375" style="188"/>
    <col min="3841" max="3841" width="5.109375" style="188" customWidth="1"/>
    <col min="3842" max="3842" width="37" style="188" customWidth="1"/>
    <col min="3843" max="3845" width="14.88671875" style="188" customWidth="1"/>
    <col min="3846" max="4096" width="9.109375" style="188"/>
    <col min="4097" max="4097" width="5.109375" style="188" customWidth="1"/>
    <col min="4098" max="4098" width="37" style="188" customWidth="1"/>
    <col min="4099" max="4101" width="14.88671875" style="188" customWidth="1"/>
    <col min="4102" max="4352" width="9.109375" style="188"/>
    <col min="4353" max="4353" width="5.109375" style="188" customWidth="1"/>
    <col min="4354" max="4354" width="37" style="188" customWidth="1"/>
    <col min="4355" max="4357" width="14.88671875" style="188" customWidth="1"/>
    <col min="4358" max="4608" width="9.109375" style="188"/>
    <col min="4609" max="4609" width="5.109375" style="188" customWidth="1"/>
    <col min="4610" max="4610" width="37" style="188" customWidth="1"/>
    <col min="4611" max="4613" width="14.88671875" style="188" customWidth="1"/>
    <col min="4614" max="4864" width="9.109375" style="188"/>
    <col min="4865" max="4865" width="5.109375" style="188" customWidth="1"/>
    <col min="4866" max="4866" width="37" style="188" customWidth="1"/>
    <col min="4867" max="4869" width="14.88671875" style="188" customWidth="1"/>
    <col min="4870" max="5120" width="9.109375" style="188"/>
    <col min="5121" max="5121" width="5.109375" style="188" customWidth="1"/>
    <col min="5122" max="5122" width="37" style="188" customWidth="1"/>
    <col min="5123" max="5125" width="14.88671875" style="188" customWidth="1"/>
    <col min="5126" max="5376" width="9.109375" style="188"/>
    <col min="5377" max="5377" width="5.109375" style="188" customWidth="1"/>
    <col min="5378" max="5378" width="37" style="188" customWidth="1"/>
    <col min="5379" max="5381" width="14.88671875" style="188" customWidth="1"/>
    <col min="5382" max="5632" width="9.109375" style="188"/>
    <col min="5633" max="5633" width="5.109375" style="188" customWidth="1"/>
    <col min="5634" max="5634" width="37" style="188" customWidth="1"/>
    <col min="5635" max="5637" width="14.88671875" style="188" customWidth="1"/>
    <col min="5638" max="5888" width="9.109375" style="188"/>
    <col min="5889" max="5889" width="5.109375" style="188" customWidth="1"/>
    <col min="5890" max="5890" width="37" style="188" customWidth="1"/>
    <col min="5891" max="5893" width="14.88671875" style="188" customWidth="1"/>
    <col min="5894" max="6144" width="9.109375" style="188"/>
    <col min="6145" max="6145" width="5.109375" style="188" customWidth="1"/>
    <col min="6146" max="6146" width="37" style="188" customWidth="1"/>
    <col min="6147" max="6149" width="14.88671875" style="188" customWidth="1"/>
    <col min="6150" max="6400" width="9.109375" style="188"/>
    <col min="6401" max="6401" width="5.109375" style="188" customWidth="1"/>
    <col min="6402" max="6402" width="37" style="188" customWidth="1"/>
    <col min="6403" max="6405" width="14.88671875" style="188" customWidth="1"/>
    <col min="6406" max="6656" width="9.109375" style="188"/>
    <col min="6657" max="6657" width="5.109375" style="188" customWidth="1"/>
    <col min="6658" max="6658" width="37" style="188" customWidth="1"/>
    <col min="6659" max="6661" width="14.88671875" style="188" customWidth="1"/>
    <col min="6662" max="6912" width="9.109375" style="188"/>
    <col min="6913" max="6913" width="5.109375" style="188" customWidth="1"/>
    <col min="6914" max="6914" width="37" style="188" customWidth="1"/>
    <col min="6915" max="6917" width="14.88671875" style="188" customWidth="1"/>
    <col min="6918" max="7168" width="9.109375" style="188"/>
    <col min="7169" max="7169" width="5.109375" style="188" customWidth="1"/>
    <col min="7170" max="7170" width="37" style="188" customWidth="1"/>
    <col min="7171" max="7173" width="14.88671875" style="188" customWidth="1"/>
    <col min="7174" max="7424" width="9.109375" style="188"/>
    <col min="7425" max="7425" width="5.109375" style="188" customWidth="1"/>
    <col min="7426" max="7426" width="37" style="188" customWidth="1"/>
    <col min="7427" max="7429" width="14.88671875" style="188" customWidth="1"/>
    <col min="7430" max="7680" width="9.109375" style="188"/>
    <col min="7681" max="7681" width="5.109375" style="188" customWidth="1"/>
    <col min="7682" max="7682" width="37" style="188" customWidth="1"/>
    <col min="7683" max="7685" width="14.88671875" style="188" customWidth="1"/>
    <col min="7686" max="7936" width="9.109375" style="188"/>
    <col min="7937" max="7937" width="5.109375" style="188" customWidth="1"/>
    <col min="7938" max="7938" width="37" style="188" customWidth="1"/>
    <col min="7939" max="7941" width="14.88671875" style="188" customWidth="1"/>
    <col min="7942" max="8192" width="9.109375" style="188"/>
    <col min="8193" max="8193" width="5.109375" style="188" customWidth="1"/>
    <col min="8194" max="8194" width="37" style="188" customWidth="1"/>
    <col min="8195" max="8197" width="14.88671875" style="188" customWidth="1"/>
    <col min="8198" max="8448" width="9.109375" style="188"/>
    <col min="8449" max="8449" width="5.109375" style="188" customWidth="1"/>
    <col min="8450" max="8450" width="37" style="188" customWidth="1"/>
    <col min="8451" max="8453" width="14.88671875" style="188" customWidth="1"/>
    <col min="8454" max="8704" width="9.109375" style="188"/>
    <col min="8705" max="8705" width="5.109375" style="188" customWidth="1"/>
    <col min="8706" max="8706" width="37" style="188" customWidth="1"/>
    <col min="8707" max="8709" width="14.88671875" style="188" customWidth="1"/>
    <col min="8710" max="8960" width="9.109375" style="188"/>
    <col min="8961" max="8961" width="5.109375" style="188" customWidth="1"/>
    <col min="8962" max="8962" width="37" style="188" customWidth="1"/>
    <col min="8963" max="8965" width="14.88671875" style="188" customWidth="1"/>
    <col min="8966" max="9216" width="9.109375" style="188"/>
    <col min="9217" max="9217" width="5.109375" style="188" customWidth="1"/>
    <col min="9218" max="9218" width="37" style="188" customWidth="1"/>
    <col min="9219" max="9221" width="14.88671875" style="188" customWidth="1"/>
    <col min="9222" max="9472" width="9.109375" style="188"/>
    <col min="9473" max="9473" width="5.109375" style="188" customWidth="1"/>
    <col min="9474" max="9474" width="37" style="188" customWidth="1"/>
    <col min="9475" max="9477" width="14.88671875" style="188" customWidth="1"/>
    <col min="9478" max="9728" width="9.109375" style="188"/>
    <col min="9729" max="9729" width="5.109375" style="188" customWidth="1"/>
    <col min="9730" max="9730" width="37" style="188" customWidth="1"/>
    <col min="9731" max="9733" width="14.88671875" style="188" customWidth="1"/>
    <col min="9734" max="9984" width="9.109375" style="188"/>
    <col min="9985" max="9985" width="5.109375" style="188" customWidth="1"/>
    <col min="9986" max="9986" width="37" style="188" customWidth="1"/>
    <col min="9987" max="9989" width="14.88671875" style="188" customWidth="1"/>
    <col min="9990" max="10240" width="9.109375" style="188"/>
    <col min="10241" max="10241" width="5.109375" style="188" customWidth="1"/>
    <col min="10242" max="10242" width="37" style="188" customWidth="1"/>
    <col min="10243" max="10245" width="14.88671875" style="188" customWidth="1"/>
    <col min="10246" max="10496" width="9.109375" style="188"/>
    <col min="10497" max="10497" width="5.109375" style="188" customWidth="1"/>
    <col min="10498" max="10498" width="37" style="188" customWidth="1"/>
    <col min="10499" max="10501" width="14.88671875" style="188" customWidth="1"/>
    <col min="10502" max="10752" width="9.109375" style="188"/>
    <col min="10753" max="10753" width="5.109375" style="188" customWidth="1"/>
    <col min="10754" max="10754" width="37" style="188" customWidth="1"/>
    <col min="10755" max="10757" width="14.88671875" style="188" customWidth="1"/>
    <col min="10758" max="11008" width="9.109375" style="188"/>
    <col min="11009" max="11009" width="5.109375" style="188" customWidth="1"/>
    <col min="11010" max="11010" width="37" style="188" customWidth="1"/>
    <col min="11011" max="11013" width="14.88671875" style="188" customWidth="1"/>
    <col min="11014" max="11264" width="9.109375" style="188"/>
    <col min="11265" max="11265" width="5.109375" style="188" customWidth="1"/>
    <col min="11266" max="11266" width="37" style="188" customWidth="1"/>
    <col min="11267" max="11269" width="14.88671875" style="188" customWidth="1"/>
    <col min="11270" max="11520" width="9.109375" style="188"/>
    <col min="11521" max="11521" width="5.109375" style="188" customWidth="1"/>
    <col min="11522" max="11522" width="37" style="188" customWidth="1"/>
    <col min="11523" max="11525" width="14.88671875" style="188" customWidth="1"/>
    <col min="11526" max="11776" width="9.109375" style="188"/>
    <col min="11777" max="11777" width="5.109375" style="188" customWidth="1"/>
    <col min="11778" max="11778" width="37" style="188" customWidth="1"/>
    <col min="11779" max="11781" width="14.88671875" style="188" customWidth="1"/>
    <col min="11782" max="12032" width="9.109375" style="188"/>
    <col min="12033" max="12033" width="5.109375" style="188" customWidth="1"/>
    <col min="12034" max="12034" width="37" style="188" customWidth="1"/>
    <col min="12035" max="12037" width="14.88671875" style="188" customWidth="1"/>
    <col min="12038" max="12288" width="9.109375" style="188"/>
    <col min="12289" max="12289" width="5.109375" style="188" customWidth="1"/>
    <col min="12290" max="12290" width="37" style="188" customWidth="1"/>
    <col min="12291" max="12293" width="14.88671875" style="188" customWidth="1"/>
    <col min="12294" max="12544" width="9.109375" style="188"/>
    <col min="12545" max="12545" width="5.109375" style="188" customWidth="1"/>
    <col min="12546" max="12546" width="37" style="188" customWidth="1"/>
    <col min="12547" max="12549" width="14.88671875" style="188" customWidth="1"/>
    <col min="12550" max="12800" width="9.109375" style="188"/>
    <col min="12801" max="12801" width="5.109375" style="188" customWidth="1"/>
    <col min="12802" max="12802" width="37" style="188" customWidth="1"/>
    <col min="12803" max="12805" width="14.88671875" style="188" customWidth="1"/>
    <col min="12806" max="13056" width="9.109375" style="188"/>
    <col min="13057" max="13057" width="5.109375" style="188" customWidth="1"/>
    <col min="13058" max="13058" width="37" style="188" customWidth="1"/>
    <col min="13059" max="13061" width="14.88671875" style="188" customWidth="1"/>
    <col min="13062" max="13312" width="9.109375" style="188"/>
    <col min="13313" max="13313" width="5.109375" style="188" customWidth="1"/>
    <col min="13314" max="13314" width="37" style="188" customWidth="1"/>
    <col min="13315" max="13317" width="14.88671875" style="188" customWidth="1"/>
    <col min="13318" max="13568" width="9.109375" style="188"/>
    <col min="13569" max="13569" width="5.109375" style="188" customWidth="1"/>
    <col min="13570" max="13570" width="37" style="188" customWidth="1"/>
    <col min="13571" max="13573" width="14.88671875" style="188" customWidth="1"/>
    <col min="13574" max="13824" width="9.109375" style="188"/>
    <col min="13825" max="13825" width="5.109375" style="188" customWidth="1"/>
    <col min="13826" max="13826" width="37" style="188" customWidth="1"/>
    <col min="13827" max="13829" width="14.88671875" style="188" customWidth="1"/>
    <col min="13830" max="14080" width="9.109375" style="188"/>
    <col min="14081" max="14081" width="5.109375" style="188" customWidth="1"/>
    <col min="14082" max="14082" width="37" style="188" customWidth="1"/>
    <col min="14083" max="14085" width="14.88671875" style="188" customWidth="1"/>
    <col min="14086" max="14336" width="9.109375" style="188"/>
    <col min="14337" max="14337" width="5.109375" style="188" customWidth="1"/>
    <col min="14338" max="14338" width="37" style="188" customWidth="1"/>
    <col min="14339" max="14341" width="14.88671875" style="188" customWidth="1"/>
    <col min="14342" max="14592" width="9.109375" style="188"/>
    <col min="14593" max="14593" width="5.109375" style="188" customWidth="1"/>
    <col min="14594" max="14594" width="37" style="188" customWidth="1"/>
    <col min="14595" max="14597" width="14.88671875" style="188" customWidth="1"/>
    <col min="14598" max="14848" width="9.109375" style="188"/>
    <col min="14849" max="14849" width="5.109375" style="188" customWidth="1"/>
    <col min="14850" max="14850" width="37" style="188" customWidth="1"/>
    <col min="14851" max="14853" width="14.88671875" style="188" customWidth="1"/>
    <col min="14854" max="15104" width="9.109375" style="188"/>
    <col min="15105" max="15105" width="5.109375" style="188" customWidth="1"/>
    <col min="15106" max="15106" width="37" style="188" customWidth="1"/>
    <col min="15107" max="15109" width="14.88671875" style="188" customWidth="1"/>
    <col min="15110" max="15360" width="9.109375" style="188"/>
    <col min="15361" max="15361" width="5.109375" style="188" customWidth="1"/>
    <col min="15362" max="15362" width="37" style="188" customWidth="1"/>
    <col min="15363" max="15365" width="14.88671875" style="188" customWidth="1"/>
    <col min="15366" max="15616" width="9.109375" style="188"/>
    <col min="15617" max="15617" width="5.109375" style="188" customWidth="1"/>
    <col min="15618" max="15618" width="37" style="188" customWidth="1"/>
    <col min="15619" max="15621" width="14.88671875" style="188" customWidth="1"/>
    <col min="15622" max="15872" width="9.109375" style="188"/>
    <col min="15873" max="15873" width="5.109375" style="188" customWidth="1"/>
    <col min="15874" max="15874" width="37" style="188" customWidth="1"/>
    <col min="15875" max="15877" width="14.88671875" style="188" customWidth="1"/>
    <col min="15878" max="16128" width="9.109375" style="188"/>
    <col min="16129" max="16129" width="5.109375" style="188" customWidth="1"/>
    <col min="16130" max="16130" width="37" style="188" customWidth="1"/>
    <col min="16131" max="16133" width="14.88671875" style="188" customWidth="1"/>
    <col min="16134" max="16384" width="9.109375" style="188"/>
  </cols>
  <sheetData>
    <row r="1" spans="1:5" x14ac:dyDescent="0.3">
      <c r="A1" s="543"/>
      <c r="B1" s="543"/>
      <c r="C1" s="19"/>
      <c r="D1" s="150"/>
      <c r="E1" s="150" t="s">
        <v>618</v>
      </c>
    </row>
    <row r="2" spans="1:5" x14ac:dyDescent="0.3">
      <c r="A2" s="189"/>
      <c r="B2" s="19"/>
      <c r="C2" s="19"/>
      <c r="D2" s="150"/>
      <c r="E2" s="150" t="s">
        <v>253</v>
      </c>
    </row>
    <row r="3" spans="1:5" x14ac:dyDescent="0.3">
      <c r="A3" s="189"/>
      <c r="B3" s="498" t="s">
        <v>40</v>
      </c>
      <c r="C3" s="498"/>
      <c r="D3" s="498"/>
      <c r="E3" s="498"/>
    </row>
    <row r="4" spans="1:5" x14ac:dyDescent="0.3">
      <c r="A4" s="189"/>
      <c r="B4" s="19"/>
      <c r="C4" s="19"/>
      <c r="D4" s="150"/>
      <c r="E4" s="150" t="s">
        <v>254</v>
      </c>
    </row>
    <row r="5" spans="1:5" x14ac:dyDescent="0.3">
      <c r="A5" s="189"/>
      <c r="B5" s="19"/>
      <c r="C5" s="19"/>
      <c r="D5" s="150"/>
      <c r="E5" s="150" t="s">
        <v>560</v>
      </c>
    </row>
    <row r="6" spans="1:5" ht="14.25" customHeight="1" x14ac:dyDescent="0.3">
      <c r="C6" s="498" t="s">
        <v>715</v>
      </c>
      <c r="D6" s="498"/>
      <c r="E6" s="498"/>
    </row>
    <row r="7" spans="1:5" ht="14.25" customHeight="1" x14ac:dyDescent="0.3">
      <c r="C7" s="150"/>
      <c r="D7" s="150"/>
      <c r="E7" s="150"/>
    </row>
    <row r="8" spans="1:5" ht="14.25" customHeight="1" x14ac:dyDescent="0.3">
      <c r="C8" s="191"/>
      <c r="E8" s="60" t="s">
        <v>291</v>
      </c>
    </row>
    <row r="9" spans="1:5" ht="14.25" customHeight="1" x14ac:dyDescent="0.3">
      <c r="B9" s="541" t="s">
        <v>243</v>
      </c>
      <c r="C9" s="541"/>
      <c r="D9" s="541"/>
      <c r="E9" s="541"/>
    </row>
    <row r="10" spans="1:5" ht="30.6" customHeight="1" x14ac:dyDescent="0.3">
      <c r="A10" s="29"/>
      <c r="B10" s="542" t="s">
        <v>562</v>
      </c>
      <c r="C10" s="542"/>
      <c r="D10" s="542"/>
      <c r="E10" s="542"/>
    </row>
    <row r="11" spans="1:5" ht="13.95" customHeight="1" x14ac:dyDescent="0.3">
      <c r="C11" s="197"/>
      <c r="D11" s="197"/>
      <c r="E11" s="60" t="s">
        <v>229</v>
      </c>
    </row>
    <row r="12" spans="1:5" ht="28.95" customHeight="1" x14ac:dyDescent="0.3">
      <c r="A12" s="228" t="s">
        <v>0</v>
      </c>
      <c r="B12" s="539" t="s">
        <v>255</v>
      </c>
      <c r="C12" s="539"/>
      <c r="D12" s="539"/>
      <c r="E12" s="228" t="s">
        <v>355</v>
      </c>
    </row>
    <row r="13" spans="1:5" s="189" customFormat="1" ht="16.8" customHeight="1" x14ac:dyDescent="0.3">
      <c r="A13" s="229">
        <v>1</v>
      </c>
      <c r="B13" s="540">
        <v>2</v>
      </c>
      <c r="C13" s="540"/>
      <c r="D13" s="540"/>
      <c r="E13" s="229">
        <v>3</v>
      </c>
    </row>
    <row r="14" spans="1:5" ht="31.95" customHeight="1" x14ac:dyDescent="0.3">
      <c r="A14" s="33">
        <v>1</v>
      </c>
      <c r="B14" s="537" t="s">
        <v>257</v>
      </c>
      <c r="C14" s="537"/>
      <c r="D14" s="537"/>
      <c r="E14" s="34">
        <v>833.5</v>
      </c>
    </row>
    <row r="15" spans="1:5" s="192" customFormat="1" ht="31.95" customHeight="1" x14ac:dyDescent="0.3">
      <c r="A15" s="35" t="s">
        <v>246</v>
      </c>
      <c r="B15" s="537" t="s">
        <v>262</v>
      </c>
      <c r="C15" s="537"/>
      <c r="D15" s="537"/>
      <c r="E15" s="34">
        <v>201.1</v>
      </c>
    </row>
    <row r="16" spans="1:5" s="192" customFormat="1" ht="31.95" customHeight="1" x14ac:dyDescent="0.3">
      <c r="A16" s="35" t="s">
        <v>247</v>
      </c>
      <c r="B16" s="537" t="s">
        <v>260</v>
      </c>
      <c r="C16" s="537"/>
      <c r="D16" s="537"/>
      <c r="E16" s="34">
        <v>0</v>
      </c>
    </row>
    <row r="17" spans="1:5" s="192" customFormat="1" ht="31.95" customHeight="1" x14ac:dyDescent="0.3">
      <c r="A17" s="35" t="s">
        <v>248</v>
      </c>
      <c r="B17" s="537" t="s">
        <v>265</v>
      </c>
      <c r="C17" s="537"/>
      <c r="D17" s="537"/>
      <c r="E17" s="34">
        <v>2464.9</v>
      </c>
    </row>
    <row r="18" spans="1:5" ht="31.95" customHeight="1" x14ac:dyDescent="0.3">
      <c r="A18" s="35" t="s">
        <v>285</v>
      </c>
      <c r="B18" s="537" t="s">
        <v>263</v>
      </c>
      <c r="C18" s="537"/>
      <c r="D18" s="537"/>
      <c r="E18" s="70">
        <v>1202.3</v>
      </c>
    </row>
    <row r="19" spans="1:5" ht="31.95" customHeight="1" x14ac:dyDescent="0.3">
      <c r="A19" s="35" t="s">
        <v>289</v>
      </c>
      <c r="B19" s="537" t="s">
        <v>259</v>
      </c>
      <c r="C19" s="537"/>
      <c r="D19" s="537"/>
      <c r="E19" s="34">
        <v>553.20000000000005</v>
      </c>
    </row>
    <row r="20" spans="1:5" ht="31.95" customHeight="1" x14ac:dyDescent="0.3">
      <c r="A20" s="35" t="s">
        <v>286</v>
      </c>
      <c r="B20" s="537" t="s">
        <v>264</v>
      </c>
      <c r="C20" s="537"/>
      <c r="D20" s="537"/>
      <c r="E20" s="34">
        <v>1017.9</v>
      </c>
    </row>
    <row r="21" spans="1:5" ht="31.95" customHeight="1" x14ac:dyDescent="0.3">
      <c r="A21" s="35" t="s">
        <v>290</v>
      </c>
      <c r="B21" s="537" t="s">
        <v>261</v>
      </c>
      <c r="C21" s="537"/>
      <c r="D21" s="537"/>
      <c r="E21" s="34">
        <v>1675.9</v>
      </c>
    </row>
    <row r="22" spans="1:5" ht="31.95" customHeight="1" x14ac:dyDescent="0.3">
      <c r="A22" s="35" t="s">
        <v>354</v>
      </c>
      <c r="B22" s="537" t="s">
        <v>266</v>
      </c>
      <c r="C22" s="537"/>
      <c r="D22" s="537"/>
      <c r="E22" s="70">
        <v>932.5</v>
      </c>
    </row>
    <row r="23" spans="1:5" ht="18.75" customHeight="1" x14ac:dyDescent="0.3">
      <c r="A23" s="40"/>
      <c r="B23" s="538" t="s">
        <v>267</v>
      </c>
      <c r="C23" s="538"/>
      <c r="D23" s="538"/>
      <c r="E23" s="125">
        <v>8881.2000000000007</v>
      </c>
    </row>
    <row r="24" spans="1:5" x14ac:dyDescent="0.3">
      <c r="E24" s="198">
        <v>10671.97</v>
      </c>
    </row>
    <row r="25" spans="1:5" x14ac:dyDescent="0.3">
      <c r="E25" s="199">
        <f>+E23-E24</f>
        <v>-1790.7699999999986</v>
      </c>
    </row>
  </sheetData>
  <mergeCells count="17">
    <mergeCell ref="B3:E3"/>
    <mergeCell ref="B9:E9"/>
    <mergeCell ref="B10:E10"/>
    <mergeCell ref="A1:B1"/>
    <mergeCell ref="B19:D19"/>
    <mergeCell ref="C6:E6"/>
    <mergeCell ref="B20:D20"/>
    <mergeCell ref="B21:D21"/>
    <mergeCell ref="B22:D22"/>
    <mergeCell ref="B23:D23"/>
    <mergeCell ref="B12:D12"/>
    <mergeCell ref="B14:D14"/>
    <mergeCell ref="B15:D15"/>
    <mergeCell ref="B17:D17"/>
    <mergeCell ref="B18:D18"/>
    <mergeCell ref="B16:D16"/>
    <mergeCell ref="B13:D13"/>
  </mergeCells>
  <pageMargins left="0.78740157480314965" right="0.39370078740157483" top="0.78740157480314965" bottom="0.78740157480314965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tabColor theme="6" tint="0.59999389629810485"/>
    <pageSetUpPr fitToPage="1"/>
  </sheetPr>
  <dimension ref="A1:D27"/>
  <sheetViews>
    <sheetView view="pageBreakPreview" zoomScale="60" zoomScaleNormal="100" workbookViewId="0">
      <selection activeCell="C6" sqref="C6:D6"/>
    </sheetView>
  </sheetViews>
  <sheetFormatPr defaultColWidth="9.109375" defaultRowHeight="15.6" x14ac:dyDescent="0.3"/>
  <cols>
    <col min="1" max="1" width="4.88671875" style="188" customWidth="1"/>
    <col min="2" max="2" width="54.44140625" style="188" customWidth="1"/>
    <col min="3" max="3" width="19" style="188" customWidth="1"/>
    <col min="4" max="4" width="20" style="188" customWidth="1"/>
    <col min="5" max="6" width="9.109375" style="188"/>
    <col min="7" max="7" width="21.33203125" style="188" customWidth="1"/>
    <col min="8" max="255" width="9.109375" style="188"/>
    <col min="256" max="256" width="6.88671875" style="188" customWidth="1"/>
    <col min="257" max="257" width="40.88671875" style="188" customWidth="1"/>
    <col min="258" max="260" width="14.88671875" style="188" customWidth="1"/>
    <col min="261" max="262" width="9.109375" style="188"/>
    <col min="263" max="263" width="21.33203125" style="188" customWidth="1"/>
    <col min="264" max="511" width="9.109375" style="188"/>
    <col min="512" max="512" width="6.88671875" style="188" customWidth="1"/>
    <col min="513" max="513" width="40.88671875" style="188" customWidth="1"/>
    <col min="514" max="516" width="14.88671875" style="188" customWidth="1"/>
    <col min="517" max="518" width="9.109375" style="188"/>
    <col min="519" max="519" width="21.33203125" style="188" customWidth="1"/>
    <col min="520" max="767" width="9.109375" style="188"/>
    <col min="768" max="768" width="6.88671875" style="188" customWidth="1"/>
    <col min="769" max="769" width="40.88671875" style="188" customWidth="1"/>
    <col min="770" max="772" width="14.88671875" style="188" customWidth="1"/>
    <col min="773" max="774" width="9.109375" style="188"/>
    <col min="775" max="775" width="21.33203125" style="188" customWidth="1"/>
    <col min="776" max="1023" width="9.109375" style="188"/>
    <col min="1024" max="1024" width="6.88671875" style="188" customWidth="1"/>
    <col min="1025" max="1025" width="40.88671875" style="188" customWidth="1"/>
    <col min="1026" max="1028" width="14.88671875" style="188" customWidth="1"/>
    <col min="1029" max="1030" width="9.109375" style="188"/>
    <col min="1031" max="1031" width="21.33203125" style="188" customWidth="1"/>
    <col min="1032" max="1279" width="9.109375" style="188"/>
    <col min="1280" max="1280" width="6.88671875" style="188" customWidth="1"/>
    <col min="1281" max="1281" width="40.88671875" style="188" customWidth="1"/>
    <col min="1282" max="1284" width="14.88671875" style="188" customWidth="1"/>
    <col min="1285" max="1286" width="9.109375" style="188"/>
    <col min="1287" max="1287" width="21.33203125" style="188" customWidth="1"/>
    <col min="1288" max="1535" width="9.109375" style="188"/>
    <col min="1536" max="1536" width="6.88671875" style="188" customWidth="1"/>
    <col min="1537" max="1537" width="40.88671875" style="188" customWidth="1"/>
    <col min="1538" max="1540" width="14.88671875" style="188" customWidth="1"/>
    <col min="1541" max="1542" width="9.109375" style="188"/>
    <col min="1543" max="1543" width="21.33203125" style="188" customWidth="1"/>
    <col min="1544" max="1791" width="9.109375" style="188"/>
    <col min="1792" max="1792" width="6.88671875" style="188" customWidth="1"/>
    <col min="1793" max="1793" width="40.88671875" style="188" customWidth="1"/>
    <col min="1794" max="1796" width="14.88671875" style="188" customWidth="1"/>
    <col min="1797" max="1798" width="9.109375" style="188"/>
    <col min="1799" max="1799" width="21.33203125" style="188" customWidth="1"/>
    <col min="1800" max="2047" width="9.109375" style="188"/>
    <col min="2048" max="2048" width="6.88671875" style="188" customWidth="1"/>
    <col min="2049" max="2049" width="40.88671875" style="188" customWidth="1"/>
    <col min="2050" max="2052" width="14.88671875" style="188" customWidth="1"/>
    <col min="2053" max="2054" width="9.109375" style="188"/>
    <col min="2055" max="2055" width="21.33203125" style="188" customWidth="1"/>
    <col min="2056" max="2303" width="9.109375" style="188"/>
    <col min="2304" max="2304" width="6.88671875" style="188" customWidth="1"/>
    <col min="2305" max="2305" width="40.88671875" style="188" customWidth="1"/>
    <col min="2306" max="2308" width="14.88671875" style="188" customWidth="1"/>
    <col min="2309" max="2310" width="9.109375" style="188"/>
    <col min="2311" max="2311" width="21.33203125" style="188" customWidth="1"/>
    <col min="2312" max="2559" width="9.109375" style="188"/>
    <col min="2560" max="2560" width="6.88671875" style="188" customWidth="1"/>
    <col min="2561" max="2561" width="40.88671875" style="188" customWidth="1"/>
    <col min="2562" max="2564" width="14.88671875" style="188" customWidth="1"/>
    <col min="2565" max="2566" width="9.109375" style="188"/>
    <col min="2567" max="2567" width="21.33203125" style="188" customWidth="1"/>
    <col min="2568" max="2815" width="9.109375" style="188"/>
    <col min="2816" max="2816" width="6.88671875" style="188" customWidth="1"/>
    <col min="2817" max="2817" width="40.88671875" style="188" customWidth="1"/>
    <col min="2818" max="2820" width="14.88671875" style="188" customWidth="1"/>
    <col min="2821" max="2822" width="9.109375" style="188"/>
    <col min="2823" max="2823" width="21.33203125" style="188" customWidth="1"/>
    <col min="2824" max="3071" width="9.109375" style="188"/>
    <col min="3072" max="3072" width="6.88671875" style="188" customWidth="1"/>
    <col min="3073" max="3073" width="40.88671875" style="188" customWidth="1"/>
    <col min="3074" max="3076" width="14.88671875" style="188" customWidth="1"/>
    <col min="3077" max="3078" width="9.109375" style="188"/>
    <col min="3079" max="3079" width="21.33203125" style="188" customWidth="1"/>
    <col min="3080" max="3327" width="9.109375" style="188"/>
    <col min="3328" max="3328" width="6.88671875" style="188" customWidth="1"/>
    <col min="3329" max="3329" width="40.88671875" style="188" customWidth="1"/>
    <col min="3330" max="3332" width="14.88671875" style="188" customWidth="1"/>
    <col min="3333" max="3334" width="9.109375" style="188"/>
    <col min="3335" max="3335" width="21.33203125" style="188" customWidth="1"/>
    <col min="3336" max="3583" width="9.109375" style="188"/>
    <col min="3584" max="3584" width="6.88671875" style="188" customWidth="1"/>
    <col min="3585" max="3585" width="40.88671875" style="188" customWidth="1"/>
    <col min="3586" max="3588" width="14.88671875" style="188" customWidth="1"/>
    <col min="3589" max="3590" width="9.109375" style="188"/>
    <col min="3591" max="3591" width="21.33203125" style="188" customWidth="1"/>
    <col min="3592" max="3839" width="9.109375" style="188"/>
    <col min="3840" max="3840" width="6.88671875" style="188" customWidth="1"/>
    <col min="3841" max="3841" width="40.88671875" style="188" customWidth="1"/>
    <col min="3842" max="3844" width="14.88671875" style="188" customWidth="1"/>
    <col min="3845" max="3846" width="9.109375" style="188"/>
    <col min="3847" max="3847" width="21.33203125" style="188" customWidth="1"/>
    <col min="3848" max="4095" width="9.109375" style="188"/>
    <col min="4096" max="4096" width="6.88671875" style="188" customWidth="1"/>
    <col min="4097" max="4097" width="40.88671875" style="188" customWidth="1"/>
    <col min="4098" max="4100" width="14.88671875" style="188" customWidth="1"/>
    <col min="4101" max="4102" width="9.109375" style="188"/>
    <col min="4103" max="4103" width="21.33203125" style="188" customWidth="1"/>
    <col min="4104" max="4351" width="9.109375" style="188"/>
    <col min="4352" max="4352" width="6.88671875" style="188" customWidth="1"/>
    <col min="4353" max="4353" width="40.88671875" style="188" customWidth="1"/>
    <col min="4354" max="4356" width="14.88671875" style="188" customWidth="1"/>
    <col min="4357" max="4358" width="9.109375" style="188"/>
    <col min="4359" max="4359" width="21.33203125" style="188" customWidth="1"/>
    <col min="4360" max="4607" width="9.109375" style="188"/>
    <col min="4608" max="4608" width="6.88671875" style="188" customWidth="1"/>
    <col min="4609" max="4609" width="40.88671875" style="188" customWidth="1"/>
    <col min="4610" max="4612" width="14.88671875" style="188" customWidth="1"/>
    <col min="4613" max="4614" width="9.109375" style="188"/>
    <col min="4615" max="4615" width="21.33203125" style="188" customWidth="1"/>
    <col min="4616" max="4863" width="9.109375" style="188"/>
    <col min="4864" max="4864" width="6.88671875" style="188" customWidth="1"/>
    <col min="4865" max="4865" width="40.88671875" style="188" customWidth="1"/>
    <col min="4866" max="4868" width="14.88671875" style="188" customWidth="1"/>
    <col min="4869" max="4870" width="9.109375" style="188"/>
    <col min="4871" max="4871" width="21.33203125" style="188" customWidth="1"/>
    <col min="4872" max="5119" width="9.109375" style="188"/>
    <col min="5120" max="5120" width="6.88671875" style="188" customWidth="1"/>
    <col min="5121" max="5121" width="40.88671875" style="188" customWidth="1"/>
    <col min="5122" max="5124" width="14.88671875" style="188" customWidth="1"/>
    <col min="5125" max="5126" width="9.109375" style="188"/>
    <col min="5127" max="5127" width="21.33203125" style="188" customWidth="1"/>
    <col min="5128" max="5375" width="9.109375" style="188"/>
    <col min="5376" max="5376" width="6.88671875" style="188" customWidth="1"/>
    <col min="5377" max="5377" width="40.88671875" style="188" customWidth="1"/>
    <col min="5378" max="5380" width="14.88671875" style="188" customWidth="1"/>
    <col min="5381" max="5382" width="9.109375" style="188"/>
    <col min="5383" max="5383" width="21.33203125" style="188" customWidth="1"/>
    <col min="5384" max="5631" width="9.109375" style="188"/>
    <col min="5632" max="5632" width="6.88671875" style="188" customWidth="1"/>
    <col min="5633" max="5633" width="40.88671875" style="188" customWidth="1"/>
    <col min="5634" max="5636" width="14.88671875" style="188" customWidth="1"/>
    <col min="5637" max="5638" width="9.109375" style="188"/>
    <col min="5639" max="5639" width="21.33203125" style="188" customWidth="1"/>
    <col min="5640" max="5887" width="9.109375" style="188"/>
    <col min="5888" max="5888" width="6.88671875" style="188" customWidth="1"/>
    <col min="5889" max="5889" width="40.88671875" style="188" customWidth="1"/>
    <col min="5890" max="5892" width="14.88671875" style="188" customWidth="1"/>
    <col min="5893" max="5894" width="9.109375" style="188"/>
    <col min="5895" max="5895" width="21.33203125" style="188" customWidth="1"/>
    <col min="5896" max="6143" width="9.109375" style="188"/>
    <col min="6144" max="6144" width="6.88671875" style="188" customWidth="1"/>
    <col min="6145" max="6145" width="40.88671875" style="188" customWidth="1"/>
    <col min="6146" max="6148" width="14.88671875" style="188" customWidth="1"/>
    <col min="6149" max="6150" width="9.109375" style="188"/>
    <col min="6151" max="6151" width="21.33203125" style="188" customWidth="1"/>
    <col min="6152" max="6399" width="9.109375" style="188"/>
    <col min="6400" max="6400" width="6.88671875" style="188" customWidth="1"/>
    <col min="6401" max="6401" width="40.88671875" style="188" customWidth="1"/>
    <col min="6402" max="6404" width="14.88671875" style="188" customWidth="1"/>
    <col min="6405" max="6406" width="9.109375" style="188"/>
    <col min="6407" max="6407" width="21.33203125" style="188" customWidth="1"/>
    <col min="6408" max="6655" width="9.109375" style="188"/>
    <col min="6656" max="6656" width="6.88671875" style="188" customWidth="1"/>
    <col min="6657" max="6657" width="40.88671875" style="188" customWidth="1"/>
    <col min="6658" max="6660" width="14.88671875" style="188" customWidth="1"/>
    <col min="6661" max="6662" width="9.109375" style="188"/>
    <col min="6663" max="6663" width="21.33203125" style="188" customWidth="1"/>
    <col min="6664" max="6911" width="9.109375" style="188"/>
    <col min="6912" max="6912" width="6.88671875" style="188" customWidth="1"/>
    <col min="6913" max="6913" width="40.88671875" style="188" customWidth="1"/>
    <col min="6914" max="6916" width="14.88671875" style="188" customWidth="1"/>
    <col min="6917" max="6918" width="9.109375" style="188"/>
    <col min="6919" max="6919" width="21.33203125" style="188" customWidth="1"/>
    <col min="6920" max="7167" width="9.109375" style="188"/>
    <col min="7168" max="7168" width="6.88671875" style="188" customWidth="1"/>
    <col min="7169" max="7169" width="40.88671875" style="188" customWidth="1"/>
    <col min="7170" max="7172" width="14.88671875" style="188" customWidth="1"/>
    <col min="7173" max="7174" width="9.109375" style="188"/>
    <col min="7175" max="7175" width="21.33203125" style="188" customWidth="1"/>
    <col min="7176" max="7423" width="9.109375" style="188"/>
    <col min="7424" max="7424" width="6.88671875" style="188" customWidth="1"/>
    <col min="7425" max="7425" width="40.88671875" style="188" customWidth="1"/>
    <col min="7426" max="7428" width="14.88671875" style="188" customWidth="1"/>
    <col min="7429" max="7430" width="9.109375" style="188"/>
    <col min="7431" max="7431" width="21.33203125" style="188" customWidth="1"/>
    <col min="7432" max="7679" width="9.109375" style="188"/>
    <col min="7680" max="7680" width="6.88671875" style="188" customWidth="1"/>
    <col min="7681" max="7681" width="40.88671875" style="188" customWidth="1"/>
    <col min="7682" max="7684" width="14.88671875" style="188" customWidth="1"/>
    <col min="7685" max="7686" width="9.109375" style="188"/>
    <col min="7687" max="7687" width="21.33203125" style="188" customWidth="1"/>
    <col min="7688" max="7935" width="9.109375" style="188"/>
    <col min="7936" max="7936" width="6.88671875" style="188" customWidth="1"/>
    <col min="7937" max="7937" width="40.88671875" style="188" customWidth="1"/>
    <col min="7938" max="7940" width="14.88671875" style="188" customWidth="1"/>
    <col min="7941" max="7942" width="9.109375" style="188"/>
    <col min="7943" max="7943" width="21.33203125" style="188" customWidth="1"/>
    <col min="7944" max="8191" width="9.109375" style="188"/>
    <col min="8192" max="8192" width="6.88671875" style="188" customWidth="1"/>
    <col min="8193" max="8193" width="40.88671875" style="188" customWidth="1"/>
    <col min="8194" max="8196" width="14.88671875" style="188" customWidth="1"/>
    <col min="8197" max="8198" width="9.109375" style="188"/>
    <col min="8199" max="8199" width="21.33203125" style="188" customWidth="1"/>
    <col min="8200" max="8447" width="9.109375" style="188"/>
    <col min="8448" max="8448" width="6.88671875" style="188" customWidth="1"/>
    <col min="8449" max="8449" width="40.88671875" style="188" customWidth="1"/>
    <col min="8450" max="8452" width="14.88671875" style="188" customWidth="1"/>
    <col min="8453" max="8454" width="9.109375" style="188"/>
    <col min="8455" max="8455" width="21.33203125" style="188" customWidth="1"/>
    <col min="8456" max="8703" width="9.109375" style="188"/>
    <col min="8704" max="8704" width="6.88671875" style="188" customWidth="1"/>
    <col min="8705" max="8705" width="40.88671875" style="188" customWidth="1"/>
    <col min="8706" max="8708" width="14.88671875" style="188" customWidth="1"/>
    <col min="8709" max="8710" width="9.109375" style="188"/>
    <col min="8711" max="8711" width="21.33203125" style="188" customWidth="1"/>
    <col min="8712" max="8959" width="9.109375" style="188"/>
    <col min="8960" max="8960" width="6.88671875" style="188" customWidth="1"/>
    <col min="8961" max="8961" width="40.88671875" style="188" customWidth="1"/>
    <col min="8962" max="8964" width="14.88671875" style="188" customWidth="1"/>
    <col min="8965" max="8966" width="9.109375" style="188"/>
    <col min="8967" max="8967" width="21.33203125" style="188" customWidth="1"/>
    <col min="8968" max="9215" width="9.109375" style="188"/>
    <col min="9216" max="9216" width="6.88671875" style="188" customWidth="1"/>
    <col min="9217" max="9217" width="40.88671875" style="188" customWidth="1"/>
    <col min="9218" max="9220" width="14.88671875" style="188" customWidth="1"/>
    <col min="9221" max="9222" width="9.109375" style="188"/>
    <col min="9223" max="9223" width="21.33203125" style="188" customWidth="1"/>
    <col min="9224" max="9471" width="9.109375" style="188"/>
    <col min="9472" max="9472" width="6.88671875" style="188" customWidth="1"/>
    <col min="9473" max="9473" width="40.88671875" style="188" customWidth="1"/>
    <col min="9474" max="9476" width="14.88671875" style="188" customWidth="1"/>
    <col min="9477" max="9478" width="9.109375" style="188"/>
    <col min="9479" max="9479" width="21.33203125" style="188" customWidth="1"/>
    <col min="9480" max="9727" width="9.109375" style="188"/>
    <col min="9728" max="9728" width="6.88671875" style="188" customWidth="1"/>
    <col min="9729" max="9729" width="40.88671875" style="188" customWidth="1"/>
    <col min="9730" max="9732" width="14.88671875" style="188" customWidth="1"/>
    <col min="9733" max="9734" width="9.109375" style="188"/>
    <col min="9735" max="9735" width="21.33203125" style="188" customWidth="1"/>
    <col min="9736" max="9983" width="9.109375" style="188"/>
    <col min="9984" max="9984" width="6.88671875" style="188" customWidth="1"/>
    <col min="9985" max="9985" width="40.88671875" style="188" customWidth="1"/>
    <col min="9986" max="9988" width="14.88671875" style="188" customWidth="1"/>
    <col min="9989" max="9990" width="9.109375" style="188"/>
    <col min="9991" max="9991" width="21.33203125" style="188" customWidth="1"/>
    <col min="9992" max="10239" width="9.109375" style="188"/>
    <col min="10240" max="10240" width="6.88671875" style="188" customWidth="1"/>
    <col min="10241" max="10241" width="40.88671875" style="188" customWidth="1"/>
    <col min="10242" max="10244" width="14.88671875" style="188" customWidth="1"/>
    <col min="10245" max="10246" width="9.109375" style="188"/>
    <col min="10247" max="10247" width="21.33203125" style="188" customWidth="1"/>
    <col min="10248" max="10495" width="9.109375" style="188"/>
    <col min="10496" max="10496" width="6.88671875" style="188" customWidth="1"/>
    <col min="10497" max="10497" width="40.88671875" style="188" customWidth="1"/>
    <col min="10498" max="10500" width="14.88671875" style="188" customWidth="1"/>
    <col min="10501" max="10502" width="9.109375" style="188"/>
    <col min="10503" max="10503" width="21.33203125" style="188" customWidth="1"/>
    <col min="10504" max="10751" width="9.109375" style="188"/>
    <col min="10752" max="10752" width="6.88671875" style="188" customWidth="1"/>
    <col min="10753" max="10753" width="40.88671875" style="188" customWidth="1"/>
    <col min="10754" max="10756" width="14.88671875" style="188" customWidth="1"/>
    <col min="10757" max="10758" width="9.109375" style="188"/>
    <col min="10759" max="10759" width="21.33203125" style="188" customWidth="1"/>
    <col min="10760" max="11007" width="9.109375" style="188"/>
    <col min="11008" max="11008" width="6.88671875" style="188" customWidth="1"/>
    <col min="11009" max="11009" width="40.88671875" style="188" customWidth="1"/>
    <col min="11010" max="11012" width="14.88671875" style="188" customWidth="1"/>
    <col min="11013" max="11014" width="9.109375" style="188"/>
    <col min="11015" max="11015" width="21.33203125" style="188" customWidth="1"/>
    <col min="11016" max="11263" width="9.109375" style="188"/>
    <col min="11264" max="11264" width="6.88671875" style="188" customWidth="1"/>
    <col min="11265" max="11265" width="40.88671875" style="188" customWidth="1"/>
    <col min="11266" max="11268" width="14.88671875" style="188" customWidth="1"/>
    <col min="11269" max="11270" width="9.109375" style="188"/>
    <col min="11271" max="11271" width="21.33203125" style="188" customWidth="1"/>
    <col min="11272" max="11519" width="9.109375" style="188"/>
    <col min="11520" max="11520" width="6.88671875" style="188" customWidth="1"/>
    <col min="11521" max="11521" width="40.88671875" style="188" customWidth="1"/>
    <col min="11522" max="11524" width="14.88671875" style="188" customWidth="1"/>
    <col min="11525" max="11526" width="9.109375" style="188"/>
    <col min="11527" max="11527" width="21.33203125" style="188" customWidth="1"/>
    <col min="11528" max="11775" width="9.109375" style="188"/>
    <col min="11776" max="11776" width="6.88671875" style="188" customWidth="1"/>
    <col min="11777" max="11777" width="40.88671875" style="188" customWidth="1"/>
    <col min="11778" max="11780" width="14.88671875" style="188" customWidth="1"/>
    <col min="11781" max="11782" width="9.109375" style="188"/>
    <col min="11783" max="11783" width="21.33203125" style="188" customWidth="1"/>
    <col min="11784" max="12031" width="9.109375" style="188"/>
    <col min="12032" max="12032" width="6.88671875" style="188" customWidth="1"/>
    <col min="12033" max="12033" width="40.88671875" style="188" customWidth="1"/>
    <col min="12034" max="12036" width="14.88671875" style="188" customWidth="1"/>
    <col min="12037" max="12038" width="9.109375" style="188"/>
    <col min="12039" max="12039" width="21.33203125" style="188" customWidth="1"/>
    <col min="12040" max="12287" width="9.109375" style="188"/>
    <col min="12288" max="12288" width="6.88671875" style="188" customWidth="1"/>
    <col min="12289" max="12289" width="40.88671875" style="188" customWidth="1"/>
    <col min="12290" max="12292" width="14.88671875" style="188" customWidth="1"/>
    <col min="12293" max="12294" width="9.109375" style="188"/>
    <col min="12295" max="12295" width="21.33203125" style="188" customWidth="1"/>
    <col min="12296" max="12543" width="9.109375" style="188"/>
    <col min="12544" max="12544" width="6.88671875" style="188" customWidth="1"/>
    <col min="12545" max="12545" width="40.88671875" style="188" customWidth="1"/>
    <col min="12546" max="12548" width="14.88671875" style="188" customWidth="1"/>
    <col min="12549" max="12550" width="9.109375" style="188"/>
    <col min="12551" max="12551" width="21.33203125" style="188" customWidth="1"/>
    <col min="12552" max="12799" width="9.109375" style="188"/>
    <col min="12800" max="12800" width="6.88671875" style="188" customWidth="1"/>
    <col min="12801" max="12801" width="40.88671875" style="188" customWidth="1"/>
    <col min="12802" max="12804" width="14.88671875" style="188" customWidth="1"/>
    <col min="12805" max="12806" width="9.109375" style="188"/>
    <col min="12807" max="12807" width="21.33203125" style="188" customWidth="1"/>
    <col min="12808" max="13055" width="9.109375" style="188"/>
    <col min="13056" max="13056" width="6.88671875" style="188" customWidth="1"/>
    <col min="13057" max="13057" width="40.88671875" style="188" customWidth="1"/>
    <col min="13058" max="13060" width="14.88671875" style="188" customWidth="1"/>
    <col min="13061" max="13062" width="9.109375" style="188"/>
    <col min="13063" max="13063" width="21.33203125" style="188" customWidth="1"/>
    <col min="13064" max="13311" width="9.109375" style="188"/>
    <col min="13312" max="13312" width="6.88671875" style="188" customWidth="1"/>
    <col min="13313" max="13313" width="40.88671875" style="188" customWidth="1"/>
    <col min="13314" max="13316" width="14.88671875" style="188" customWidth="1"/>
    <col min="13317" max="13318" width="9.109375" style="188"/>
    <col min="13319" max="13319" width="21.33203125" style="188" customWidth="1"/>
    <col min="13320" max="13567" width="9.109375" style="188"/>
    <col min="13568" max="13568" width="6.88671875" style="188" customWidth="1"/>
    <col min="13569" max="13569" width="40.88671875" style="188" customWidth="1"/>
    <col min="13570" max="13572" width="14.88671875" style="188" customWidth="1"/>
    <col min="13573" max="13574" width="9.109375" style="188"/>
    <col min="13575" max="13575" width="21.33203125" style="188" customWidth="1"/>
    <col min="13576" max="13823" width="9.109375" style="188"/>
    <col min="13824" max="13824" width="6.88671875" style="188" customWidth="1"/>
    <col min="13825" max="13825" width="40.88671875" style="188" customWidth="1"/>
    <col min="13826" max="13828" width="14.88671875" style="188" customWidth="1"/>
    <col min="13829" max="13830" width="9.109375" style="188"/>
    <col min="13831" max="13831" width="21.33203125" style="188" customWidth="1"/>
    <col min="13832" max="14079" width="9.109375" style="188"/>
    <col min="14080" max="14080" width="6.88671875" style="188" customWidth="1"/>
    <col min="14081" max="14081" width="40.88671875" style="188" customWidth="1"/>
    <col min="14082" max="14084" width="14.88671875" style="188" customWidth="1"/>
    <col min="14085" max="14086" width="9.109375" style="188"/>
    <col min="14087" max="14087" width="21.33203125" style="188" customWidth="1"/>
    <col min="14088" max="14335" width="9.109375" style="188"/>
    <col min="14336" max="14336" width="6.88671875" style="188" customWidth="1"/>
    <col min="14337" max="14337" width="40.88671875" style="188" customWidth="1"/>
    <col min="14338" max="14340" width="14.88671875" style="188" customWidth="1"/>
    <col min="14341" max="14342" width="9.109375" style="188"/>
    <col min="14343" max="14343" width="21.33203125" style="188" customWidth="1"/>
    <col min="14344" max="14591" width="9.109375" style="188"/>
    <col min="14592" max="14592" width="6.88671875" style="188" customWidth="1"/>
    <col min="14593" max="14593" width="40.88671875" style="188" customWidth="1"/>
    <col min="14594" max="14596" width="14.88671875" style="188" customWidth="1"/>
    <col min="14597" max="14598" width="9.109375" style="188"/>
    <col min="14599" max="14599" width="21.33203125" style="188" customWidth="1"/>
    <col min="14600" max="14847" width="9.109375" style="188"/>
    <col min="14848" max="14848" width="6.88671875" style="188" customWidth="1"/>
    <col min="14849" max="14849" width="40.88671875" style="188" customWidth="1"/>
    <col min="14850" max="14852" width="14.88671875" style="188" customWidth="1"/>
    <col min="14853" max="14854" width="9.109375" style="188"/>
    <col min="14855" max="14855" width="21.33203125" style="188" customWidth="1"/>
    <col min="14856" max="15103" width="9.109375" style="188"/>
    <col min="15104" max="15104" width="6.88671875" style="188" customWidth="1"/>
    <col min="15105" max="15105" width="40.88671875" style="188" customWidth="1"/>
    <col min="15106" max="15108" width="14.88671875" style="188" customWidth="1"/>
    <col min="15109" max="15110" width="9.109375" style="188"/>
    <col min="15111" max="15111" width="21.33203125" style="188" customWidth="1"/>
    <col min="15112" max="15359" width="9.109375" style="188"/>
    <col min="15360" max="15360" width="6.88671875" style="188" customWidth="1"/>
    <col min="15361" max="15361" width="40.88671875" style="188" customWidth="1"/>
    <col min="15362" max="15364" width="14.88671875" style="188" customWidth="1"/>
    <col min="15365" max="15366" width="9.109375" style="188"/>
    <col min="15367" max="15367" width="21.33203125" style="188" customWidth="1"/>
    <col min="15368" max="15615" width="9.109375" style="188"/>
    <col min="15616" max="15616" width="6.88671875" style="188" customWidth="1"/>
    <col min="15617" max="15617" width="40.88671875" style="188" customWidth="1"/>
    <col min="15618" max="15620" width="14.88671875" style="188" customWidth="1"/>
    <col min="15621" max="15622" width="9.109375" style="188"/>
    <col min="15623" max="15623" width="21.33203125" style="188" customWidth="1"/>
    <col min="15624" max="15871" width="9.109375" style="188"/>
    <col min="15872" max="15872" width="6.88671875" style="188" customWidth="1"/>
    <col min="15873" max="15873" width="40.88671875" style="188" customWidth="1"/>
    <col min="15874" max="15876" width="14.88671875" style="188" customWidth="1"/>
    <col min="15877" max="15878" width="9.109375" style="188"/>
    <col min="15879" max="15879" width="21.33203125" style="188" customWidth="1"/>
    <col min="15880" max="16127" width="9.109375" style="188"/>
    <col min="16128" max="16128" width="6.88671875" style="188" customWidth="1"/>
    <col min="16129" max="16129" width="40.88671875" style="188" customWidth="1"/>
    <col min="16130" max="16132" width="14.88671875" style="188" customWidth="1"/>
    <col min="16133" max="16134" width="9.109375" style="188"/>
    <col min="16135" max="16135" width="21.33203125" style="188" customWidth="1"/>
    <col min="16136" max="16384" width="9.109375" style="188"/>
  </cols>
  <sheetData>
    <row r="1" spans="1:4" x14ac:dyDescent="0.3">
      <c r="A1" s="543"/>
      <c r="B1" s="543"/>
      <c r="C1" s="150"/>
      <c r="D1" s="150" t="s">
        <v>618</v>
      </c>
    </row>
    <row r="2" spans="1:4" x14ac:dyDescent="0.3">
      <c r="B2" s="19"/>
      <c r="C2" s="150"/>
      <c r="D2" s="150" t="s">
        <v>253</v>
      </c>
    </row>
    <row r="3" spans="1:4" x14ac:dyDescent="0.3">
      <c r="B3" s="498" t="s">
        <v>40</v>
      </c>
      <c r="C3" s="498"/>
      <c r="D3" s="498"/>
    </row>
    <row r="4" spans="1:4" x14ac:dyDescent="0.3">
      <c r="B4" s="19"/>
      <c r="C4" s="150"/>
      <c r="D4" s="150" t="s">
        <v>254</v>
      </c>
    </row>
    <row r="5" spans="1:4" x14ac:dyDescent="0.3">
      <c r="B5" s="19"/>
      <c r="C5" s="150"/>
      <c r="D5" s="150" t="s">
        <v>560</v>
      </c>
    </row>
    <row r="6" spans="1:4" ht="14.25" customHeight="1" x14ac:dyDescent="0.3">
      <c r="C6" s="544" t="s">
        <v>715</v>
      </c>
      <c r="D6" s="544"/>
    </row>
    <row r="7" spans="1:4" ht="14.25" customHeight="1" x14ac:dyDescent="0.3">
      <c r="C7" s="60"/>
      <c r="D7" s="60"/>
    </row>
    <row r="8" spans="1:4" ht="14.25" customHeight="1" x14ac:dyDescent="0.3">
      <c r="D8" s="60" t="s">
        <v>443</v>
      </c>
    </row>
    <row r="9" spans="1:4" ht="108.6" customHeight="1" x14ac:dyDescent="0.3">
      <c r="A9" s="467" t="s">
        <v>619</v>
      </c>
      <c r="B9" s="467"/>
      <c r="C9" s="467"/>
      <c r="D9" s="467"/>
    </row>
    <row r="10" spans="1:4" ht="18.75" customHeight="1" x14ac:dyDescent="0.3">
      <c r="C10" s="197"/>
      <c r="D10" s="60" t="s">
        <v>229</v>
      </c>
    </row>
    <row r="11" spans="1:4" ht="91.95" customHeight="1" x14ac:dyDescent="0.3">
      <c r="A11" s="539" t="s">
        <v>0</v>
      </c>
      <c r="B11" s="539" t="s">
        <v>255</v>
      </c>
      <c r="C11" s="61" t="s">
        <v>293</v>
      </c>
      <c r="D11" s="61" t="s">
        <v>294</v>
      </c>
    </row>
    <row r="12" spans="1:4" ht="16.2" customHeight="1" x14ac:dyDescent="0.3">
      <c r="A12" s="539"/>
      <c r="B12" s="539"/>
      <c r="C12" s="59" t="s">
        <v>73</v>
      </c>
      <c r="D12" s="59" t="s">
        <v>73</v>
      </c>
    </row>
    <row r="13" spans="1:4" s="189" customFormat="1" ht="16.2" customHeight="1" x14ac:dyDescent="0.3">
      <c r="A13" s="200">
        <v>1</v>
      </c>
      <c r="B13" s="200">
        <v>2</v>
      </c>
      <c r="C13" s="12">
        <v>3</v>
      </c>
      <c r="D13" s="12">
        <v>4</v>
      </c>
    </row>
    <row r="14" spans="1:4" ht="44.4" customHeight="1" x14ac:dyDescent="0.3">
      <c r="A14" s="33">
        <v>1</v>
      </c>
      <c r="B14" s="195" t="s">
        <v>257</v>
      </c>
      <c r="C14" s="34">
        <v>170.9</v>
      </c>
      <c r="D14" s="34">
        <v>1</v>
      </c>
    </row>
    <row r="15" spans="1:4" s="192" customFormat="1" ht="40.799999999999997" customHeight="1" x14ac:dyDescent="0.3">
      <c r="A15" s="35" t="s">
        <v>246</v>
      </c>
      <c r="B15" s="195" t="s">
        <v>262</v>
      </c>
      <c r="C15" s="34">
        <v>170.9</v>
      </c>
      <c r="D15" s="34">
        <v>1</v>
      </c>
    </row>
    <row r="16" spans="1:4" s="192" customFormat="1" ht="42" customHeight="1" x14ac:dyDescent="0.3">
      <c r="A16" s="33">
        <v>3</v>
      </c>
      <c r="B16" s="195" t="s">
        <v>260</v>
      </c>
      <c r="C16" s="34">
        <v>414.1</v>
      </c>
      <c r="D16" s="34">
        <v>1</v>
      </c>
    </row>
    <row r="17" spans="1:4" s="192" customFormat="1" ht="43.2" customHeight="1" x14ac:dyDescent="0.3">
      <c r="A17" s="35" t="s">
        <v>248</v>
      </c>
      <c r="B17" s="195" t="s">
        <v>265</v>
      </c>
      <c r="C17" s="34">
        <v>170.9</v>
      </c>
      <c r="D17" s="34">
        <v>1</v>
      </c>
    </row>
    <row r="18" spans="1:4" ht="45.6" customHeight="1" x14ac:dyDescent="0.3">
      <c r="A18" s="33">
        <v>5</v>
      </c>
      <c r="B18" s="195" t="s">
        <v>263</v>
      </c>
      <c r="C18" s="34">
        <v>212.2</v>
      </c>
      <c r="D18" s="34">
        <v>1</v>
      </c>
    </row>
    <row r="19" spans="1:4" ht="35.4" customHeight="1" x14ac:dyDescent="0.3">
      <c r="A19" s="35" t="s">
        <v>289</v>
      </c>
      <c r="B19" s="195" t="s">
        <v>259</v>
      </c>
      <c r="C19" s="34">
        <v>170.9</v>
      </c>
      <c r="D19" s="34">
        <v>1</v>
      </c>
    </row>
    <row r="20" spans="1:4" ht="43.2" customHeight="1" x14ac:dyDescent="0.3">
      <c r="A20" s="33">
        <v>7</v>
      </c>
      <c r="B20" s="195" t="s">
        <v>264</v>
      </c>
      <c r="C20" s="34">
        <v>170.9</v>
      </c>
      <c r="D20" s="34">
        <v>1</v>
      </c>
    </row>
    <row r="21" spans="1:4" ht="46.2" customHeight="1" x14ac:dyDescent="0.3">
      <c r="A21" s="35" t="s">
        <v>290</v>
      </c>
      <c r="B21" s="195" t="s">
        <v>261</v>
      </c>
      <c r="C21" s="34">
        <v>129.6</v>
      </c>
      <c r="D21" s="34">
        <v>1</v>
      </c>
    </row>
    <row r="22" spans="1:4" ht="44.4" customHeight="1" x14ac:dyDescent="0.3">
      <c r="A22" s="33">
        <v>9</v>
      </c>
      <c r="B22" s="195" t="s">
        <v>266</v>
      </c>
      <c r="C22" s="34">
        <v>170.9</v>
      </c>
      <c r="D22" s="34">
        <v>1</v>
      </c>
    </row>
    <row r="23" spans="1:4" ht="47.4" customHeight="1" x14ac:dyDescent="0.3">
      <c r="A23" s="35" t="s">
        <v>292</v>
      </c>
      <c r="B23" s="195" t="s">
        <v>268</v>
      </c>
      <c r="C23" s="34">
        <v>0</v>
      </c>
      <c r="D23" s="34">
        <v>1</v>
      </c>
    </row>
    <row r="24" spans="1:4" s="196" customFormat="1" ht="18.75" customHeight="1" x14ac:dyDescent="0.3">
      <c r="A24" s="41"/>
      <c r="B24" s="148" t="s">
        <v>267</v>
      </c>
      <c r="C24" s="125">
        <f>SUM(C14:C23)</f>
        <v>1781.3000000000002</v>
      </c>
      <c r="D24" s="125">
        <f>SUM(D14:D23)</f>
        <v>10</v>
      </c>
    </row>
    <row r="27" spans="1:4" x14ac:dyDescent="0.3">
      <c r="C27" s="193"/>
      <c r="D27" s="193"/>
    </row>
  </sheetData>
  <mergeCells count="6">
    <mergeCell ref="B11:B12"/>
    <mergeCell ref="A11:A12"/>
    <mergeCell ref="A9:D9"/>
    <mergeCell ref="B3:D3"/>
    <mergeCell ref="A1:B1"/>
    <mergeCell ref="C6:D6"/>
  </mergeCells>
  <pageMargins left="0.59055118110236227" right="0.39370078740157483" top="0.39370078740157483" bottom="0.39370078740157483" header="0.31496062992125984" footer="0.31496062992125984"/>
  <pageSetup paperSize="9" scale="94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tabColor theme="6" tint="0.59999389629810485"/>
  </sheetPr>
  <dimension ref="A1:E26"/>
  <sheetViews>
    <sheetView view="pageBreakPreview" zoomScale="75" zoomScaleNormal="100" zoomScaleSheetLayoutView="75" workbookViewId="0">
      <selection activeCell="H12" sqref="H12"/>
    </sheetView>
  </sheetViews>
  <sheetFormatPr defaultColWidth="9.109375" defaultRowHeight="15.6" x14ac:dyDescent="0.3"/>
  <cols>
    <col min="1" max="1" width="9.44140625" style="188" customWidth="1"/>
    <col min="2" max="2" width="39.5546875" style="188" customWidth="1"/>
    <col min="3" max="3" width="14.88671875" style="188" customWidth="1"/>
    <col min="4" max="4" width="8.33203125" style="188" customWidth="1"/>
    <col min="5" max="5" width="24.109375" style="188" customWidth="1"/>
    <col min="6" max="251" width="9.109375" style="188"/>
    <col min="252" max="252" width="6.88671875" style="188" customWidth="1"/>
    <col min="253" max="253" width="39.5546875" style="188" customWidth="1"/>
    <col min="254" max="255" width="14.88671875" style="188" customWidth="1"/>
    <col min="256" max="256" width="16.33203125" style="188" customWidth="1"/>
    <col min="257" max="257" width="9.109375" style="188"/>
    <col min="258" max="258" width="11.5546875" style="188" customWidth="1"/>
    <col min="259" max="259" width="11.88671875" style="188" customWidth="1"/>
    <col min="260" max="260" width="9.5546875" style="188" customWidth="1"/>
    <col min="261" max="507" width="9.109375" style="188"/>
    <col min="508" max="508" width="6.88671875" style="188" customWidth="1"/>
    <col min="509" max="509" width="39.5546875" style="188" customWidth="1"/>
    <col min="510" max="511" width="14.88671875" style="188" customWidth="1"/>
    <col min="512" max="512" width="16.33203125" style="188" customWidth="1"/>
    <col min="513" max="513" width="9.109375" style="188"/>
    <col min="514" max="514" width="11.5546875" style="188" customWidth="1"/>
    <col min="515" max="515" width="11.88671875" style="188" customWidth="1"/>
    <col min="516" max="516" width="9.5546875" style="188" customWidth="1"/>
    <col min="517" max="763" width="9.109375" style="188"/>
    <col min="764" max="764" width="6.88671875" style="188" customWidth="1"/>
    <col min="765" max="765" width="39.5546875" style="188" customWidth="1"/>
    <col min="766" max="767" width="14.88671875" style="188" customWidth="1"/>
    <col min="768" max="768" width="16.33203125" style="188" customWidth="1"/>
    <col min="769" max="769" width="9.109375" style="188"/>
    <col min="770" max="770" width="11.5546875" style="188" customWidth="1"/>
    <col min="771" max="771" width="11.88671875" style="188" customWidth="1"/>
    <col min="772" max="772" width="9.5546875" style="188" customWidth="1"/>
    <col min="773" max="1019" width="9.109375" style="188"/>
    <col min="1020" max="1020" width="6.88671875" style="188" customWidth="1"/>
    <col min="1021" max="1021" width="39.5546875" style="188" customWidth="1"/>
    <col min="1022" max="1023" width="14.88671875" style="188" customWidth="1"/>
    <col min="1024" max="1024" width="16.33203125" style="188" customWidth="1"/>
    <col min="1025" max="1025" width="9.109375" style="188"/>
    <col min="1026" max="1026" width="11.5546875" style="188" customWidth="1"/>
    <col min="1027" max="1027" width="11.88671875" style="188" customWidth="1"/>
    <col min="1028" max="1028" width="9.5546875" style="188" customWidth="1"/>
    <col min="1029" max="1275" width="9.109375" style="188"/>
    <col min="1276" max="1276" width="6.88671875" style="188" customWidth="1"/>
    <col min="1277" max="1277" width="39.5546875" style="188" customWidth="1"/>
    <col min="1278" max="1279" width="14.88671875" style="188" customWidth="1"/>
    <col min="1280" max="1280" width="16.33203125" style="188" customWidth="1"/>
    <col min="1281" max="1281" width="9.109375" style="188"/>
    <col min="1282" max="1282" width="11.5546875" style="188" customWidth="1"/>
    <col min="1283" max="1283" width="11.88671875" style="188" customWidth="1"/>
    <col min="1284" max="1284" width="9.5546875" style="188" customWidth="1"/>
    <col min="1285" max="1531" width="9.109375" style="188"/>
    <col min="1532" max="1532" width="6.88671875" style="188" customWidth="1"/>
    <col min="1533" max="1533" width="39.5546875" style="188" customWidth="1"/>
    <col min="1534" max="1535" width="14.88671875" style="188" customWidth="1"/>
    <col min="1536" max="1536" width="16.33203125" style="188" customWidth="1"/>
    <col min="1537" max="1537" width="9.109375" style="188"/>
    <col min="1538" max="1538" width="11.5546875" style="188" customWidth="1"/>
    <col min="1539" max="1539" width="11.88671875" style="188" customWidth="1"/>
    <col min="1540" max="1540" width="9.5546875" style="188" customWidth="1"/>
    <col min="1541" max="1787" width="9.109375" style="188"/>
    <col min="1788" max="1788" width="6.88671875" style="188" customWidth="1"/>
    <col min="1789" max="1789" width="39.5546875" style="188" customWidth="1"/>
    <col min="1790" max="1791" width="14.88671875" style="188" customWidth="1"/>
    <col min="1792" max="1792" width="16.33203125" style="188" customWidth="1"/>
    <col min="1793" max="1793" width="9.109375" style="188"/>
    <col min="1794" max="1794" width="11.5546875" style="188" customWidth="1"/>
    <col min="1795" max="1795" width="11.88671875" style="188" customWidth="1"/>
    <col min="1796" max="1796" width="9.5546875" style="188" customWidth="1"/>
    <col min="1797" max="2043" width="9.109375" style="188"/>
    <col min="2044" max="2044" width="6.88671875" style="188" customWidth="1"/>
    <col min="2045" max="2045" width="39.5546875" style="188" customWidth="1"/>
    <col min="2046" max="2047" width="14.88671875" style="188" customWidth="1"/>
    <col min="2048" max="2048" width="16.33203125" style="188" customWidth="1"/>
    <col min="2049" max="2049" width="9.109375" style="188"/>
    <col min="2050" max="2050" width="11.5546875" style="188" customWidth="1"/>
    <col min="2051" max="2051" width="11.88671875" style="188" customWidth="1"/>
    <col min="2052" max="2052" width="9.5546875" style="188" customWidth="1"/>
    <col min="2053" max="2299" width="9.109375" style="188"/>
    <col min="2300" max="2300" width="6.88671875" style="188" customWidth="1"/>
    <col min="2301" max="2301" width="39.5546875" style="188" customWidth="1"/>
    <col min="2302" max="2303" width="14.88671875" style="188" customWidth="1"/>
    <col min="2304" max="2304" width="16.33203125" style="188" customWidth="1"/>
    <col min="2305" max="2305" width="9.109375" style="188"/>
    <col min="2306" max="2306" width="11.5546875" style="188" customWidth="1"/>
    <col min="2307" max="2307" width="11.88671875" style="188" customWidth="1"/>
    <col min="2308" max="2308" width="9.5546875" style="188" customWidth="1"/>
    <col min="2309" max="2555" width="9.109375" style="188"/>
    <col min="2556" max="2556" width="6.88671875" style="188" customWidth="1"/>
    <col min="2557" max="2557" width="39.5546875" style="188" customWidth="1"/>
    <col min="2558" max="2559" width="14.88671875" style="188" customWidth="1"/>
    <col min="2560" max="2560" width="16.33203125" style="188" customWidth="1"/>
    <col min="2561" max="2561" width="9.109375" style="188"/>
    <col min="2562" max="2562" width="11.5546875" style="188" customWidth="1"/>
    <col min="2563" max="2563" width="11.88671875" style="188" customWidth="1"/>
    <col min="2564" max="2564" width="9.5546875" style="188" customWidth="1"/>
    <col min="2565" max="2811" width="9.109375" style="188"/>
    <col min="2812" max="2812" width="6.88671875" style="188" customWidth="1"/>
    <col min="2813" max="2813" width="39.5546875" style="188" customWidth="1"/>
    <col min="2814" max="2815" width="14.88671875" style="188" customWidth="1"/>
    <col min="2816" max="2816" width="16.33203125" style="188" customWidth="1"/>
    <col min="2817" max="2817" width="9.109375" style="188"/>
    <col min="2818" max="2818" width="11.5546875" style="188" customWidth="1"/>
    <col min="2819" max="2819" width="11.88671875" style="188" customWidth="1"/>
    <col min="2820" max="2820" width="9.5546875" style="188" customWidth="1"/>
    <col min="2821" max="3067" width="9.109375" style="188"/>
    <col min="3068" max="3068" width="6.88671875" style="188" customWidth="1"/>
    <col min="3069" max="3069" width="39.5546875" style="188" customWidth="1"/>
    <col min="3070" max="3071" width="14.88671875" style="188" customWidth="1"/>
    <col min="3072" max="3072" width="16.33203125" style="188" customWidth="1"/>
    <col min="3073" max="3073" width="9.109375" style="188"/>
    <col min="3074" max="3074" width="11.5546875" style="188" customWidth="1"/>
    <col min="3075" max="3075" width="11.88671875" style="188" customWidth="1"/>
    <col min="3076" max="3076" width="9.5546875" style="188" customWidth="1"/>
    <col min="3077" max="3323" width="9.109375" style="188"/>
    <col min="3324" max="3324" width="6.88671875" style="188" customWidth="1"/>
    <col min="3325" max="3325" width="39.5546875" style="188" customWidth="1"/>
    <col min="3326" max="3327" width="14.88671875" style="188" customWidth="1"/>
    <col min="3328" max="3328" width="16.33203125" style="188" customWidth="1"/>
    <col min="3329" max="3329" width="9.109375" style="188"/>
    <col min="3330" max="3330" width="11.5546875" style="188" customWidth="1"/>
    <col min="3331" max="3331" width="11.88671875" style="188" customWidth="1"/>
    <col min="3332" max="3332" width="9.5546875" style="188" customWidth="1"/>
    <col min="3333" max="3579" width="9.109375" style="188"/>
    <col min="3580" max="3580" width="6.88671875" style="188" customWidth="1"/>
    <col min="3581" max="3581" width="39.5546875" style="188" customWidth="1"/>
    <col min="3582" max="3583" width="14.88671875" style="188" customWidth="1"/>
    <col min="3584" max="3584" width="16.33203125" style="188" customWidth="1"/>
    <col min="3585" max="3585" width="9.109375" style="188"/>
    <col min="3586" max="3586" width="11.5546875" style="188" customWidth="1"/>
    <col min="3587" max="3587" width="11.88671875" style="188" customWidth="1"/>
    <col min="3588" max="3588" width="9.5546875" style="188" customWidth="1"/>
    <col min="3589" max="3835" width="9.109375" style="188"/>
    <col min="3836" max="3836" width="6.88671875" style="188" customWidth="1"/>
    <col min="3837" max="3837" width="39.5546875" style="188" customWidth="1"/>
    <col min="3838" max="3839" width="14.88671875" style="188" customWidth="1"/>
    <col min="3840" max="3840" width="16.33203125" style="188" customWidth="1"/>
    <col min="3841" max="3841" width="9.109375" style="188"/>
    <col min="3842" max="3842" width="11.5546875" style="188" customWidth="1"/>
    <col min="3843" max="3843" width="11.88671875" style="188" customWidth="1"/>
    <col min="3844" max="3844" width="9.5546875" style="188" customWidth="1"/>
    <col min="3845" max="4091" width="9.109375" style="188"/>
    <col min="4092" max="4092" width="6.88671875" style="188" customWidth="1"/>
    <col min="4093" max="4093" width="39.5546875" style="188" customWidth="1"/>
    <col min="4094" max="4095" width="14.88671875" style="188" customWidth="1"/>
    <col min="4096" max="4096" width="16.33203125" style="188" customWidth="1"/>
    <col min="4097" max="4097" width="9.109375" style="188"/>
    <col min="4098" max="4098" width="11.5546875" style="188" customWidth="1"/>
    <col min="4099" max="4099" width="11.88671875" style="188" customWidth="1"/>
    <col min="4100" max="4100" width="9.5546875" style="188" customWidth="1"/>
    <col min="4101" max="4347" width="9.109375" style="188"/>
    <col min="4348" max="4348" width="6.88671875" style="188" customWidth="1"/>
    <col min="4349" max="4349" width="39.5546875" style="188" customWidth="1"/>
    <col min="4350" max="4351" width="14.88671875" style="188" customWidth="1"/>
    <col min="4352" max="4352" width="16.33203125" style="188" customWidth="1"/>
    <col min="4353" max="4353" width="9.109375" style="188"/>
    <col min="4354" max="4354" width="11.5546875" style="188" customWidth="1"/>
    <col min="4355" max="4355" width="11.88671875" style="188" customWidth="1"/>
    <col min="4356" max="4356" width="9.5546875" style="188" customWidth="1"/>
    <col min="4357" max="4603" width="9.109375" style="188"/>
    <col min="4604" max="4604" width="6.88671875" style="188" customWidth="1"/>
    <col min="4605" max="4605" width="39.5546875" style="188" customWidth="1"/>
    <col min="4606" max="4607" width="14.88671875" style="188" customWidth="1"/>
    <col min="4608" max="4608" width="16.33203125" style="188" customWidth="1"/>
    <col min="4609" max="4609" width="9.109375" style="188"/>
    <col min="4610" max="4610" width="11.5546875" style="188" customWidth="1"/>
    <col min="4611" max="4611" width="11.88671875" style="188" customWidth="1"/>
    <col min="4612" max="4612" width="9.5546875" style="188" customWidth="1"/>
    <col min="4613" max="4859" width="9.109375" style="188"/>
    <col min="4860" max="4860" width="6.88671875" style="188" customWidth="1"/>
    <col min="4861" max="4861" width="39.5546875" style="188" customWidth="1"/>
    <col min="4862" max="4863" width="14.88671875" style="188" customWidth="1"/>
    <col min="4864" max="4864" width="16.33203125" style="188" customWidth="1"/>
    <col min="4865" max="4865" width="9.109375" style="188"/>
    <col min="4866" max="4866" width="11.5546875" style="188" customWidth="1"/>
    <col min="4867" max="4867" width="11.88671875" style="188" customWidth="1"/>
    <col min="4868" max="4868" width="9.5546875" style="188" customWidth="1"/>
    <col min="4869" max="5115" width="9.109375" style="188"/>
    <col min="5116" max="5116" width="6.88671875" style="188" customWidth="1"/>
    <col min="5117" max="5117" width="39.5546875" style="188" customWidth="1"/>
    <col min="5118" max="5119" width="14.88671875" style="188" customWidth="1"/>
    <col min="5120" max="5120" width="16.33203125" style="188" customWidth="1"/>
    <col min="5121" max="5121" width="9.109375" style="188"/>
    <col min="5122" max="5122" width="11.5546875" style="188" customWidth="1"/>
    <col min="5123" max="5123" width="11.88671875" style="188" customWidth="1"/>
    <col min="5124" max="5124" width="9.5546875" style="188" customWidth="1"/>
    <col min="5125" max="5371" width="9.109375" style="188"/>
    <col min="5372" max="5372" width="6.88671875" style="188" customWidth="1"/>
    <col min="5373" max="5373" width="39.5546875" style="188" customWidth="1"/>
    <col min="5374" max="5375" width="14.88671875" style="188" customWidth="1"/>
    <col min="5376" max="5376" width="16.33203125" style="188" customWidth="1"/>
    <col min="5377" max="5377" width="9.109375" style="188"/>
    <col min="5378" max="5378" width="11.5546875" style="188" customWidth="1"/>
    <col min="5379" max="5379" width="11.88671875" style="188" customWidth="1"/>
    <col min="5380" max="5380" width="9.5546875" style="188" customWidth="1"/>
    <col min="5381" max="5627" width="9.109375" style="188"/>
    <col min="5628" max="5628" width="6.88671875" style="188" customWidth="1"/>
    <col min="5629" max="5629" width="39.5546875" style="188" customWidth="1"/>
    <col min="5630" max="5631" width="14.88671875" style="188" customWidth="1"/>
    <col min="5632" max="5632" width="16.33203125" style="188" customWidth="1"/>
    <col min="5633" max="5633" width="9.109375" style="188"/>
    <col min="5634" max="5634" width="11.5546875" style="188" customWidth="1"/>
    <col min="5635" max="5635" width="11.88671875" style="188" customWidth="1"/>
    <col min="5636" max="5636" width="9.5546875" style="188" customWidth="1"/>
    <col min="5637" max="5883" width="9.109375" style="188"/>
    <col min="5884" max="5884" width="6.88671875" style="188" customWidth="1"/>
    <col min="5885" max="5885" width="39.5546875" style="188" customWidth="1"/>
    <col min="5886" max="5887" width="14.88671875" style="188" customWidth="1"/>
    <col min="5888" max="5888" width="16.33203125" style="188" customWidth="1"/>
    <col min="5889" max="5889" width="9.109375" style="188"/>
    <col min="5890" max="5890" width="11.5546875" style="188" customWidth="1"/>
    <col min="5891" max="5891" width="11.88671875" style="188" customWidth="1"/>
    <col min="5892" max="5892" width="9.5546875" style="188" customWidth="1"/>
    <col min="5893" max="6139" width="9.109375" style="188"/>
    <col min="6140" max="6140" width="6.88671875" style="188" customWidth="1"/>
    <col min="6141" max="6141" width="39.5546875" style="188" customWidth="1"/>
    <col min="6142" max="6143" width="14.88671875" style="188" customWidth="1"/>
    <col min="6144" max="6144" width="16.33203125" style="188" customWidth="1"/>
    <col min="6145" max="6145" width="9.109375" style="188"/>
    <col min="6146" max="6146" width="11.5546875" style="188" customWidth="1"/>
    <col min="6147" max="6147" width="11.88671875" style="188" customWidth="1"/>
    <col min="6148" max="6148" width="9.5546875" style="188" customWidth="1"/>
    <col min="6149" max="6395" width="9.109375" style="188"/>
    <col min="6396" max="6396" width="6.88671875" style="188" customWidth="1"/>
    <col min="6397" max="6397" width="39.5546875" style="188" customWidth="1"/>
    <col min="6398" max="6399" width="14.88671875" style="188" customWidth="1"/>
    <col min="6400" max="6400" width="16.33203125" style="188" customWidth="1"/>
    <col min="6401" max="6401" width="9.109375" style="188"/>
    <col min="6402" max="6402" width="11.5546875" style="188" customWidth="1"/>
    <col min="6403" max="6403" width="11.88671875" style="188" customWidth="1"/>
    <col min="6404" max="6404" width="9.5546875" style="188" customWidth="1"/>
    <col min="6405" max="6651" width="9.109375" style="188"/>
    <col min="6652" max="6652" width="6.88671875" style="188" customWidth="1"/>
    <col min="6653" max="6653" width="39.5546875" style="188" customWidth="1"/>
    <col min="6654" max="6655" width="14.88671875" style="188" customWidth="1"/>
    <col min="6656" max="6656" width="16.33203125" style="188" customWidth="1"/>
    <col min="6657" max="6657" width="9.109375" style="188"/>
    <col min="6658" max="6658" width="11.5546875" style="188" customWidth="1"/>
    <col min="6659" max="6659" width="11.88671875" style="188" customWidth="1"/>
    <col min="6660" max="6660" width="9.5546875" style="188" customWidth="1"/>
    <col min="6661" max="6907" width="9.109375" style="188"/>
    <col min="6908" max="6908" width="6.88671875" style="188" customWidth="1"/>
    <col min="6909" max="6909" width="39.5546875" style="188" customWidth="1"/>
    <col min="6910" max="6911" width="14.88671875" style="188" customWidth="1"/>
    <col min="6912" max="6912" width="16.33203125" style="188" customWidth="1"/>
    <col min="6913" max="6913" width="9.109375" style="188"/>
    <col min="6914" max="6914" width="11.5546875" style="188" customWidth="1"/>
    <col min="6915" max="6915" width="11.88671875" style="188" customWidth="1"/>
    <col min="6916" max="6916" width="9.5546875" style="188" customWidth="1"/>
    <col min="6917" max="7163" width="9.109375" style="188"/>
    <col min="7164" max="7164" width="6.88671875" style="188" customWidth="1"/>
    <col min="7165" max="7165" width="39.5546875" style="188" customWidth="1"/>
    <col min="7166" max="7167" width="14.88671875" style="188" customWidth="1"/>
    <col min="7168" max="7168" width="16.33203125" style="188" customWidth="1"/>
    <col min="7169" max="7169" width="9.109375" style="188"/>
    <col min="7170" max="7170" width="11.5546875" style="188" customWidth="1"/>
    <col min="7171" max="7171" width="11.88671875" style="188" customWidth="1"/>
    <col min="7172" max="7172" width="9.5546875" style="188" customWidth="1"/>
    <col min="7173" max="7419" width="9.109375" style="188"/>
    <col min="7420" max="7420" width="6.88671875" style="188" customWidth="1"/>
    <col min="7421" max="7421" width="39.5546875" style="188" customWidth="1"/>
    <col min="7422" max="7423" width="14.88671875" style="188" customWidth="1"/>
    <col min="7424" max="7424" width="16.33203125" style="188" customWidth="1"/>
    <col min="7425" max="7425" width="9.109375" style="188"/>
    <col min="7426" max="7426" width="11.5546875" style="188" customWidth="1"/>
    <col min="7427" max="7427" width="11.88671875" style="188" customWidth="1"/>
    <col min="7428" max="7428" width="9.5546875" style="188" customWidth="1"/>
    <col min="7429" max="7675" width="9.109375" style="188"/>
    <col min="7676" max="7676" width="6.88671875" style="188" customWidth="1"/>
    <col min="7677" max="7677" width="39.5546875" style="188" customWidth="1"/>
    <col min="7678" max="7679" width="14.88671875" style="188" customWidth="1"/>
    <col min="7680" max="7680" width="16.33203125" style="188" customWidth="1"/>
    <col min="7681" max="7681" width="9.109375" style="188"/>
    <col min="7682" max="7682" width="11.5546875" style="188" customWidth="1"/>
    <col min="7683" max="7683" width="11.88671875" style="188" customWidth="1"/>
    <col min="7684" max="7684" width="9.5546875" style="188" customWidth="1"/>
    <col min="7685" max="7931" width="9.109375" style="188"/>
    <col min="7932" max="7932" width="6.88671875" style="188" customWidth="1"/>
    <col min="7933" max="7933" width="39.5546875" style="188" customWidth="1"/>
    <col min="7934" max="7935" width="14.88671875" style="188" customWidth="1"/>
    <col min="7936" max="7936" width="16.33203125" style="188" customWidth="1"/>
    <col min="7937" max="7937" width="9.109375" style="188"/>
    <col min="7938" max="7938" width="11.5546875" style="188" customWidth="1"/>
    <col min="7939" max="7939" width="11.88671875" style="188" customWidth="1"/>
    <col min="7940" max="7940" width="9.5546875" style="188" customWidth="1"/>
    <col min="7941" max="8187" width="9.109375" style="188"/>
    <col min="8188" max="8188" width="6.88671875" style="188" customWidth="1"/>
    <col min="8189" max="8189" width="39.5546875" style="188" customWidth="1"/>
    <col min="8190" max="8191" width="14.88671875" style="188" customWidth="1"/>
    <col min="8192" max="8192" width="16.33203125" style="188" customWidth="1"/>
    <col min="8193" max="8193" width="9.109375" style="188"/>
    <col min="8194" max="8194" width="11.5546875" style="188" customWidth="1"/>
    <col min="8195" max="8195" width="11.88671875" style="188" customWidth="1"/>
    <col min="8196" max="8196" width="9.5546875" style="188" customWidth="1"/>
    <col min="8197" max="8443" width="9.109375" style="188"/>
    <col min="8444" max="8444" width="6.88671875" style="188" customWidth="1"/>
    <col min="8445" max="8445" width="39.5546875" style="188" customWidth="1"/>
    <col min="8446" max="8447" width="14.88671875" style="188" customWidth="1"/>
    <col min="8448" max="8448" width="16.33203125" style="188" customWidth="1"/>
    <col min="8449" max="8449" width="9.109375" style="188"/>
    <col min="8450" max="8450" width="11.5546875" style="188" customWidth="1"/>
    <col min="8451" max="8451" width="11.88671875" style="188" customWidth="1"/>
    <col min="8452" max="8452" width="9.5546875" style="188" customWidth="1"/>
    <col min="8453" max="8699" width="9.109375" style="188"/>
    <col min="8700" max="8700" width="6.88671875" style="188" customWidth="1"/>
    <col min="8701" max="8701" width="39.5546875" style="188" customWidth="1"/>
    <col min="8702" max="8703" width="14.88671875" style="188" customWidth="1"/>
    <col min="8704" max="8704" width="16.33203125" style="188" customWidth="1"/>
    <col min="8705" max="8705" width="9.109375" style="188"/>
    <col min="8706" max="8706" width="11.5546875" style="188" customWidth="1"/>
    <col min="8707" max="8707" width="11.88671875" style="188" customWidth="1"/>
    <col min="8708" max="8708" width="9.5546875" style="188" customWidth="1"/>
    <col min="8709" max="8955" width="9.109375" style="188"/>
    <col min="8956" max="8956" width="6.88671875" style="188" customWidth="1"/>
    <col min="8957" max="8957" width="39.5546875" style="188" customWidth="1"/>
    <col min="8958" max="8959" width="14.88671875" style="188" customWidth="1"/>
    <col min="8960" max="8960" width="16.33203125" style="188" customWidth="1"/>
    <col min="8961" max="8961" width="9.109375" style="188"/>
    <col min="8962" max="8962" width="11.5546875" style="188" customWidth="1"/>
    <col min="8963" max="8963" width="11.88671875" style="188" customWidth="1"/>
    <col min="8964" max="8964" width="9.5546875" style="188" customWidth="1"/>
    <col min="8965" max="9211" width="9.109375" style="188"/>
    <col min="9212" max="9212" width="6.88671875" style="188" customWidth="1"/>
    <col min="9213" max="9213" width="39.5546875" style="188" customWidth="1"/>
    <col min="9214" max="9215" width="14.88671875" style="188" customWidth="1"/>
    <col min="9216" max="9216" width="16.33203125" style="188" customWidth="1"/>
    <col min="9217" max="9217" width="9.109375" style="188"/>
    <col min="9218" max="9218" width="11.5546875" style="188" customWidth="1"/>
    <col min="9219" max="9219" width="11.88671875" style="188" customWidth="1"/>
    <col min="9220" max="9220" width="9.5546875" style="188" customWidth="1"/>
    <col min="9221" max="9467" width="9.109375" style="188"/>
    <col min="9468" max="9468" width="6.88671875" style="188" customWidth="1"/>
    <col min="9469" max="9469" width="39.5546875" style="188" customWidth="1"/>
    <col min="9470" max="9471" width="14.88671875" style="188" customWidth="1"/>
    <col min="9472" max="9472" width="16.33203125" style="188" customWidth="1"/>
    <col min="9473" max="9473" width="9.109375" style="188"/>
    <col min="9474" max="9474" width="11.5546875" style="188" customWidth="1"/>
    <col min="9475" max="9475" width="11.88671875" style="188" customWidth="1"/>
    <col min="9476" max="9476" width="9.5546875" style="188" customWidth="1"/>
    <col min="9477" max="9723" width="9.109375" style="188"/>
    <col min="9724" max="9724" width="6.88671875" style="188" customWidth="1"/>
    <col min="9725" max="9725" width="39.5546875" style="188" customWidth="1"/>
    <col min="9726" max="9727" width="14.88671875" style="188" customWidth="1"/>
    <col min="9728" max="9728" width="16.33203125" style="188" customWidth="1"/>
    <col min="9729" max="9729" width="9.109375" style="188"/>
    <col min="9730" max="9730" width="11.5546875" style="188" customWidth="1"/>
    <col min="9731" max="9731" width="11.88671875" style="188" customWidth="1"/>
    <col min="9732" max="9732" width="9.5546875" style="188" customWidth="1"/>
    <col min="9733" max="9979" width="9.109375" style="188"/>
    <col min="9980" max="9980" width="6.88671875" style="188" customWidth="1"/>
    <col min="9981" max="9981" width="39.5546875" style="188" customWidth="1"/>
    <col min="9982" max="9983" width="14.88671875" style="188" customWidth="1"/>
    <col min="9984" max="9984" width="16.33203125" style="188" customWidth="1"/>
    <col min="9985" max="9985" width="9.109375" style="188"/>
    <col min="9986" max="9986" width="11.5546875" style="188" customWidth="1"/>
    <col min="9987" max="9987" width="11.88671875" style="188" customWidth="1"/>
    <col min="9988" max="9988" width="9.5546875" style="188" customWidth="1"/>
    <col min="9989" max="10235" width="9.109375" style="188"/>
    <col min="10236" max="10236" width="6.88671875" style="188" customWidth="1"/>
    <col min="10237" max="10237" width="39.5546875" style="188" customWidth="1"/>
    <col min="10238" max="10239" width="14.88671875" style="188" customWidth="1"/>
    <col min="10240" max="10240" width="16.33203125" style="188" customWidth="1"/>
    <col min="10241" max="10241" width="9.109375" style="188"/>
    <col min="10242" max="10242" width="11.5546875" style="188" customWidth="1"/>
    <col min="10243" max="10243" width="11.88671875" style="188" customWidth="1"/>
    <col min="10244" max="10244" width="9.5546875" style="188" customWidth="1"/>
    <col min="10245" max="10491" width="9.109375" style="188"/>
    <col min="10492" max="10492" width="6.88671875" style="188" customWidth="1"/>
    <col min="10493" max="10493" width="39.5546875" style="188" customWidth="1"/>
    <col min="10494" max="10495" width="14.88671875" style="188" customWidth="1"/>
    <col min="10496" max="10496" width="16.33203125" style="188" customWidth="1"/>
    <col min="10497" max="10497" width="9.109375" style="188"/>
    <col min="10498" max="10498" width="11.5546875" style="188" customWidth="1"/>
    <col min="10499" max="10499" width="11.88671875" style="188" customWidth="1"/>
    <col min="10500" max="10500" width="9.5546875" style="188" customWidth="1"/>
    <col min="10501" max="10747" width="9.109375" style="188"/>
    <col min="10748" max="10748" width="6.88671875" style="188" customWidth="1"/>
    <col min="10749" max="10749" width="39.5546875" style="188" customWidth="1"/>
    <col min="10750" max="10751" width="14.88671875" style="188" customWidth="1"/>
    <col min="10752" max="10752" width="16.33203125" style="188" customWidth="1"/>
    <col min="10753" max="10753" width="9.109375" style="188"/>
    <col min="10754" max="10754" width="11.5546875" style="188" customWidth="1"/>
    <col min="10755" max="10755" width="11.88671875" style="188" customWidth="1"/>
    <col min="10756" max="10756" width="9.5546875" style="188" customWidth="1"/>
    <col min="10757" max="11003" width="9.109375" style="188"/>
    <col min="11004" max="11004" width="6.88671875" style="188" customWidth="1"/>
    <col min="11005" max="11005" width="39.5546875" style="188" customWidth="1"/>
    <col min="11006" max="11007" width="14.88671875" style="188" customWidth="1"/>
    <col min="11008" max="11008" width="16.33203125" style="188" customWidth="1"/>
    <col min="11009" max="11009" width="9.109375" style="188"/>
    <col min="11010" max="11010" width="11.5546875" style="188" customWidth="1"/>
    <col min="11011" max="11011" width="11.88671875" style="188" customWidth="1"/>
    <col min="11012" max="11012" width="9.5546875" style="188" customWidth="1"/>
    <col min="11013" max="11259" width="9.109375" style="188"/>
    <col min="11260" max="11260" width="6.88671875" style="188" customWidth="1"/>
    <col min="11261" max="11261" width="39.5546875" style="188" customWidth="1"/>
    <col min="11262" max="11263" width="14.88671875" style="188" customWidth="1"/>
    <col min="11264" max="11264" width="16.33203125" style="188" customWidth="1"/>
    <col min="11265" max="11265" width="9.109375" style="188"/>
    <col min="11266" max="11266" width="11.5546875" style="188" customWidth="1"/>
    <col min="11267" max="11267" width="11.88671875" style="188" customWidth="1"/>
    <col min="11268" max="11268" width="9.5546875" style="188" customWidth="1"/>
    <col min="11269" max="11515" width="9.109375" style="188"/>
    <col min="11516" max="11516" width="6.88671875" style="188" customWidth="1"/>
    <col min="11517" max="11517" width="39.5546875" style="188" customWidth="1"/>
    <col min="11518" max="11519" width="14.88671875" style="188" customWidth="1"/>
    <col min="11520" max="11520" width="16.33203125" style="188" customWidth="1"/>
    <col min="11521" max="11521" width="9.109375" style="188"/>
    <col min="11522" max="11522" width="11.5546875" style="188" customWidth="1"/>
    <col min="11523" max="11523" width="11.88671875" style="188" customWidth="1"/>
    <col min="11524" max="11524" width="9.5546875" style="188" customWidth="1"/>
    <col min="11525" max="11771" width="9.109375" style="188"/>
    <col min="11772" max="11772" width="6.88671875" style="188" customWidth="1"/>
    <col min="11773" max="11773" width="39.5546875" style="188" customWidth="1"/>
    <col min="11774" max="11775" width="14.88671875" style="188" customWidth="1"/>
    <col min="11776" max="11776" width="16.33203125" style="188" customWidth="1"/>
    <col min="11777" max="11777" width="9.109375" style="188"/>
    <col min="11778" max="11778" width="11.5546875" style="188" customWidth="1"/>
    <col min="11779" max="11779" width="11.88671875" style="188" customWidth="1"/>
    <col min="11780" max="11780" width="9.5546875" style="188" customWidth="1"/>
    <col min="11781" max="12027" width="9.109375" style="188"/>
    <col min="12028" max="12028" width="6.88671875" style="188" customWidth="1"/>
    <col min="12029" max="12029" width="39.5546875" style="188" customWidth="1"/>
    <col min="12030" max="12031" width="14.88671875" style="188" customWidth="1"/>
    <col min="12032" max="12032" width="16.33203125" style="188" customWidth="1"/>
    <col min="12033" max="12033" width="9.109375" style="188"/>
    <col min="12034" max="12034" width="11.5546875" style="188" customWidth="1"/>
    <col min="12035" max="12035" width="11.88671875" style="188" customWidth="1"/>
    <col min="12036" max="12036" width="9.5546875" style="188" customWidth="1"/>
    <col min="12037" max="12283" width="9.109375" style="188"/>
    <col min="12284" max="12284" width="6.88671875" style="188" customWidth="1"/>
    <col min="12285" max="12285" width="39.5546875" style="188" customWidth="1"/>
    <col min="12286" max="12287" width="14.88671875" style="188" customWidth="1"/>
    <col min="12288" max="12288" width="16.33203125" style="188" customWidth="1"/>
    <col min="12289" max="12289" width="9.109375" style="188"/>
    <col min="12290" max="12290" width="11.5546875" style="188" customWidth="1"/>
    <col min="12291" max="12291" width="11.88671875" style="188" customWidth="1"/>
    <col min="12292" max="12292" width="9.5546875" style="188" customWidth="1"/>
    <col min="12293" max="12539" width="9.109375" style="188"/>
    <col min="12540" max="12540" width="6.88671875" style="188" customWidth="1"/>
    <col min="12541" max="12541" width="39.5546875" style="188" customWidth="1"/>
    <col min="12542" max="12543" width="14.88671875" style="188" customWidth="1"/>
    <col min="12544" max="12544" width="16.33203125" style="188" customWidth="1"/>
    <col min="12545" max="12545" width="9.109375" style="188"/>
    <col min="12546" max="12546" width="11.5546875" style="188" customWidth="1"/>
    <col min="12547" max="12547" width="11.88671875" style="188" customWidth="1"/>
    <col min="12548" max="12548" width="9.5546875" style="188" customWidth="1"/>
    <col min="12549" max="12795" width="9.109375" style="188"/>
    <col min="12796" max="12796" width="6.88671875" style="188" customWidth="1"/>
    <col min="12797" max="12797" width="39.5546875" style="188" customWidth="1"/>
    <col min="12798" max="12799" width="14.88671875" style="188" customWidth="1"/>
    <col min="12800" max="12800" width="16.33203125" style="188" customWidth="1"/>
    <col min="12801" max="12801" width="9.109375" style="188"/>
    <col min="12802" max="12802" width="11.5546875" style="188" customWidth="1"/>
    <col min="12803" max="12803" width="11.88671875" style="188" customWidth="1"/>
    <col min="12804" max="12804" width="9.5546875" style="188" customWidth="1"/>
    <col min="12805" max="13051" width="9.109375" style="188"/>
    <col min="13052" max="13052" width="6.88671875" style="188" customWidth="1"/>
    <col min="13053" max="13053" width="39.5546875" style="188" customWidth="1"/>
    <col min="13054" max="13055" width="14.88671875" style="188" customWidth="1"/>
    <col min="13056" max="13056" width="16.33203125" style="188" customWidth="1"/>
    <col min="13057" max="13057" width="9.109375" style="188"/>
    <col min="13058" max="13058" width="11.5546875" style="188" customWidth="1"/>
    <col min="13059" max="13059" width="11.88671875" style="188" customWidth="1"/>
    <col min="13060" max="13060" width="9.5546875" style="188" customWidth="1"/>
    <col min="13061" max="13307" width="9.109375" style="188"/>
    <col min="13308" max="13308" width="6.88671875" style="188" customWidth="1"/>
    <col min="13309" max="13309" width="39.5546875" style="188" customWidth="1"/>
    <col min="13310" max="13311" width="14.88671875" style="188" customWidth="1"/>
    <col min="13312" max="13312" width="16.33203125" style="188" customWidth="1"/>
    <col min="13313" max="13313" width="9.109375" style="188"/>
    <col min="13314" max="13314" width="11.5546875" style="188" customWidth="1"/>
    <col min="13315" max="13315" width="11.88671875" style="188" customWidth="1"/>
    <col min="13316" max="13316" width="9.5546875" style="188" customWidth="1"/>
    <col min="13317" max="13563" width="9.109375" style="188"/>
    <col min="13564" max="13564" width="6.88671875" style="188" customWidth="1"/>
    <col min="13565" max="13565" width="39.5546875" style="188" customWidth="1"/>
    <col min="13566" max="13567" width="14.88671875" style="188" customWidth="1"/>
    <col min="13568" max="13568" width="16.33203125" style="188" customWidth="1"/>
    <col min="13569" max="13569" width="9.109375" style="188"/>
    <col min="13570" max="13570" width="11.5546875" style="188" customWidth="1"/>
    <col min="13571" max="13571" width="11.88671875" style="188" customWidth="1"/>
    <col min="13572" max="13572" width="9.5546875" style="188" customWidth="1"/>
    <col min="13573" max="13819" width="9.109375" style="188"/>
    <col min="13820" max="13820" width="6.88671875" style="188" customWidth="1"/>
    <col min="13821" max="13821" width="39.5546875" style="188" customWidth="1"/>
    <col min="13822" max="13823" width="14.88671875" style="188" customWidth="1"/>
    <col min="13824" max="13824" width="16.33203125" style="188" customWidth="1"/>
    <col min="13825" max="13825" width="9.109375" style="188"/>
    <col min="13826" max="13826" width="11.5546875" style="188" customWidth="1"/>
    <col min="13827" max="13827" width="11.88671875" style="188" customWidth="1"/>
    <col min="13828" max="13828" width="9.5546875" style="188" customWidth="1"/>
    <col min="13829" max="14075" width="9.109375" style="188"/>
    <col min="14076" max="14076" width="6.88671875" style="188" customWidth="1"/>
    <col min="14077" max="14077" width="39.5546875" style="188" customWidth="1"/>
    <col min="14078" max="14079" width="14.88671875" style="188" customWidth="1"/>
    <col min="14080" max="14080" width="16.33203125" style="188" customWidth="1"/>
    <col min="14081" max="14081" width="9.109375" style="188"/>
    <col min="14082" max="14082" width="11.5546875" style="188" customWidth="1"/>
    <col min="14083" max="14083" width="11.88671875" style="188" customWidth="1"/>
    <col min="14084" max="14084" width="9.5546875" style="188" customWidth="1"/>
    <col min="14085" max="14331" width="9.109375" style="188"/>
    <col min="14332" max="14332" width="6.88671875" style="188" customWidth="1"/>
    <col min="14333" max="14333" width="39.5546875" style="188" customWidth="1"/>
    <col min="14334" max="14335" width="14.88671875" style="188" customWidth="1"/>
    <col min="14336" max="14336" width="16.33203125" style="188" customWidth="1"/>
    <col min="14337" max="14337" width="9.109375" style="188"/>
    <col min="14338" max="14338" width="11.5546875" style="188" customWidth="1"/>
    <col min="14339" max="14339" width="11.88671875" style="188" customWidth="1"/>
    <col min="14340" max="14340" width="9.5546875" style="188" customWidth="1"/>
    <col min="14341" max="14587" width="9.109375" style="188"/>
    <col min="14588" max="14588" width="6.88671875" style="188" customWidth="1"/>
    <col min="14589" max="14589" width="39.5546875" style="188" customWidth="1"/>
    <col min="14590" max="14591" width="14.88671875" style="188" customWidth="1"/>
    <col min="14592" max="14592" width="16.33203125" style="188" customWidth="1"/>
    <col min="14593" max="14593" width="9.109375" style="188"/>
    <col min="14594" max="14594" width="11.5546875" style="188" customWidth="1"/>
    <col min="14595" max="14595" width="11.88671875" style="188" customWidth="1"/>
    <col min="14596" max="14596" width="9.5546875" style="188" customWidth="1"/>
    <col min="14597" max="14843" width="9.109375" style="188"/>
    <col min="14844" max="14844" width="6.88671875" style="188" customWidth="1"/>
    <col min="14845" max="14845" width="39.5546875" style="188" customWidth="1"/>
    <col min="14846" max="14847" width="14.88671875" style="188" customWidth="1"/>
    <col min="14848" max="14848" width="16.33203125" style="188" customWidth="1"/>
    <col min="14849" max="14849" width="9.109375" style="188"/>
    <col min="14850" max="14850" width="11.5546875" style="188" customWidth="1"/>
    <col min="14851" max="14851" width="11.88671875" style="188" customWidth="1"/>
    <col min="14852" max="14852" width="9.5546875" style="188" customWidth="1"/>
    <col min="14853" max="15099" width="9.109375" style="188"/>
    <col min="15100" max="15100" width="6.88671875" style="188" customWidth="1"/>
    <col min="15101" max="15101" width="39.5546875" style="188" customWidth="1"/>
    <col min="15102" max="15103" width="14.88671875" style="188" customWidth="1"/>
    <col min="15104" max="15104" width="16.33203125" style="188" customWidth="1"/>
    <col min="15105" max="15105" width="9.109375" style="188"/>
    <col min="15106" max="15106" width="11.5546875" style="188" customWidth="1"/>
    <col min="15107" max="15107" width="11.88671875" style="188" customWidth="1"/>
    <col min="15108" max="15108" width="9.5546875" style="188" customWidth="1"/>
    <col min="15109" max="15355" width="9.109375" style="188"/>
    <col min="15356" max="15356" width="6.88671875" style="188" customWidth="1"/>
    <col min="15357" max="15357" width="39.5546875" style="188" customWidth="1"/>
    <col min="15358" max="15359" width="14.88671875" style="188" customWidth="1"/>
    <col min="15360" max="15360" width="16.33203125" style="188" customWidth="1"/>
    <col min="15361" max="15361" width="9.109375" style="188"/>
    <col min="15362" max="15362" width="11.5546875" style="188" customWidth="1"/>
    <col min="15363" max="15363" width="11.88671875" style="188" customWidth="1"/>
    <col min="15364" max="15364" width="9.5546875" style="188" customWidth="1"/>
    <col min="15365" max="15611" width="9.109375" style="188"/>
    <col min="15612" max="15612" width="6.88671875" style="188" customWidth="1"/>
    <col min="15613" max="15613" width="39.5546875" style="188" customWidth="1"/>
    <col min="15614" max="15615" width="14.88671875" style="188" customWidth="1"/>
    <col min="15616" max="15616" width="16.33203125" style="188" customWidth="1"/>
    <col min="15617" max="15617" width="9.109375" style="188"/>
    <col min="15618" max="15618" width="11.5546875" style="188" customWidth="1"/>
    <col min="15619" max="15619" width="11.88671875" style="188" customWidth="1"/>
    <col min="15620" max="15620" width="9.5546875" style="188" customWidth="1"/>
    <col min="15621" max="15867" width="9.109375" style="188"/>
    <col min="15868" max="15868" width="6.88671875" style="188" customWidth="1"/>
    <col min="15869" max="15869" width="39.5546875" style="188" customWidth="1"/>
    <col min="15870" max="15871" width="14.88671875" style="188" customWidth="1"/>
    <col min="15872" max="15872" width="16.33203125" style="188" customWidth="1"/>
    <col min="15873" max="15873" width="9.109375" style="188"/>
    <col min="15874" max="15874" width="11.5546875" style="188" customWidth="1"/>
    <col min="15875" max="15875" width="11.88671875" style="188" customWidth="1"/>
    <col min="15876" max="15876" width="9.5546875" style="188" customWidth="1"/>
    <col min="15877" max="16123" width="9.109375" style="188"/>
    <col min="16124" max="16124" width="6.88671875" style="188" customWidth="1"/>
    <col min="16125" max="16125" width="39.5546875" style="188" customWidth="1"/>
    <col min="16126" max="16127" width="14.88671875" style="188" customWidth="1"/>
    <col min="16128" max="16128" width="16.33203125" style="188" customWidth="1"/>
    <col min="16129" max="16129" width="9.109375" style="188"/>
    <col min="16130" max="16130" width="11.5546875" style="188" customWidth="1"/>
    <col min="16131" max="16131" width="11.88671875" style="188" customWidth="1"/>
    <col min="16132" max="16132" width="9.5546875" style="188" customWidth="1"/>
    <col min="16133" max="16384" width="9.109375" style="188"/>
  </cols>
  <sheetData>
    <row r="1" spans="1:5" x14ac:dyDescent="0.3">
      <c r="A1" s="547"/>
      <c r="B1" s="547"/>
      <c r="C1" s="549" t="s">
        <v>618</v>
      </c>
      <c r="D1" s="549"/>
      <c r="E1" s="549"/>
    </row>
    <row r="2" spans="1:5" x14ac:dyDescent="0.3">
      <c r="B2" s="190"/>
      <c r="C2" s="549" t="s">
        <v>253</v>
      </c>
      <c r="D2" s="549"/>
      <c r="E2" s="549"/>
    </row>
    <row r="3" spans="1:5" x14ac:dyDescent="0.3">
      <c r="B3" s="549" t="s">
        <v>40</v>
      </c>
      <c r="C3" s="549"/>
      <c r="D3" s="549"/>
      <c r="E3" s="549"/>
    </row>
    <row r="4" spans="1:5" x14ac:dyDescent="0.3">
      <c r="A4" s="192"/>
      <c r="B4" s="550" t="s">
        <v>254</v>
      </c>
      <c r="C4" s="550"/>
      <c r="D4" s="550"/>
      <c r="E4" s="550"/>
    </row>
    <row r="5" spans="1:5" x14ac:dyDescent="0.3">
      <c r="A5" s="192"/>
      <c r="B5" s="550" t="s">
        <v>560</v>
      </c>
      <c r="C5" s="550"/>
      <c r="D5" s="550"/>
      <c r="E5" s="550"/>
    </row>
    <row r="6" spans="1:5" ht="14.25" customHeight="1" x14ac:dyDescent="0.3">
      <c r="A6" s="192"/>
      <c r="B6" s="192"/>
      <c r="C6" s="550" t="s">
        <v>715</v>
      </c>
      <c r="D6" s="550"/>
      <c r="E6" s="550"/>
    </row>
    <row r="7" spans="1:5" ht="14.25" customHeight="1" x14ac:dyDescent="0.3">
      <c r="A7" s="192"/>
      <c r="B7" s="192"/>
      <c r="C7" s="317"/>
      <c r="D7" s="192"/>
      <c r="E7" s="318"/>
    </row>
    <row r="8" spans="1:5" ht="14.25" customHeight="1" x14ac:dyDescent="0.3">
      <c r="A8" s="192"/>
      <c r="B8" s="546"/>
      <c r="C8" s="546"/>
      <c r="D8" s="546"/>
      <c r="E8" s="318" t="s">
        <v>444</v>
      </c>
    </row>
    <row r="9" spans="1:5" ht="33.6" customHeight="1" x14ac:dyDescent="0.3">
      <c r="A9" s="548" t="s">
        <v>563</v>
      </c>
      <c r="B9" s="548"/>
      <c r="C9" s="548"/>
      <c r="D9" s="548"/>
      <c r="E9" s="548"/>
    </row>
    <row r="10" spans="1:5" ht="13.95" customHeight="1" x14ac:dyDescent="0.3">
      <c r="A10" s="192"/>
      <c r="B10" s="192"/>
      <c r="C10" s="319"/>
      <c r="D10" s="319"/>
      <c r="E10" s="318" t="s">
        <v>229</v>
      </c>
    </row>
    <row r="11" spans="1:5" ht="91.95" customHeight="1" x14ac:dyDescent="0.3">
      <c r="A11" s="228" t="s">
        <v>0</v>
      </c>
      <c r="B11" s="539" t="s">
        <v>255</v>
      </c>
      <c r="C11" s="539"/>
      <c r="D11" s="539"/>
      <c r="E11" s="228" t="s">
        <v>433</v>
      </c>
    </row>
    <row r="12" spans="1:5" s="189" customFormat="1" ht="22.2" customHeight="1" x14ac:dyDescent="0.3">
      <c r="A12" s="229">
        <v>1</v>
      </c>
      <c r="B12" s="540">
        <v>2</v>
      </c>
      <c r="C12" s="540"/>
      <c r="D12" s="540"/>
      <c r="E12" s="229">
        <v>3</v>
      </c>
    </row>
    <row r="13" spans="1:5" ht="31.2" customHeight="1" x14ac:dyDescent="0.3">
      <c r="A13" s="33">
        <v>1</v>
      </c>
      <c r="B13" s="537" t="s">
        <v>257</v>
      </c>
      <c r="C13" s="537"/>
      <c r="D13" s="537"/>
      <c r="E13" s="34">
        <v>72.900000000000006</v>
      </c>
    </row>
    <row r="14" spans="1:5" s="192" customFormat="1" ht="31.2" customHeight="1" x14ac:dyDescent="0.3">
      <c r="A14" s="35" t="s">
        <v>246</v>
      </c>
      <c r="B14" s="537" t="s">
        <v>262</v>
      </c>
      <c r="C14" s="537"/>
      <c r="D14" s="537"/>
      <c r="E14" s="34">
        <v>68.7</v>
      </c>
    </row>
    <row r="15" spans="1:5" s="192" customFormat="1" ht="31.2" customHeight="1" x14ac:dyDescent="0.3">
      <c r="A15" s="33">
        <v>3</v>
      </c>
      <c r="B15" s="537" t="s">
        <v>260</v>
      </c>
      <c r="C15" s="537"/>
      <c r="D15" s="537"/>
      <c r="E15" s="34">
        <v>66.900000000000006</v>
      </c>
    </row>
    <row r="16" spans="1:5" s="192" customFormat="1" ht="31.2" customHeight="1" x14ac:dyDescent="0.3">
      <c r="A16" s="35" t="s">
        <v>248</v>
      </c>
      <c r="B16" s="537" t="s">
        <v>265</v>
      </c>
      <c r="C16" s="537"/>
      <c r="D16" s="537"/>
      <c r="E16" s="34">
        <v>74.400000000000006</v>
      </c>
    </row>
    <row r="17" spans="1:5" ht="31.2" customHeight="1" x14ac:dyDescent="0.3">
      <c r="A17" s="33">
        <v>5</v>
      </c>
      <c r="B17" s="537" t="s">
        <v>263</v>
      </c>
      <c r="C17" s="537"/>
      <c r="D17" s="537"/>
      <c r="E17" s="34">
        <v>372.5</v>
      </c>
    </row>
    <row r="18" spans="1:5" ht="31.2" customHeight="1" x14ac:dyDescent="0.3">
      <c r="A18" s="35" t="s">
        <v>289</v>
      </c>
      <c r="B18" s="537" t="s">
        <v>259</v>
      </c>
      <c r="C18" s="537"/>
      <c r="D18" s="537"/>
      <c r="E18" s="34">
        <v>69.900000000000006</v>
      </c>
    </row>
    <row r="19" spans="1:5" ht="31.2" customHeight="1" x14ac:dyDescent="0.3">
      <c r="A19" s="33">
        <v>7</v>
      </c>
      <c r="B19" s="537" t="s">
        <v>264</v>
      </c>
      <c r="C19" s="537"/>
      <c r="D19" s="537"/>
      <c r="E19" s="34">
        <v>71.7</v>
      </c>
    </row>
    <row r="20" spans="1:5" ht="31.2" customHeight="1" x14ac:dyDescent="0.3">
      <c r="A20" s="35" t="s">
        <v>290</v>
      </c>
      <c r="B20" s="537" t="s">
        <v>261</v>
      </c>
      <c r="C20" s="537"/>
      <c r="D20" s="537"/>
      <c r="E20" s="34">
        <v>74.099999999999994</v>
      </c>
    </row>
    <row r="21" spans="1:5" ht="31.2" customHeight="1" x14ac:dyDescent="0.3">
      <c r="A21" s="33">
        <v>9</v>
      </c>
      <c r="B21" s="537" t="s">
        <v>266</v>
      </c>
      <c r="C21" s="537"/>
      <c r="D21" s="537"/>
      <c r="E21" s="34">
        <v>67.5</v>
      </c>
    </row>
    <row r="22" spans="1:5" ht="31.2" customHeight="1" x14ac:dyDescent="0.3">
      <c r="A22" s="33">
        <v>10</v>
      </c>
      <c r="B22" s="537" t="s">
        <v>268</v>
      </c>
      <c r="C22" s="537"/>
      <c r="D22" s="537"/>
      <c r="E22" s="34">
        <v>0</v>
      </c>
    </row>
    <row r="23" spans="1:5" ht="18.75" customHeight="1" x14ac:dyDescent="0.3">
      <c r="A23" s="40"/>
      <c r="B23" s="545" t="s">
        <v>267</v>
      </c>
      <c r="C23" s="545"/>
      <c r="D23" s="545"/>
      <c r="E23" s="125">
        <f>SUM(E13:E21)</f>
        <v>938.60000000000014</v>
      </c>
    </row>
    <row r="24" spans="1:5" x14ac:dyDescent="0.3">
      <c r="E24" s="192"/>
    </row>
    <row r="26" spans="1:5" x14ac:dyDescent="0.3">
      <c r="C26" s="193"/>
      <c r="D26" s="193"/>
    </row>
  </sheetData>
  <mergeCells count="22">
    <mergeCell ref="B13:D13"/>
    <mergeCell ref="B8:D8"/>
    <mergeCell ref="A1:B1"/>
    <mergeCell ref="B11:D11"/>
    <mergeCell ref="A9:E9"/>
    <mergeCell ref="C1:E1"/>
    <mergeCell ref="C2:E2"/>
    <mergeCell ref="B3:E3"/>
    <mergeCell ref="B4:E4"/>
    <mergeCell ref="B5:E5"/>
    <mergeCell ref="C6:E6"/>
    <mergeCell ref="B12:D12"/>
    <mergeCell ref="B20:D20"/>
    <mergeCell ref="B21:D21"/>
    <mergeCell ref="B23:D23"/>
    <mergeCell ref="B14:D14"/>
    <mergeCell ref="B15:D15"/>
    <mergeCell ref="B16:D16"/>
    <mergeCell ref="B17:D17"/>
    <mergeCell ref="B18:D18"/>
    <mergeCell ref="B19:D19"/>
    <mergeCell ref="B22:D22"/>
  </mergeCells>
  <pageMargins left="0.78740157480314965" right="0.39370078740157483" top="0.78740157480314965" bottom="0.78740157480314965" header="0.31496062992125984" footer="0.31496062992125984"/>
  <pageSetup paperSize="9" scale="9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>
    <tabColor theme="6" tint="0.59999389629810485"/>
    <pageSetUpPr fitToPage="1"/>
  </sheetPr>
  <dimension ref="A1:E26"/>
  <sheetViews>
    <sheetView view="pageBreakPreview" zoomScale="70" zoomScaleNormal="100" zoomScaleSheetLayoutView="70" workbookViewId="0">
      <selection activeCell="C6" sqref="C6:E6"/>
    </sheetView>
  </sheetViews>
  <sheetFormatPr defaultColWidth="9.109375" defaultRowHeight="15.6" x14ac:dyDescent="0.3"/>
  <cols>
    <col min="1" max="1" width="5.109375" style="188" customWidth="1"/>
    <col min="2" max="2" width="37.44140625" style="188" customWidth="1"/>
    <col min="3" max="3" width="20.33203125" style="188" customWidth="1"/>
    <col min="4" max="5" width="14.88671875" style="188" customWidth="1"/>
    <col min="6" max="7" width="9.109375" style="188"/>
    <col min="8" max="8" width="37" style="188" customWidth="1"/>
    <col min="9" max="256" width="9.109375" style="188"/>
    <col min="257" max="257" width="5.109375" style="188" customWidth="1"/>
    <col min="258" max="258" width="37.44140625" style="188" customWidth="1"/>
    <col min="259" max="261" width="14.88671875" style="188" customWidth="1"/>
    <col min="262" max="263" width="9.109375" style="188"/>
    <col min="264" max="264" width="37" style="188" customWidth="1"/>
    <col min="265" max="512" width="9.109375" style="188"/>
    <col min="513" max="513" width="5.109375" style="188" customWidth="1"/>
    <col min="514" max="514" width="37.44140625" style="188" customWidth="1"/>
    <col min="515" max="517" width="14.88671875" style="188" customWidth="1"/>
    <col min="518" max="519" width="9.109375" style="188"/>
    <col min="520" max="520" width="37" style="188" customWidth="1"/>
    <col min="521" max="768" width="9.109375" style="188"/>
    <col min="769" max="769" width="5.109375" style="188" customWidth="1"/>
    <col min="770" max="770" width="37.44140625" style="188" customWidth="1"/>
    <col min="771" max="773" width="14.88671875" style="188" customWidth="1"/>
    <col min="774" max="775" width="9.109375" style="188"/>
    <col min="776" max="776" width="37" style="188" customWidth="1"/>
    <col min="777" max="1024" width="9.109375" style="188"/>
    <col min="1025" max="1025" width="5.109375" style="188" customWidth="1"/>
    <col min="1026" max="1026" width="37.44140625" style="188" customWidth="1"/>
    <col min="1027" max="1029" width="14.88671875" style="188" customWidth="1"/>
    <col min="1030" max="1031" width="9.109375" style="188"/>
    <col min="1032" max="1032" width="37" style="188" customWidth="1"/>
    <col min="1033" max="1280" width="9.109375" style="188"/>
    <col min="1281" max="1281" width="5.109375" style="188" customWidth="1"/>
    <col min="1282" max="1282" width="37.44140625" style="188" customWidth="1"/>
    <col min="1283" max="1285" width="14.88671875" style="188" customWidth="1"/>
    <col min="1286" max="1287" width="9.109375" style="188"/>
    <col min="1288" max="1288" width="37" style="188" customWidth="1"/>
    <col min="1289" max="1536" width="9.109375" style="188"/>
    <col min="1537" max="1537" width="5.109375" style="188" customWidth="1"/>
    <col min="1538" max="1538" width="37.44140625" style="188" customWidth="1"/>
    <col min="1539" max="1541" width="14.88671875" style="188" customWidth="1"/>
    <col min="1542" max="1543" width="9.109375" style="188"/>
    <col min="1544" max="1544" width="37" style="188" customWidth="1"/>
    <col min="1545" max="1792" width="9.109375" style="188"/>
    <col min="1793" max="1793" width="5.109375" style="188" customWidth="1"/>
    <col min="1794" max="1794" width="37.44140625" style="188" customWidth="1"/>
    <col min="1795" max="1797" width="14.88671875" style="188" customWidth="1"/>
    <col min="1798" max="1799" width="9.109375" style="188"/>
    <col min="1800" max="1800" width="37" style="188" customWidth="1"/>
    <col min="1801" max="2048" width="9.109375" style="188"/>
    <col min="2049" max="2049" width="5.109375" style="188" customWidth="1"/>
    <col min="2050" max="2050" width="37.44140625" style="188" customWidth="1"/>
    <col min="2051" max="2053" width="14.88671875" style="188" customWidth="1"/>
    <col min="2054" max="2055" width="9.109375" style="188"/>
    <col min="2056" max="2056" width="37" style="188" customWidth="1"/>
    <col min="2057" max="2304" width="9.109375" style="188"/>
    <col min="2305" max="2305" width="5.109375" style="188" customWidth="1"/>
    <col min="2306" max="2306" width="37.44140625" style="188" customWidth="1"/>
    <col min="2307" max="2309" width="14.88671875" style="188" customWidth="1"/>
    <col min="2310" max="2311" width="9.109375" style="188"/>
    <col min="2312" max="2312" width="37" style="188" customWidth="1"/>
    <col min="2313" max="2560" width="9.109375" style="188"/>
    <col min="2561" max="2561" width="5.109375" style="188" customWidth="1"/>
    <col min="2562" max="2562" width="37.44140625" style="188" customWidth="1"/>
    <col min="2563" max="2565" width="14.88671875" style="188" customWidth="1"/>
    <col min="2566" max="2567" width="9.109375" style="188"/>
    <col min="2568" max="2568" width="37" style="188" customWidth="1"/>
    <col min="2569" max="2816" width="9.109375" style="188"/>
    <col min="2817" max="2817" width="5.109375" style="188" customWidth="1"/>
    <col min="2818" max="2818" width="37.44140625" style="188" customWidth="1"/>
    <col min="2819" max="2821" width="14.88671875" style="188" customWidth="1"/>
    <col min="2822" max="2823" width="9.109375" style="188"/>
    <col min="2824" max="2824" width="37" style="188" customWidth="1"/>
    <col min="2825" max="3072" width="9.109375" style="188"/>
    <col min="3073" max="3073" width="5.109375" style="188" customWidth="1"/>
    <col min="3074" max="3074" width="37.44140625" style="188" customWidth="1"/>
    <col min="3075" max="3077" width="14.88671875" style="188" customWidth="1"/>
    <col min="3078" max="3079" width="9.109375" style="188"/>
    <col min="3080" max="3080" width="37" style="188" customWidth="1"/>
    <col min="3081" max="3328" width="9.109375" style="188"/>
    <col min="3329" max="3329" width="5.109375" style="188" customWidth="1"/>
    <col min="3330" max="3330" width="37.44140625" style="188" customWidth="1"/>
    <col min="3331" max="3333" width="14.88671875" style="188" customWidth="1"/>
    <col min="3334" max="3335" width="9.109375" style="188"/>
    <col min="3336" max="3336" width="37" style="188" customWidth="1"/>
    <col min="3337" max="3584" width="9.109375" style="188"/>
    <col min="3585" max="3585" width="5.109375" style="188" customWidth="1"/>
    <col min="3586" max="3586" width="37.44140625" style="188" customWidth="1"/>
    <col min="3587" max="3589" width="14.88671875" style="188" customWidth="1"/>
    <col min="3590" max="3591" width="9.109375" style="188"/>
    <col min="3592" max="3592" width="37" style="188" customWidth="1"/>
    <col min="3593" max="3840" width="9.109375" style="188"/>
    <col min="3841" max="3841" width="5.109375" style="188" customWidth="1"/>
    <col min="3842" max="3842" width="37.44140625" style="188" customWidth="1"/>
    <col min="3843" max="3845" width="14.88671875" style="188" customWidth="1"/>
    <col min="3846" max="3847" width="9.109375" style="188"/>
    <col min="3848" max="3848" width="37" style="188" customWidth="1"/>
    <col min="3849" max="4096" width="9.109375" style="188"/>
    <col min="4097" max="4097" width="5.109375" style="188" customWidth="1"/>
    <col min="4098" max="4098" width="37.44140625" style="188" customWidth="1"/>
    <col min="4099" max="4101" width="14.88671875" style="188" customWidth="1"/>
    <col min="4102" max="4103" width="9.109375" style="188"/>
    <col min="4104" max="4104" width="37" style="188" customWidth="1"/>
    <col min="4105" max="4352" width="9.109375" style="188"/>
    <col min="4353" max="4353" width="5.109375" style="188" customWidth="1"/>
    <col min="4354" max="4354" width="37.44140625" style="188" customWidth="1"/>
    <col min="4355" max="4357" width="14.88671875" style="188" customWidth="1"/>
    <col min="4358" max="4359" width="9.109375" style="188"/>
    <col min="4360" max="4360" width="37" style="188" customWidth="1"/>
    <col min="4361" max="4608" width="9.109375" style="188"/>
    <col min="4609" max="4609" width="5.109375" style="188" customWidth="1"/>
    <col min="4610" max="4610" width="37.44140625" style="188" customWidth="1"/>
    <col min="4611" max="4613" width="14.88671875" style="188" customWidth="1"/>
    <col min="4614" max="4615" width="9.109375" style="188"/>
    <col min="4616" max="4616" width="37" style="188" customWidth="1"/>
    <col min="4617" max="4864" width="9.109375" style="188"/>
    <col min="4865" max="4865" width="5.109375" style="188" customWidth="1"/>
    <col min="4866" max="4866" width="37.44140625" style="188" customWidth="1"/>
    <col min="4867" max="4869" width="14.88671875" style="188" customWidth="1"/>
    <col min="4870" max="4871" width="9.109375" style="188"/>
    <col min="4872" max="4872" width="37" style="188" customWidth="1"/>
    <col min="4873" max="5120" width="9.109375" style="188"/>
    <col min="5121" max="5121" width="5.109375" style="188" customWidth="1"/>
    <col min="5122" max="5122" width="37.44140625" style="188" customWidth="1"/>
    <col min="5123" max="5125" width="14.88671875" style="188" customWidth="1"/>
    <col min="5126" max="5127" width="9.109375" style="188"/>
    <col min="5128" max="5128" width="37" style="188" customWidth="1"/>
    <col min="5129" max="5376" width="9.109375" style="188"/>
    <col min="5377" max="5377" width="5.109375" style="188" customWidth="1"/>
    <col min="5378" max="5378" width="37.44140625" style="188" customWidth="1"/>
    <col min="5379" max="5381" width="14.88671875" style="188" customWidth="1"/>
    <col min="5382" max="5383" width="9.109375" style="188"/>
    <col min="5384" max="5384" width="37" style="188" customWidth="1"/>
    <col min="5385" max="5632" width="9.109375" style="188"/>
    <col min="5633" max="5633" width="5.109375" style="188" customWidth="1"/>
    <col min="5634" max="5634" width="37.44140625" style="188" customWidth="1"/>
    <col min="5635" max="5637" width="14.88671875" style="188" customWidth="1"/>
    <col min="5638" max="5639" width="9.109375" style="188"/>
    <col min="5640" max="5640" width="37" style="188" customWidth="1"/>
    <col min="5641" max="5888" width="9.109375" style="188"/>
    <col min="5889" max="5889" width="5.109375" style="188" customWidth="1"/>
    <col min="5890" max="5890" width="37.44140625" style="188" customWidth="1"/>
    <col min="5891" max="5893" width="14.88671875" style="188" customWidth="1"/>
    <col min="5894" max="5895" width="9.109375" style="188"/>
    <col min="5896" max="5896" width="37" style="188" customWidth="1"/>
    <col min="5897" max="6144" width="9.109375" style="188"/>
    <col min="6145" max="6145" width="5.109375" style="188" customWidth="1"/>
    <col min="6146" max="6146" width="37.44140625" style="188" customWidth="1"/>
    <col min="6147" max="6149" width="14.88671875" style="188" customWidth="1"/>
    <col min="6150" max="6151" width="9.109375" style="188"/>
    <col min="6152" max="6152" width="37" style="188" customWidth="1"/>
    <col min="6153" max="6400" width="9.109375" style="188"/>
    <col min="6401" max="6401" width="5.109375" style="188" customWidth="1"/>
    <col min="6402" max="6402" width="37.44140625" style="188" customWidth="1"/>
    <col min="6403" max="6405" width="14.88671875" style="188" customWidth="1"/>
    <col min="6406" max="6407" width="9.109375" style="188"/>
    <col min="6408" max="6408" width="37" style="188" customWidth="1"/>
    <col min="6409" max="6656" width="9.109375" style="188"/>
    <col min="6657" max="6657" width="5.109375" style="188" customWidth="1"/>
    <col min="6658" max="6658" width="37.44140625" style="188" customWidth="1"/>
    <col min="6659" max="6661" width="14.88671875" style="188" customWidth="1"/>
    <col min="6662" max="6663" width="9.109375" style="188"/>
    <col min="6664" max="6664" width="37" style="188" customWidth="1"/>
    <col min="6665" max="6912" width="9.109375" style="188"/>
    <col min="6913" max="6913" width="5.109375" style="188" customWidth="1"/>
    <col min="6914" max="6914" width="37.44140625" style="188" customWidth="1"/>
    <col min="6915" max="6917" width="14.88671875" style="188" customWidth="1"/>
    <col min="6918" max="6919" width="9.109375" style="188"/>
    <col min="6920" max="6920" width="37" style="188" customWidth="1"/>
    <col min="6921" max="7168" width="9.109375" style="188"/>
    <col min="7169" max="7169" width="5.109375" style="188" customWidth="1"/>
    <col min="7170" max="7170" width="37.44140625" style="188" customWidth="1"/>
    <col min="7171" max="7173" width="14.88671875" style="188" customWidth="1"/>
    <col min="7174" max="7175" width="9.109375" style="188"/>
    <col min="7176" max="7176" width="37" style="188" customWidth="1"/>
    <col min="7177" max="7424" width="9.109375" style="188"/>
    <col min="7425" max="7425" width="5.109375" style="188" customWidth="1"/>
    <col min="7426" max="7426" width="37.44140625" style="188" customWidth="1"/>
    <col min="7427" max="7429" width="14.88671875" style="188" customWidth="1"/>
    <col min="7430" max="7431" width="9.109375" style="188"/>
    <col min="7432" max="7432" width="37" style="188" customWidth="1"/>
    <col min="7433" max="7680" width="9.109375" style="188"/>
    <col min="7681" max="7681" width="5.109375" style="188" customWidth="1"/>
    <col min="7682" max="7682" width="37.44140625" style="188" customWidth="1"/>
    <col min="7683" max="7685" width="14.88671875" style="188" customWidth="1"/>
    <col min="7686" max="7687" width="9.109375" style="188"/>
    <col min="7688" max="7688" width="37" style="188" customWidth="1"/>
    <col min="7689" max="7936" width="9.109375" style="188"/>
    <col min="7937" max="7937" width="5.109375" style="188" customWidth="1"/>
    <col min="7938" max="7938" width="37.44140625" style="188" customWidth="1"/>
    <col min="7939" max="7941" width="14.88671875" style="188" customWidth="1"/>
    <col min="7942" max="7943" width="9.109375" style="188"/>
    <col min="7944" max="7944" width="37" style="188" customWidth="1"/>
    <col min="7945" max="8192" width="9.109375" style="188"/>
    <col min="8193" max="8193" width="5.109375" style="188" customWidth="1"/>
    <col min="8194" max="8194" width="37.44140625" style="188" customWidth="1"/>
    <col min="8195" max="8197" width="14.88671875" style="188" customWidth="1"/>
    <col min="8198" max="8199" width="9.109375" style="188"/>
    <col min="8200" max="8200" width="37" style="188" customWidth="1"/>
    <col min="8201" max="8448" width="9.109375" style="188"/>
    <col min="8449" max="8449" width="5.109375" style="188" customWidth="1"/>
    <col min="8450" max="8450" width="37.44140625" style="188" customWidth="1"/>
    <col min="8451" max="8453" width="14.88671875" style="188" customWidth="1"/>
    <col min="8454" max="8455" width="9.109375" style="188"/>
    <col min="8456" max="8456" width="37" style="188" customWidth="1"/>
    <col min="8457" max="8704" width="9.109375" style="188"/>
    <col min="8705" max="8705" width="5.109375" style="188" customWidth="1"/>
    <col min="8706" max="8706" width="37.44140625" style="188" customWidth="1"/>
    <col min="8707" max="8709" width="14.88671875" style="188" customWidth="1"/>
    <col min="8710" max="8711" width="9.109375" style="188"/>
    <col min="8712" max="8712" width="37" style="188" customWidth="1"/>
    <col min="8713" max="8960" width="9.109375" style="188"/>
    <col min="8961" max="8961" width="5.109375" style="188" customWidth="1"/>
    <col min="8962" max="8962" width="37.44140625" style="188" customWidth="1"/>
    <col min="8963" max="8965" width="14.88671875" style="188" customWidth="1"/>
    <col min="8966" max="8967" width="9.109375" style="188"/>
    <col min="8968" max="8968" width="37" style="188" customWidth="1"/>
    <col min="8969" max="9216" width="9.109375" style="188"/>
    <col min="9217" max="9217" width="5.109375" style="188" customWidth="1"/>
    <col min="9218" max="9218" width="37.44140625" style="188" customWidth="1"/>
    <col min="9219" max="9221" width="14.88671875" style="188" customWidth="1"/>
    <col min="9222" max="9223" width="9.109375" style="188"/>
    <col min="9224" max="9224" width="37" style="188" customWidth="1"/>
    <col min="9225" max="9472" width="9.109375" style="188"/>
    <col min="9473" max="9473" width="5.109375" style="188" customWidth="1"/>
    <col min="9474" max="9474" width="37.44140625" style="188" customWidth="1"/>
    <col min="9475" max="9477" width="14.88671875" style="188" customWidth="1"/>
    <col min="9478" max="9479" width="9.109375" style="188"/>
    <col min="9480" max="9480" width="37" style="188" customWidth="1"/>
    <col min="9481" max="9728" width="9.109375" style="188"/>
    <col min="9729" max="9729" width="5.109375" style="188" customWidth="1"/>
    <col min="9730" max="9730" width="37.44140625" style="188" customWidth="1"/>
    <col min="9731" max="9733" width="14.88671875" style="188" customWidth="1"/>
    <col min="9734" max="9735" width="9.109375" style="188"/>
    <col min="9736" max="9736" width="37" style="188" customWidth="1"/>
    <col min="9737" max="9984" width="9.109375" style="188"/>
    <col min="9985" max="9985" width="5.109375" style="188" customWidth="1"/>
    <col min="9986" max="9986" width="37.44140625" style="188" customWidth="1"/>
    <col min="9987" max="9989" width="14.88671875" style="188" customWidth="1"/>
    <col min="9990" max="9991" width="9.109375" style="188"/>
    <col min="9992" max="9992" width="37" style="188" customWidth="1"/>
    <col min="9993" max="10240" width="9.109375" style="188"/>
    <col min="10241" max="10241" width="5.109375" style="188" customWidth="1"/>
    <col min="10242" max="10242" width="37.44140625" style="188" customWidth="1"/>
    <col min="10243" max="10245" width="14.88671875" style="188" customWidth="1"/>
    <col min="10246" max="10247" width="9.109375" style="188"/>
    <col min="10248" max="10248" width="37" style="188" customWidth="1"/>
    <col min="10249" max="10496" width="9.109375" style="188"/>
    <col min="10497" max="10497" width="5.109375" style="188" customWidth="1"/>
    <col min="10498" max="10498" width="37.44140625" style="188" customWidth="1"/>
    <col min="10499" max="10501" width="14.88671875" style="188" customWidth="1"/>
    <col min="10502" max="10503" width="9.109375" style="188"/>
    <col min="10504" max="10504" width="37" style="188" customWidth="1"/>
    <col min="10505" max="10752" width="9.109375" style="188"/>
    <col min="10753" max="10753" width="5.109375" style="188" customWidth="1"/>
    <col min="10754" max="10754" width="37.44140625" style="188" customWidth="1"/>
    <col min="10755" max="10757" width="14.88671875" style="188" customWidth="1"/>
    <col min="10758" max="10759" width="9.109375" style="188"/>
    <col min="10760" max="10760" width="37" style="188" customWidth="1"/>
    <col min="10761" max="11008" width="9.109375" style="188"/>
    <col min="11009" max="11009" width="5.109375" style="188" customWidth="1"/>
    <col min="11010" max="11010" width="37.44140625" style="188" customWidth="1"/>
    <col min="11011" max="11013" width="14.88671875" style="188" customWidth="1"/>
    <col min="11014" max="11015" width="9.109375" style="188"/>
    <col min="11016" max="11016" width="37" style="188" customWidth="1"/>
    <col min="11017" max="11264" width="9.109375" style="188"/>
    <col min="11265" max="11265" width="5.109375" style="188" customWidth="1"/>
    <col min="11266" max="11266" width="37.44140625" style="188" customWidth="1"/>
    <col min="11267" max="11269" width="14.88671875" style="188" customWidth="1"/>
    <col min="11270" max="11271" width="9.109375" style="188"/>
    <col min="11272" max="11272" width="37" style="188" customWidth="1"/>
    <col min="11273" max="11520" width="9.109375" style="188"/>
    <col min="11521" max="11521" width="5.109375" style="188" customWidth="1"/>
    <col min="11522" max="11522" width="37.44140625" style="188" customWidth="1"/>
    <col min="11523" max="11525" width="14.88671875" style="188" customWidth="1"/>
    <col min="11526" max="11527" width="9.109375" style="188"/>
    <col min="11528" max="11528" width="37" style="188" customWidth="1"/>
    <col min="11529" max="11776" width="9.109375" style="188"/>
    <col min="11777" max="11777" width="5.109375" style="188" customWidth="1"/>
    <col min="11778" max="11778" width="37.44140625" style="188" customWidth="1"/>
    <col min="11779" max="11781" width="14.88671875" style="188" customWidth="1"/>
    <col min="11782" max="11783" width="9.109375" style="188"/>
    <col min="11784" max="11784" width="37" style="188" customWidth="1"/>
    <col min="11785" max="12032" width="9.109375" style="188"/>
    <col min="12033" max="12033" width="5.109375" style="188" customWidth="1"/>
    <col min="12034" max="12034" width="37.44140625" style="188" customWidth="1"/>
    <col min="12035" max="12037" width="14.88671875" style="188" customWidth="1"/>
    <col min="12038" max="12039" width="9.109375" style="188"/>
    <col min="12040" max="12040" width="37" style="188" customWidth="1"/>
    <col min="12041" max="12288" width="9.109375" style="188"/>
    <col min="12289" max="12289" width="5.109375" style="188" customWidth="1"/>
    <col min="12290" max="12290" width="37.44140625" style="188" customWidth="1"/>
    <col min="12291" max="12293" width="14.88671875" style="188" customWidth="1"/>
    <col min="12294" max="12295" width="9.109375" style="188"/>
    <col min="12296" max="12296" width="37" style="188" customWidth="1"/>
    <col min="12297" max="12544" width="9.109375" style="188"/>
    <col min="12545" max="12545" width="5.109375" style="188" customWidth="1"/>
    <col min="12546" max="12546" width="37.44140625" style="188" customWidth="1"/>
    <col min="12547" max="12549" width="14.88671875" style="188" customWidth="1"/>
    <col min="12550" max="12551" width="9.109375" style="188"/>
    <col min="12552" max="12552" width="37" style="188" customWidth="1"/>
    <col min="12553" max="12800" width="9.109375" style="188"/>
    <col min="12801" max="12801" width="5.109375" style="188" customWidth="1"/>
    <col min="12802" max="12802" width="37.44140625" style="188" customWidth="1"/>
    <col min="12803" max="12805" width="14.88671875" style="188" customWidth="1"/>
    <col min="12806" max="12807" width="9.109375" style="188"/>
    <col min="12808" max="12808" width="37" style="188" customWidth="1"/>
    <col min="12809" max="13056" width="9.109375" style="188"/>
    <col min="13057" max="13057" width="5.109375" style="188" customWidth="1"/>
    <col min="13058" max="13058" width="37.44140625" style="188" customWidth="1"/>
    <col min="13059" max="13061" width="14.88671875" style="188" customWidth="1"/>
    <col min="13062" max="13063" width="9.109375" style="188"/>
    <col min="13064" max="13064" width="37" style="188" customWidth="1"/>
    <col min="13065" max="13312" width="9.109375" style="188"/>
    <col min="13313" max="13313" width="5.109375" style="188" customWidth="1"/>
    <col min="13314" max="13314" width="37.44140625" style="188" customWidth="1"/>
    <col min="13315" max="13317" width="14.88671875" style="188" customWidth="1"/>
    <col min="13318" max="13319" width="9.109375" style="188"/>
    <col min="13320" max="13320" width="37" style="188" customWidth="1"/>
    <col min="13321" max="13568" width="9.109375" style="188"/>
    <col min="13569" max="13569" width="5.109375" style="188" customWidth="1"/>
    <col min="13570" max="13570" width="37.44140625" style="188" customWidth="1"/>
    <col min="13571" max="13573" width="14.88671875" style="188" customWidth="1"/>
    <col min="13574" max="13575" width="9.109375" style="188"/>
    <col min="13576" max="13576" width="37" style="188" customWidth="1"/>
    <col min="13577" max="13824" width="9.109375" style="188"/>
    <col min="13825" max="13825" width="5.109375" style="188" customWidth="1"/>
    <col min="13826" max="13826" width="37.44140625" style="188" customWidth="1"/>
    <col min="13827" max="13829" width="14.88671875" style="188" customWidth="1"/>
    <col min="13830" max="13831" width="9.109375" style="188"/>
    <col min="13832" max="13832" width="37" style="188" customWidth="1"/>
    <col min="13833" max="14080" width="9.109375" style="188"/>
    <col min="14081" max="14081" width="5.109375" style="188" customWidth="1"/>
    <col min="14082" max="14082" width="37.44140625" style="188" customWidth="1"/>
    <col min="14083" max="14085" width="14.88671875" style="188" customWidth="1"/>
    <col min="14086" max="14087" width="9.109375" style="188"/>
    <col min="14088" max="14088" width="37" style="188" customWidth="1"/>
    <col min="14089" max="14336" width="9.109375" style="188"/>
    <col min="14337" max="14337" width="5.109375" style="188" customWidth="1"/>
    <col min="14338" max="14338" width="37.44140625" style="188" customWidth="1"/>
    <col min="14339" max="14341" width="14.88671875" style="188" customWidth="1"/>
    <col min="14342" max="14343" width="9.109375" style="188"/>
    <col min="14344" max="14344" width="37" style="188" customWidth="1"/>
    <col min="14345" max="14592" width="9.109375" style="188"/>
    <col min="14593" max="14593" width="5.109375" style="188" customWidth="1"/>
    <col min="14594" max="14594" width="37.44140625" style="188" customWidth="1"/>
    <col min="14595" max="14597" width="14.88671875" style="188" customWidth="1"/>
    <col min="14598" max="14599" width="9.109375" style="188"/>
    <col min="14600" max="14600" width="37" style="188" customWidth="1"/>
    <col min="14601" max="14848" width="9.109375" style="188"/>
    <col min="14849" max="14849" width="5.109375" style="188" customWidth="1"/>
    <col min="14850" max="14850" width="37.44140625" style="188" customWidth="1"/>
    <col min="14851" max="14853" width="14.88671875" style="188" customWidth="1"/>
    <col min="14854" max="14855" width="9.109375" style="188"/>
    <col min="14856" max="14856" width="37" style="188" customWidth="1"/>
    <col min="14857" max="15104" width="9.109375" style="188"/>
    <col min="15105" max="15105" width="5.109375" style="188" customWidth="1"/>
    <col min="15106" max="15106" width="37.44140625" style="188" customWidth="1"/>
    <col min="15107" max="15109" width="14.88671875" style="188" customWidth="1"/>
    <col min="15110" max="15111" width="9.109375" style="188"/>
    <col min="15112" max="15112" width="37" style="188" customWidth="1"/>
    <col min="15113" max="15360" width="9.109375" style="188"/>
    <col min="15361" max="15361" width="5.109375" style="188" customWidth="1"/>
    <col min="15362" max="15362" width="37.44140625" style="188" customWidth="1"/>
    <col min="15363" max="15365" width="14.88671875" style="188" customWidth="1"/>
    <col min="15366" max="15367" width="9.109375" style="188"/>
    <col min="15368" max="15368" width="37" style="188" customWidth="1"/>
    <col min="15369" max="15616" width="9.109375" style="188"/>
    <col min="15617" max="15617" width="5.109375" style="188" customWidth="1"/>
    <col min="15618" max="15618" width="37.44140625" style="188" customWidth="1"/>
    <col min="15619" max="15621" width="14.88671875" style="188" customWidth="1"/>
    <col min="15622" max="15623" width="9.109375" style="188"/>
    <col min="15624" max="15624" width="37" style="188" customWidth="1"/>
    <col min="15625" max="15872" width="9.109375" style="188"/>
    <col min="15873" max="15873" width="5.109375" style="188" customWidth="1"/>
    <col min="15874" max="15874" width="37.44140625" style="188" customWidth="1"/>
    <col min="15875" max="15877" width="14.88671875" style="188" customWidth="1"/>
    <col min="15878" max="15879" width="9.109375" style="188"/>
    <col min="15880" max="15880" width="37" style="188" customWidth="1"/>
    <col min="15881" max="16128" width="9.109375" style="188"/>
    <col min="16129" max="16129" width="5.109375" style="188" customWidth="1"/>
    <col min="16130" max="16130" width="37.44140625" style="188" customWidth="1"/>
    <col min="16131" max="16133" width="14.88671875" style="188" customWidth="1"/>
    <col min="16134" max="16135" width="9.109375" style="188"/>
    <col min="16136" max="16136" width="37" style="188" customWidth="1"/>
    <col min="16137" max="16384" width="9.109375" style="188"/>
  </cols>
  <sheetData>
    <row r="1" spans="1:5" x14ac:dyDescent="0.3">
      <c r="A1" s="543"/>
      <c r="B1" s="543"/>
      <c r="C1" s="19"/>
      <c r="D1" s="146"/>
      <c r="E1" s="146" t="s">
        <v>620</v>
      </c>
    </row>
    <row r="2" spans="1:5" x14ac:dyDescent="0.3">
      <c r="A2" s="189"/>
      <c r="B2" s="19"/>
      <c r="C2" s="19"/>
      <c r="D2" s="146"/>
      <c r="E2" s="146" t="s">
        <v>253</v>
      </c>
    </row>
    <row r="3" spans="1:5" x14ac:dyDescent="0.3">
      <c r="A3" s="189"/>
      <c r="B3" s="498" t="s">
        <v>40</v>
      </c>
      <c r="C3" s="498"/>
      <c r="D3" s="498"/>
      <c r="E3" s="498"/>
    </row>
    <row r="4" spans="1:5" x14ac:dyDescent="0.3">
      <c r="A4" s="189"/>
      <c r="B4" s="19"/>
      <c r="C4" s="19"/>
      <c r="D4" s="146"/>
      <c r="E4" s="146" t="s">
        <v>254</v>
      </c>
    </row>
    <row r="5" spans="1:5" x14ac:dyDescent="0.3">
      <c r="A5" s="189"/>
      <c r="B5" s="19"/>
      <c r="C5" s="19"/>
      <c r="D5" s="146"/>
      <c r="E5" s="146" t="s">
        <v>560</v>
      </c>
    </row>
    <row r="6" spans="1:5" x14ac:dyDescent="0.3">
      <c r="B6" s="190"/>
      <c r="C6" s="498" t="s">
        <v>715</v>
      </c>
      <c r="D6" s="498"/>
      <c r="E6" s="498"/>
    </row>
    <row r="7" spans="1:5" x14ac:dyDescent="0.3">
      <c r="B7" s="190"/>
      <c r="C7" s="190"/>
      <c r="D7" s="191"/>
      <c r="E7" s="150"/>
    </row>
    <row r="8" spans="1:5" x14ac:dyDescent="0.3">
      <c r="B8" s="190"/>
      <c r="C8" s="190"/>
      <c r="D8" s="191"/>
      <c r="E8" s="150" t="s">
        <v>288</v>
      </c>
    </row>
    <row r="9" spans="1:5" ht="21" customHeight="1" x14ac:dyDescent="0.3">
      <c r="B9" s="541" t="s">
        <v>243</v>
      </c>
      <c r="C9" s="541"/>
      <c r="D9" s="541"/>
      <c r="E9" s="541"/>
    </row>
    <row r="10" spans="1:5" ht="30.75" customHeight="1" x14ac:dyDescent="0.3">
      <c r="A10" s="29"/>
      <c r="B10" s="542" t="s">
        <v>571</v>
      </c>
      <c r="C10" s="542"/>
      <c r="D10" s="542"/>
      <c r="E10" s="542"/>
    </row>
    <row r="11" spans="1:5" ht="18.75" customHeight="1" x14ac:dyDescent="0.3">
      <c r="C11" s="31"/>
      <c r="D11" s="31"/>
      <c r="E11" s="60" t="s">
        <v>229</v>
      </c>
    </row>
    <row r="12" spans="1:5" ht="30" customHeight="1" x14ac:dyDescent="0.3">
      <c r="A12" s="32" t="s">
        <v>0</v>
      </c>
      <c r="B12" s="555" t="s">
        <v>255</v>
      </c>
      <c r="C12" s="556"/>
      <c r="D12" s="32" t="s">
        <v>503</v>
      </c>
      <c r="E12" s="32" t="s">
        <v>540</v>
      </c>
    </row>
    <row r="13" spans="1:5" s="189" customFormat="1" ht="15" customHeight="1" x14ac:dyDescent="0.3">
      <c r="A13" s="201">
        <v>1</v>
      </c>
      <c r="B13" s="557">
        <v>2</v>
      </c>
      <c r="C13" s="558"/>
      <c r="D13" s="201">
        <v>3</v>
      </c>
      <c r="E13" s="201">
        <v>4</v>
      </c>
    </row>
    <row r="14" spans="1:5" ht="33" customHeight="1" x14ac:dyDescent="0.3">
      <c r="A14" s="33">
        <v>1</v>
      </c>
      <c r="B14" s="551" t="s">
        <v>257</v>
      </c>
      <c r="C14" s="552"/>
      <c r="D14" s="34">
        <v>2377.1</v>
      </c>
      <c r="E14" s="34">
        <v>2358.5</v>
      </c>
    </row>
    <row r="15" spans="1:5" s="192" customFormat="1" ht="33" customHeight="1" x14ac:dyDescent="0.3">
      <c r="A15" s="35" t="s">
        <v>246</v>
      </c>
      <c r="B15" s="551" t="s">
        <v>262</v>
      </c>
      <c r="C15" s="552"/>
      <c r="D15" s="34">
        <v>2842.1</v>
      </c>
      <c r="E15" s="34">
        <v>2820</v>
      </c>
    </row>
    <row r="16" spans="1:5" s="192" customFormat="1" ht="33" customHeight="1" x14ac:dyDescent="0.3">
      <c r="A16" s="33">
        <v>3</v>
      </c>
      <c r="B16" s="551" t="s">
        <v>260</v>
      </c>
      <c r="C16" s="552"/>
      <c r="D16" s="34">
        <v>9456.6</v>
      </c>
      <c r="E16" s="34">
        <v>9382.7999999999993</v>
      </c>
    </row>
    <row r="17" spans="1:5" s="192" customFormat="1" ht="33" customHeight="1" x14ac:dyDescent="0.3">
      <c r="A17" s="35" t="s">
        <v>248</v>
      </c>
      <c r="B17" s="551" t="s">
        <v>265</v>
      </c>
      <c r="C17" s="552"/>
      <c r="D17" s="34">
        <v>775.1</v>
      </c>
      <c r="E17" s="34">
        <v>769.1</v>
      </c>
    </row>
    <row r="18" spans="1:5" ht="33" customHeight="1" x14ac:dyDescent="0.3">
      <c r="A18" s="33">
        <v>5</v>
      </c>
      <c r="B18" s="551" t="s">
        <v>263</v>
      </c>
      <c r="C18" s="552"/>
      <c r="D18" s="70">
        <v>2325.4</v>
      </c>
      <c r="E18" s="70">
        <v>2307.3000000000002</v>
      </c>
    </row>
    <row r="19" spans="1:5" ht="33" customHeight="1" x14ac:dyDescent="0.3">
      <c r="A19" s="35" t="s">
        <v>289</v>
      </c>
      <c r="B19" s="551" t="s">
        <v>259</v>
      </c>
      <c r="C19" s="552"/>
      <c r="D19" s="34">
        <v>2661.3</v>
      </c>
      <c r="E19" s="34">
        <v>2640.5</v>
      </c>
    </row>
    <row r="20" spans="1:5" ht="33" customHeight="1" x14ac:dyDescent="0.3">
      <c r="A20" s="33">
        <v>7</v>
      </c>
      <c r="B20" s="551" t="s">
        <v>264</v>
      </c>
      <c r="C20" s="552"/>
      <c r="D20" s="34">
        <v>2144.5</v>
      </c>
      <c r="E20" s="34">
        <v>2127.8000000000002</v>
      </c>
    </row>
    <row r="21" spans="1:5" ht="33" customHeight="1" x14ac:dyDescent="0.3">
      <c r="A21" s="35" t="s">
        <v>290</v>
      </c>
      <c r="B21" s="551" t="s">
        <v>261</v>
      </c>
      <c r="C21" s="552"/>
      <c r="D21" s="34">
        <v>930.2</v>
      </c>
      <c r="E21" s="34">
        <v>922.9</v>
      </c>
    </row>
    <row r="22" spans="1:5" ht="33" customHeight="1" x14ac:dyDescent="0.3">
      <c r="A22" s="33">
        <v>9</v>
      </c>
      <c r="B22" s="551" t="s">
        <v>266</v>
      </c>
      <c r="C22" s="552"/>
      <c r="D22" s="70">
        <v>2325.4</v>
      </c>
      <c r="E22" s="70">
        <v>2307.3000000000002</v>
      </c>
    </row>
    <row r="23" spans="1:5" ht="18.75" customHeight="1" x14ac:dyDescent="0.3">
      <c r="A23" s="37"/>
      <c r="B23" s="553" t="s">
        <v>267</v>
      </c>
      <c r="C23" s="554"/>
      <c r="D23" s="38">
        <f>SUM(D14:D22)</f>
        <v>25837.7</v>
      </c>
      <c r="E23" s="38">
        <f>SUM(E14:E22)</f>
        <v>25636.2</v>
      </c>
    </row>
    <row r="26" spans="1:5" x14ac:dyDescent="0.3">
      <c r="C26" s="193"/>
      <c r="D26" s="193"/>
      <c r="E26" s="193"/>
    </row>
  </sheetData>
  <mergeCells count="17">
    <mergeCell ref="B14:C14"/>
    <mergeCell ref="A1:B1"/>
    <mergeCell ref="B3:E3"/>
    <mergeCell ref="B9:E9"/>
    <mergeCell ref="B10:E10"/>
    <mergeCell ref="B12:C12"/>
    <mergeCell ref="C6:E6"/>
    <mergeCell ref="B13:C13"/>
    <mergeCell ref="B21:C21"/>
    <mergeCell ref="B22:C22"/>
    <mergeCell ref="B23:C23"/>
    <mergeCell ref="B15:C15"/>
    <mergeCell ref="B16:C16"/>
    <mergeCell ref="B17:C17"/>
    <mergeCell ref="B18:C18"/>
    <mergeCell ref="B19:C19"/>
    <mergeCell ref="B20:C20"/>
  </mergeCells>
  <pageMargins left="0.78740157480314965" right="0.39370078740157483" top="0.78740157480314965" bottom="0.78740157480314965" header="0.31496062992125984" footer="0.31496062992125984"/>
  <pageSetup paperSize="9" scale="97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tabColor theme="6" tint="0.59999389629810485"/>
  </sheetPr>
  <dimension ref="A1:E23"/>
  <sheetViews>
    <sheetView view="pageBreakPreview" zoomScale="60" zoomScaleNormal="100" workbookViewId="0">
      <selection activeCell="C6" sqref="C6:E6"/>
    </sheetView>
  </sheetViews>
  <sheetFormatPr defaultColWidth="9.109375" defaultRowHeight="15.6" x14ac:dyDescent="0.3"/>
  <cols>
    <col min="1" max="1" width="5.109375" style="188" customWidth="1"/>
    <col min="2" max="2" width="37" style="188" customWidth="1"/>
    <col min="3" max="3" width="20.109375" style="188" customWidth="1"/>
    <col min="4" max="5" width="12.33203125" style="188" customWidth="1"/>
    <col min="6" max="256" width="9.109375" style="188"/>
    <col min="257" max="257" width="5.109375" style="188" customWidth="1"/>
    <col min="258" max="258" width="37" style="188" customWidth="1"/>
    <col min="259" max="261" width="14.88671875" style="188" customWidth="1"/>
    <col min="262" max="512" width="9.109375" style="188"/>
    <col min="513" max="513" width="5.109375" style="188" customWidth="1"/>
    <col min="514" max="514" width="37" style="188" customWidth="1"/>
    <col min="515" max="517" width="14.88671875" style="188" customWidth="1"/>
    <col min="518" max="768" width="9.109375" style="188"/>
    <col min="769" max="769" width="5.109375" style="188" customWidth="1"/>
    <col min="770" max="770" width="37" style="188" customWidth="1"/>
    <col min="771" max="773" width="14.88671875" style="188" customWidth="1"/>
    <col min="774" max="1024" width="9.109375" style="188"/>
    <col min="1025" max="1025" width="5.109375" style="188" customWidth="1"/>
    <col min="1026" max="1026" width="37" style="188" customWidth="1"/>
    <col min="1027" max="1029" width="14.88671875" style="188" customWidth="1"/>
    <col min="1030" max="1280" width="9.109375" style="188"/>
    <col min="1281" max="1281" width="5.109375" style="188" customWidth="1"/>
    <col min="1282" max="1282" width="37" style="188" customWidth="1"/>
    <col min="1283" max="1285" width="14.88671875" style="188" customWidth="1"/>
    <col min="1286" max="1536" width="9.109375" style="188"/>
    <col min="1537" max="1537" width="5.109375" style="188" customWidth="1"/>
    <col min="1538" max="1538" width="37" style="188" customWidth="1"/>
    <col min="1539" max="1541" width="14.88671875" style="188" customWidth="1"/>
    <col min="1542" max="1792" width="9.109375" style="188"/>
    <col min="1793" max="1793" width="5.109375" style="188" customWidth="1"/>
    <col min="1794" max="1794" width="37" style="188" customWidth="1"/>
    <col min="1795" max="1797" width="14.88671875" style="188" customWidth="1"/>
    <col min="1798" max="2048" width="9.109375" style="188"/>
    <col min="2049" max="2049" width="5.109375" style="188" customWidth="1"/>
    <col min="2050" max="2050" width="37" style="188" customWidth="1"/>
    <col min="2051" max="2053" width="14.88671875" style="188" customWidth="1"/>
    <col min="2054" max="2304" width="9.109375" style="188"/>
    <col min="2305" max="2305" width="5.109375" style="188" customWidth="1"/>
    <col min="2306" max="2306" width="37" style="188" customWidth="1"/>
    <col min="2307" max="2309" width="14.88671875" style="188" customWidth="1"/>
    <col min="2310" max="2560" width="9.109375" style="188"/>
    <col min="2561" max="2561" width="5.109375" style="188" customWidth="1"/>
    <col min="2562" max="2562" width="37" style="188" customWidth="1"/>
    <col min="2563" max="2565" width="14.88671875" style="188" customWidth="1"/>
    <col min="2566" max="2816" width="9.109375" style="188"/>
    <col min="2817" max="2817" width="5.109375" style="188" customWidth="1"/>
    <col min="2818" max="2818" width="37" style="188" customWidth="1"/>
    <col min="2819" max="2821" width="14.88671875" style="188" customWidth="1"/>
    <col min="2822" max="3072" width="9.109375" style="188"/>
    <col min="3073" max="3073" width="5.109375" style="188" customWidth="1"/>
    <col min="3074" max="3074" width="37" style="188" customWidth="1"/>
    <col min="3075" max="3077" width="14.88671875" style="188" customWidth="1"/>
    <col min="3078" max="3328" width="9.109375" style="188"/>
    <col min="3329" max="3329" width="5.109375" style="188" customWidth="1"/>
    <col min="3330" max="3330" width="37" style="188" customWidth="1"/>
    <col min="3331" max="3333" width="14.88671875" style="188" customWidth="1"/>
    <col min="3334" max="3584" width="9.109375" style="188"/>
    <col min="3585" max="3585" width="5.109375" style="188" customWidth="1"/>
    <col min="3586" max="3586" width="37" style="188" customWidth="1"/>
    <col min="3587" max="3589" width="14.88671875" style="188" customWidth="1"/>
    <col min="3590" max="3840" width="9.109375" style="188"/>
    <col min="3841" max="3841" width="5.109375" style="188" customWidth="1"/>
    <col min="3842" max="3842" width="37" style="188" customWidth="1"/>
    <col min="3843" max="3845" width="14.88671875" style="188" customWidth="1"/>
    <col min="3846" max="4096" width="9.109375" style="188"/>
    <col min="4097" max="4097" width="5.109375" style="188" customWidth="1"/>
    <col min="4098" max="4098" width="37" style="188" customWidth="1"/>
    <col min="4099" max="4101" width="14.88671875" style="188" customWidth="1"/>
    <col min="4102" max="4352" width="9.109375" style="188"/>
    <col min="4353" max="4353" width="5.109375" style="188" customWidth="1"/>
    <col min="4354" max="4354" width="37" style="188" customWidth="1"/>
    <col min="4355" max="4357" width="14.88671875" style="188" customWidth="1"/>
    <col min="4358" max="4608" width="9.109375" style="188"/>
    <col min="4609" max="4609" width="5.109375" style="188" customWidth="1"/>
    <col min="4610" max="4610" width="37" style="188" customWidth="1"/>
    <col min="4611" max="4613" width="14.88671875" style="188" customWidth="1"/>
    <col min="4614" max="4864" width="9.109375" style="188"/>
    <col min="4865" max="4865" width="5.109375" style="188" customWidth="1"/>
    <col min="4866" max="4866" width="37" style="188" customWidth="1"/>
    <col min="4867" max="4869" width="14.88671875" style="188" customWidth="1"/>
    <col min="4870" max="5120" width="9.109375" style="188"/>
    <col min="5121" max="5121" width="5.109375" style="188" customWidth="1"/>
    <col min="5122" max="5122" width="37" style="188" customWidth="1"/>
    <col min="5123" max="5125" width="14.88671875" style="188" customWidth="1"/>
    <col min="5126" max="5376" width="9.109375" style="188"/>
    <col min="5377" max="5377" width="5.109375" style="188" customWidth="1"/>
    <col min="5378" max="5378" width="37" style="188" customWidth="1"/>
    <col min="5379" max="5381" width="14.88671875" style="188" customWidth="1"/>
    <col min="5382" max="5632" width="9.109375" style="188"/>
    <col min="5633" max="5633" width="5.109375" style="188" customWidth="1"/>
    <col min="5634" max="5634" width="37" style="188" customWidth="1"/>
    <col min="5635" max="5637" width="14.88671875" style="188" customWidth="1"/>
    <col min="5638" max="5888" width="9.109375" style="188"/>
    <col min="5889" max="5889" width="5.109375" style="188" customWidth="1"/>
    <col min="5890" max="5890" width="37" style="188" customWidth="1"/>
    <col min="5891" max="5893" width="14.88671875" style="188" customWidth="1"/>
    <col min="5894" max="6144" width="9.109375" style="188"/>
    <col min="6145" max="6145" width="5.109375" style="188" customWidth="1"/>
    <col min="6146" max="6146" width="37" style="188" customWidth="1"/>
    <col min="6147" max="6149" width="14.88671875" style="188" customWidth="1"/>
    <col min="6150" max="6400" width="9.109375" style="188"/>
    <col min="6401" max="6401" width="5.109375" style="188" customWidth="1"/>
    <col min="6402" max="6402" width="37" style="188" customWidth="1"/>
    <col min="6403" max="6405" width="14.88671875" style="188" customWidth="1"/>
    <col min="6406" max="6656" width="9.109375" style="188"/>
    <col min="6657" max="6657" width="5.109375" style="188" customWidth="1"/>
    <col min="6658" max="6658" width="37" style="188" customWidth="1"/>
    <col min="6659" max="6661" width="14.88671875" style="188" customWidth="1"/>
    <col min="6662" max="6912" width="9.109375" style="188"/>
    <col min="6913" max="6913" width="5.109375" style="188" customWidth="1"/>
    <col min="6914" max="6914" width="37" style="188" customWidth="1"/>
    <col min="6915" max="6917" width="14.88671875" style="188" customWidth="1"/>
    <col min="6918" max="7168" width="9.109375" style="188"/>
    <col min="7169" max="7169" width="5.109375" style="188" customWidth="1"/>
    <col min="7170" max="7170" width="37" style="188" customWidth="1"/>
    <col min="7171" max="7173" width="14.88671875" style="188" customWidth="1"/>
    <col min="7174" max="7424" width="9.109375" style="188"/>
    <col min="7425" max="7425" width="5.109375" style="188" customWidth="1"/>
    <col min="7426" max="7426" width="37" style="188" customWidth="1"/>
    <col min="7427" max="7429" width="14.88671875" style="188" customWidth="1"/>
    <col min="7430" max="7680" width="9.109375" style="188"/>
    <col min="7681" max="7681" width="5.109375" style="188" customWidth="1"/>
    <col min="7682" max="7682" width="37" style="188" customWidth="1"/>
    <col min="7683" max="7685" width="14.88671875" style="188" customWidth="1"/>
    <col min="7686" max="7936" width="9.109375" style="188"/>
    <col min="7937" max="7937" width="5.109375" style="188" customWidth="1"/>
    <col min="7938" max="7938" width="37" style="188" customWidth="1"/>
    <col min="7939" max="7941" width="14.88671875" style="188" customWidth="1"/>
    <col min="7942" max="8192" width="9.109375" style="188"/>
    <col min="8193" max="8193" width="5.109375" style="188" customWidth="1"/>
    <col min="8194" max="8194" width="37" style="188" customWidth="1"/>
    <col min="8195" max="8197" width="14.88671875" style="188" customWidth="1"/>
    <col min="8198" max="8448" width="9.109375" style="188"/>
    <col min="8449" max="8449" width="5.109375" style="188" customWidth="1"/>
    <col min="8450" max="8450" width="37" style="188" customWidth="1"/>
    <col min="8451" max="8453" width="14.88671875" style="188" customWidth="1"/>
    <col min="8454" max="8704" width="9.109375" style="188"/>
    <col min="8705" max="8705" width="5.109375" style="188" customWidth="1"/>
    <col min="8706" max="8706" width="37" style="188" customWidth="1"/>
    <col min="8707" max="8709" width="14.88671875" style="188" customWidth="1"/>
    <col min="8710" max="8960" width="9.109375" style="188"/>
    <col min="8961" max="8961" width="5.109375" style="188" customWidth="1"/>
    <col min="8962" max="8962" width="37" style="188" customWidth="1"/>
    <col min="8963" max="8965" width="14.88671875" style="188" customWidth="1"/>
    <col min="8966" max="9216" width="9.109375" style="188"/>
    <col min="9217" max="9217" width="5.109375" style="188" customWidth="1"/>
    <col min="9218" max="9218" width="37" style="188" customWidth="1"/>
    <col min="9219" max="9221" width="14.88671875" style="188" customWidth="1"/>
    <col min="9222" max="9472" width="9.109375" style="188"/>
    <col min="9473" max="9473" width="5.109375" style="188" customWidth="1"/>
    <col min="9474" max="9474" width="37" style="188" customWidth="1"/>
    <col min="9475" max="9477" width="14.88671875" style="188" customWidth="1"/>
    <col min="9478" max="9728" width="9.109375" style="188"/>
    <col min="9729" max="9729" width="5.109375" style="188" customWidth="1"/>
    <col min="9730" max="9730" width="37" style="188" customWidth="1"/>
    <col min="9731" max="9733" width="14.88671875" style="188" customWidth="1"/>
    <col min="9734" max="9984" width="9.109375" style="188"/>
    <col min="9985" max="9985" width="5.109375" style="188" customWidth="1"/>
    <col min="9986" max="9986" width="37" style="188" customWidth="1"/>
    <col min="9987" max="9989" width="14.88671875" style="188" customWidth="1"/>
    <col min="9990" max="10240" width="9.109375" style="188"/>
    <col min="10241" max="10241" width="5.109375" style="188" customWidth="1"/>
    <col min="10242" max="10242" width="37" style="188" customWidth="1"/>
    <col min="10243" max="10245" width="14.88671875" style="188" customWidth="1"/>
    <col min="10246" max="10496" width="9.109375" style="188"/>
    <col min="10497" max="10497" width="5.109375" style="188" customWidth="1"/>
    <col min="10498" max="10498" width="37" style="188" customWidth="1"/>
    <col min="10499" max="10501" width="14.88671875" style="188" customWidth="1"/>
    <col min="10502" max="10752" width="9.109375" style="188"/>
    <col min="10753" max="10753" width="5.109375" style="188" customWidth="1"/>
    <col min="10754" max="10754" width="37" style="188" customWidth="1"/>
    <col min="10755" max="10757" width="14.88671875" style="188" customWidth="1"/>
    <col min="10758" max="11008" width="9.109375" style="188"/>
    <col min="11009" max="11009" width="5.109375" style="188" customWidth="1"/>
    <col min="11010" max="11010" width="37" style="188" customWidth="1"/>
    <col min="11011" max="11013" width="14.88671875" style="188" customWidth="1"/>
    <col min="11014" max="11264" width="9.109375" style="188"/>
    <col min="11265" max="11265" width="5.109375" style="188" customWidth="1"/>
    <col min="11266" max="11266" width="37" style="188" customWidth="1"/>
    <col min="11267" max="11269" width="14.88671875" style="188" customWidth="1"/>
    <col min="11270" max="11520" width="9.109375" style="188"/>
    <col min="11521" max="11521" width="5.109375" style="188" customWidth="1"/>
    <col min="11522" max="11522" width="37" style="188" customWidth="1"/>
    <col min="11523" max="11525" width="14.88671875" style="188" customWidth="1"/>
    <col min="11526" max="11776" width="9.109375" style="188"/>
    <col min="11777" max="11777" width="5.109375" style="188" customWidth="1"/>
    <col min="11778" max="11778" width="37" style="188" customWidth="1"/>
    <col min="11779" max="11781" width="14.88671875" style="188" customWidth="1"/>
    <col min="11782" max="12032" width="9.109375" style="188"/>
    <col min="12033" max="12033" width="5.109375" style="188" customWidth="1"/>
    <col min="12034" max="12034" width="37" style="188" customWidth="1"/>
    <col min="12035" max="12037" width="14.88671875" style="188" customWidth="1"/>
    <col min="12038" max="12288" width="9.109375" style="188"/>
    <col min="12289" max="12289" width="5.109375" style="188" customWidth="1"/>
    <col min="12290" max="12290" width="37" style="188" customWidth="1"/>
    <col min="12291" max="12293" width="14.88671875" style="188" customWidth="1"/>
    <col min="12294" max="12544" width="9.109375" style="188"/>
    <col min="12545" max="12545" width="5.109375" style="188" customWidth="1"/>
    <col min="12546" max="12546" width="37" style="188" customWidth="1"/>
    <col min="12547" max="12549" width="14.88671875" style="188" customWidth="1"/>
    <col min="12550" max="12800" width="9.109375" style="188"/>
    <col min="12801" max="12801" width="5.109375" style="188" customWidth="1"/>
    <col min="12802" max="12802" width="37" style="188" customWidth="1"/>
    <col min="12803" max="12805" width="14.88671875" style="188" customWidth="1"/>
    <col min="12806" max="13056" width="9.109375" style="188"/>
    <col min="13057" max="13057" width="5.109375" style="188" customWidth="1"/>
    <col min="13058" max="13058" width="37" style="188" customWidth="1"/>
    <col min="13059" max="13061" width="14.88671875" style="188" customWidth="1"/>
    <col min="13062" max="13312" width="9.109375" style="188"/>
    <col min="13313" max="13313" width="5.109375" style="188" customWidth="1"/>
    <col min="13314" max="13314" width="37" style="188" customWidth="1"/>
    <col min="13315" max="13317" width="14.88671875" style="188" customWidth="1"/>
    <col min="13318" max="13568" width="9.109375" style="188"/>
    <col min="13569" max="13569" width="5.109375" style="188" customWidth="1"/>
    <col min="13570" max="13570" width="37" style="188" customWidth="1"/>
    <col min="13571" max="13573" width="14.88671875" style="188" customWidth="1"/>
    <col min="13574" max="13824" width="9.109375" style="188"/>
    <col min="13825" max="13825" width="5.109375" style="188" customWidth="1"/>
    <col min="13826" max="13826" width="37" style="188" customWidth="1"/>
    <col min="13827" max="13829" width="14.88671875" style="188" customWidth="1"/>
    <col min="13830" max="14080" width="9.109375" style="188"/>
    <col min="14081" max="14081" width="5.109375" style="188" customWidth="1"/>
    <col min="14082" max="14082" width="37" style="188" customWidth="1"/>
    <col min="14083" max="14085" width="14.88671875" style="188" customWidth="1"/>
    <col min="14086" max="14336" width="9.109375" style="188"/>
    <col min="14337" max="14337" width="5.109375" style="188" customWidth="1"/>
    <col min="14338" max="14338" width="37" style="188" customWidth="1"/>
    <col min="14339" max="14341" width="14.88671875" style="188" customWidth="1"/>
    <col min="14342" max="14592" width="9.109375" style="188"/>
    <col min="14593" max="14593" width="5.109375" style="188" customWidth="1"/>
    <col min="14594" max="14594" width="37" style="188" customWidth="1"/>
    <col min="14595" max="14597" width="14.88671875" style="188" customWidth="1"/>
    <col min="14598" max="14848" width="9.109375" style="188"/>
    <col min="14849" max="14849" width="5.109375" style="188" customWidth="1"/>
    <col min="14850" max="14850" width="37" style="188" customWidth="1"/>
    <col min="14851" max="14853" width="14.88671875" style="188" customWidth="1"/>
    <col min="14854" max="15104" width="9.109375" style="188"/>
    <col min="15105" max="15105" width="5.109375" style="188" customWidth="1"/>
    <col min="15106" max="15106" width="37" style="188" customWidth="1"/>
    <col min="15107" max="15109" width="14.88671875" style="188" customWidth="1"/>
    <col min="15110" max="15360" width="9.109375" style="188"/>
    <col min="15361" max="15361" width="5.109375" style="188" customWidth="1"/>
    <col min="15362" max="15362" width="37" style="188" customWidth="1"/>
    <col min="15363" max="15365" width="14.88671875" style="188" customWidth="1"/>
    <col min="15366" max="15616" width="9.109375" style="188"/>
    <col min="15617" max="15617" width="5.109375" style="188" customWidth="1"/>
    <col min="15618" max="15618" width="37" style="188" customWidth="1"/>
    <col min="15619" max="15621" width="14.88671875" style="188" customWidth="1"/>
    <col min="15622" max="15872" width="9.109375" style="188"/>
    <col min="15873" max="15873" width="5.109375" style="188" customWidth="1"/>
    <col min="15874" max="15874" width="37" style="188" customWidth="1"/>
    <col min="15875" max="15877" width="14.88671875" style="188" customWidth="1"/>
    <col min="15878" max="16128" width="9.109375" style="188"/>
    <col min="16129" max="16129" width="5.109375" style="188" customWidth="1"/>
    <col min="16130" max="16130" width="37" style="188" customWidth="1"/>
    <col min="16131" max="16133" width="14.88671875" style="188" customWidth="1"/>
    <col min="16134" max="16384" width="9.109375" style="188"/>
  </cols>
  <sheetData>
    <row r="1" spans="1:5" x14ac:dyDescent="0.3">
      <c r="A1" s="543"/>
      <c r="B1" s="543"/>
      <c r="C1" s="19"/>
      <c r="D1" s="146"/>
      <c r="E1" s="146" t="s">
        <v>620</v>
      </c>
    </row>
    <row r="2" spans="1:5" x14ac:dyDescent="0.3">
      <c r="A2" s="189"/>
      <c r="B2" s="19"/>
      <c r="C2" s="19"/>
      <c r="D2" s="146"/>
      <c r="E2" s="146" t="s">
        <v>253</v>
      </c>
    </row>
    <row r="3" spans="1:5" x14ac:dyDescent="0.3">
      <c r="A3" s="189"/>
      <c r="B3" s="498" t="s">
        <v>40</v>
      </c>
      <c r="C3" s="498"/>
      <c r="D3" s="498"/>
      <c r="E3" s="498"/>
    </row>
    <row r="4" spans="1:5" x14ac:dyDescent="0.3">
      <c r="A4" s="189"/>
      <c r="B4" s="19"/>
      <c r="C4" s="19"/>
      <c r="D4" s="146"/>
      <c r="E4" s="146" t="s">
        <v>254</v>
      </c>
    </row>
    <row r="5" spans="1:5" x14ac:dyDescent="0.3">
      <c r="A5" s="189"/>
      <c r="B5" s="19"/>
      <c r="C5" s="19"/>
      <c r="D5" s="146"/>
      <c r="E5" s="146" t="s">
        <v>560</v>
      </c>
    </row>
    <row r="6" spans="1:5" x14ac:dyDescent="0.3">
      <c r="C6" s="498" t="s">
        <v>715</v>
      </c>
      <c r="D6" s="498"/>
      <c r="E6" s="498"/>
    </row>
    <row r="7" spans="1:5" x14ac:dyDescent="0.3">
      <c r="C7" s="146"/>
      <c r="D7" s="146"/>
      <c r="E7" s="150"/>
    </row>
    <row r="8" spans="1:5" x14ac:dyDescent="0.3">
      <c r="C8" s="146"/>
      <c r="D8" s="189"/>
      <c r="E8" s="60" t="s">
        <v>291</v>
      </c>
    </row>
    <row r="9" spans="1:5" x14ac:dyDescent="0.3">
      <c r="B9" s="541" t="s">
        <v>243</v>
      </c>
      <c r="C9" s="541"/>
      <c r="D9" s="541"/>
      <c r="E9" s="541"/>
    </row>
    <row r="10" spans="1:5" ht="34.950000000000003" customHeight="1" x14ac:dyDescent="0.3">
      <c r="A10" s="29"/>
      <c r="B10" s="542" t="s">
        <v>564</v>
      </c>
      <c r="C10" s="542"/>
      <c r="D10" s="542"/>
      <c r="E10" s="542"/>
    </row>
    <row r="11" spans="1:5" x14ac:dyDescent="0.3">
      <c r="C11" s="31"/>
      <c r="D11" s="31"/>
      <c r="E11" s="60" t="s">
        <v>229</v>
      </c>
    </row>
    <row r="12" spans="1:5" ht="28.2" customHeight="1" x14ac:dyDescent="0.3">
      <c r="A12" s="147" t="s">
        <v>0</v>
      </c>
      <c r="B12" s="555" t="s">
        <v>255</v>
      </c>
      <c r="C12" s="556"/>
      <c r="D12" s="147" t="s">
        <v>503</v>
      </c>
      <c r="E12" s="147" t="s">
        <v>540</v>
      </c>
    </row>
    <row r="13" spans="1:5" ht="15" customHeight="1" x14ac:dyDescent="0.3">
      <c r="A13" s="200">
        <v>1</v>
      </c>
      <c r="B13" s="557">
        <v>2</v>
      </c>
      <c r="C13" s="558"/>
      <c r="D13" s="200">
        <v>4</v>
      </c>
      <c r="E13" s="200">
        <v>5</v>
      </c>
    </row>
    <row r="14" spans="1:5" ht="35.4" customHeight="1" x14ac:dyDescent="0.3">
      <c r="A14" s="33">
        <v>1</v>
      </c>
      <c r="B14" s="551" t="s">
        <v>257</v>
      </c>
      <c r="C14" s="552"/>
      <c r="D14" s="134">
        <v>833.5</v>
      </c>
      <c r="E14" s="134">
        <v>833.5</v>
      </c>
    </row>
    <row r="15" spans="1:5" s="192" customFormat="1" ht="33.6" customHeight="1" x14ac:dyDescent="0.3">
      <c r="A15" s="35" t="s">
        <v>246</v>
      </c>
      <c r="B15" s="551" t="s">
        <v>262</v>
      </c>
      <c r="C15" s="552"/>
      <c r="D15" s="134">
        <v>201.1</v>
      </c>
      <c r="E15" s="134">
        <v>201.1</v>
      </c>
    </row>
    <row r="16" spans="1:5" s="192" customFormat="1" ht="33.6" customHeight="1" x14ac:dyDescent="0.3">
      <c r="A16" s="35" t="s">
        <v>247</v>
      </c>
      <c r="B16" s="551" t="s">
        <v>260</v>
      </c>
      <c r="C16" s="552"/>
      <c r="D16" s="134">
        <v>0</v>
      </c>
      <c r="E16" s="134">
        <v>0</v>
      </c>
    </row>
    <row r="17" spans="1:5" s="192" customFormat="1" ht="35.4" customHeight="1" x14ac:dyDescent="0.3">
      <c r="A17" s="33">
        <v>4</v>
      </c>
      <c r="B17" s="551" t="s">
        <v>265</v>
      </c>
      <c r="C17" s="552"/>
      <c r="D17" s="134">
        <v>2464.9</v>
      </c>
      <c r="E17" s="134">
        <v>2464.9</v>
      </c>
    </row>
    <row r="18" spans="1:5" ht="35.4" customHeight="1" x14ac:dyDescent="0.3">
      <c r="A18" s="35" t="s">
        <v>285</v>
      </c>
      <c r="B18" s="551" t="s">
        <v>263</v>
      </c>
      <c r="C18" s="552"/>
      <c r="D18" s="134">
        <v>1202.3</v>
      </c>
      <c r="E18" s="134">
        <v>1202.3</v>
      </c>
    </row>
    <row r="19" spans="1:5" ht="35.4" customHeight="1" x14ac:dyDescent="0.3">
      <c r="A19" s="33">
        <v>6</v>
      </c>
      <c r="B19" s="551" t="s">
        <v>259</v>
      </c>
      <c r="C19" s="552"/>
      <c r="D19" s="134">
        <v>553.20000000000005</v>
      </c>
      <c r="E19" s="134">
        <v>553.20000000000005</v>
      </c>
    </row>
    <row r="20" spans="1:5" ht="35.4" customHeight="1" x14ac:dyDescent="0.3">
      <c r="A20" s="35" t="s">
        <v>286</v>
      </c>
      <c r="B20" s="551" t="s">
        <v>264</v>
      </c>
      <c r="C20" s="552"/>
      <c r="D20" s="134">
        <v>1017.9</v>
      </c>
      <c r="E20" s="134">
        <v>1017.9</v>
      </c>
    </row>
    <row r="21" spans="1:5" ht="35.4" customHeight="1" x14ac:dyDescent="0.3">
      <c r="A21" s="33">
        <v>8</v>
      </c>
      <c r="B21" s="551" t="s">
        <v>261</v>
      </c>
      <c r="C21" s="552"/>
      <c r="D21" s="134">
        <v>1675.9</v>
      </c>
      <c r="E21" s="134">
        <v>1675.9</v>
      </c>
    </row>
    <row r="22" spans="1:5" ht="35.4" customHeight="1" x14ac:dyDescent="0.3">
      <c r="A22" s="33">
        <v>9</v>
      </c>
      <c r="B22" s="551" t="s">
        <v>266</v>
      </c>
      <c r="C22" s="552"/>
      <c r="D22" s="134">
        <v>932.5</v>
      </c>
      <c r="E22" s="134">
        <v>932.5</v>
      </c>
    </row>
    <row r="23" spans="1:5" ht="19.2" customHeight="1" x14ac:dyDescent="0.3">
      <c r="A23" s="40"/>
      <c r="B23" s="553" t="s">
        <v>267</v>
      </c>
      <c r="C23" s="554"/>
      <c r="D23" s="125">
        <v>8881.2000000000007</v>
      </c>
      <c r="E23" s="125">
        <f>D23</f>
        <v>8881.2000000000007</v>
      </c>
    </row>
  </sheetData>
  <mergeCells count="17">
    <mergeCell ref="B14:C14"/>
    <mergeCell ref="A1:B1"/>
    <mergeCell ref="B3:E3"/>
    <mergeCell ref="B9:E9"/>
    <mergeCell ref="B10:E10"/>
    <mergeCell ref="B12:C12"/>
    <mergeCell ref="C6:E6"/>
    <mergeCell ref="B13:C13"/>
    <mergeCell ref="B22:C22"/>
    <mergeCell ref="B23:C23"/>
    <mergeCell ref="B15:C15"/>
    <mergeCell ref="B17:C17"/>
    <mergeCell ref="B18:C18"/>
    <mergeCell ref="B19:C19"/>
    <mergeCell ref="B20:C20"/>
    <mergeCell ref="B21:C21"/>
    <mergeCell ref="B16:C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6" tint="0.59999389629810485"/>
  </sheetPr>
  <dimension ref="A1:P24"/>
  <sheetViews>
    <sheetView view="pageBreakPreview" zoomScale="60" zoomScaleNormal="100" workbookViewId="0">
      <selection activeCell="K21" sqref="K21"/>
    </sheetView>
  </sheetViews>
  <sheetFormatPr defaultColWidth="9.109375" defaultRowHeight="15.6" x14ac:dyDescent="0.3"/>
  <cols>
    <col min="1" max="1" width="40.88671875" style="177" customWidth="1"/>
    <col min="2" max="2" width="23.21875" style="177" customWidth="1"/>
    <col min="3" max="3" width="16.88671875" style="177" customWidth="1"/>
    <col min="4" max="4" width="12.33203125" style="177" customWidth="1"/>
    <col min="5" max="256" width="9.109375" style="177"/>
    <col min="257" max="257" width="43.109375" style="177" customWidth="1"/>
    <col min="258" max="258" width="16.33203125" style="177" customWidth="1"/>
    <col min="259" max="259" width="15.5546875" style="177" customWidth="1"/>
    <col min="260" max="260" width="16.33203125" style="177" customWidth="1"/>
    <col min="261" max="512" width="9.109375" style="177"/>
    <col min="513" max="513" width="43.109375" style="177" customWidth="1"/>
    <col min="514" max="514" width="16.33203125" style="177" customWidth="1"/>
    <col min="515" max="515" width="15.5546875" style="177" customWidth="1"/>
    <col min="516" max="516" width="16.33203125" style="177" customWidth="1"/>
    <col min="517" max="768" width="9.109375" style="177"/>
    <col min="769" max="769" width="43.109375" style="177" customWidth="1"/>
    <col min="770" max="770" width="16.33203125" style="177" customWidth="1"/>
    <col min="771" max="771" width="15.5546875" style="177" customWidth="1"/>
    <col min="772" max="772" width="16.33203125" style="177" customWidth="1"/>
    <col min="773" max="1024" width="9.109375" style="177"/>
    <col min="1025" max="1025" width="43.109375" style="177" customWidth="1"/>
    <col min="1026" max="1026" width="16.33203125" style="177" customWidth="1"/>
    <col min="1027" max="1027" width="15.5546875" style="177" customWidth="1"/>
    <col min="1028" max="1028" width="16.33203125" style="177" customWidth="1"/>
    <col min="1029" max="1280" width="9.109375" style="177"/>
    <col min="1281" max="1281" width="43.109375" style="177" customWidth="1"/>
    <col min="1282" max="1282" width="16.33203125" style="177" customWidth="1"/>
    <col min="1283" max="1283" width="15.5546875" style="177" customWidth="1"/>
    <col min="1284" max="1284" width="16.33203125" style="177" customWidth="1"/>
    <col min="1285" max="1536" width="9.109375" style="177"/>
    <col min="1537" max="1537" width="43.109375" style="177" customWidth="1"/>
    <col min="1538" max="1538" width="16.33203125" style="177" customWidth="1"/>
    <col min="1539" max="1539" width="15.5546875" style="177" customWidth="1"/>
    <col min="1540" max="1540" width="16.33203125" style="177" customWidth="1"/>
    <col min="1541" max="1792" width="9.109375" style="177"/>
    <col min="1793" max="1793" width="43.109375" style="177" customWidth="1"/>
    <col min="1794" max="1794" width="16.33203125" style="177" customWidth="1"/>
    <col min="1795" max="1795" width="15.5546875" style="177" customWidth="1"/>
    <col min="1796" max="1796" width="16.33203125" style="177" customWidth="1"/>
    <col min="1797" max="2048" width="9.109375" style="177"/>
    <col min="2049" max="2049" width="43.109375" style="177" customWidth="1"/>
    <col min="2050" max="2050" width="16.33203125" style="177" customWidth="1"/>
    <col min="2051" max="2051" width="15.5546875" style="177" customWidth="1"/>
    <col min="2052" max="2052" width="16.33203125" style="177" customWidth="1"/>
    <col min="2053" max="2304" width="9.109375" style="177"/>
    <col min="2305" max="2305" width="43.109375" style="177" customWidth="1"/>
    <col min="2306" max="2306" width="16.33203125" style="177" customWidth="1"/>
    <col min="2307" max="2307" width="15.5546875" style="177" customWidth="1"/>
    <col min="2308" max="2308" width="16.33203125" style="177" customWidth="1"/>
    <col min="2309" max="2560" width="9.109375" style="177"/>
    <col min="2561" max="2561" width="43.109375" style="177" customWidth="1"/>
    <col min="2562" max="2562" width="16.33203125" style="177" customWidth="1"/>
    <col min="2563" max="2563" width="15.5546875" style="177" customWidth="1"/>
    <col min="2564" max="2564" width="16.33203125" style="177" customWidth="1"/>
    <col min="2565" max="2816" width="9.109375" style="177"/>
    <col min="2817" max="2817" width="43.109375" style="177" customWidth="1"/>
    <col min="2818" max="2818" width="16.33203125" style="177" customWidth="1"/>
    <col min="2819" max="2819" width="15.5546875" style="177" customWidth="1"/>
    <col min="2820" max="2820" width="16.33203125" style="177" customWidth="1"/>
    <col min="2821" max="3072" width="9.109375" style="177"/>
    <col min="3073" max="3073" width="43.109375" style="177" customWidth="1"/>
    <col min="3074" max="3074" width="16.33203125" style="177" customWidth="1"/>
    <col min="3075" max="3075" width="15.5546875" style="177" customWidth="1"/>
    <col min="3076" max="3076" width="16.33203125" style="177" customWidth="1"/>
    <col min="3077" max="3328" width="9.109375" style="177"/>
    <col min="3329" max="3329" width="43.109375" style="177" customWidth="1"/>
    <col min="3330" max="3330" width="16.33203125" style="177" customWidth="1"/>
    <col min="3331" max="3331" width="15.5546875" style="177" customWidth="1"/>
    <col min="3332" max="3332" width="16.33203125" style="177" customWidth="1"/>
    <col min="3333" max="3584" width="9.109375" style="177"/>
    <col min="3585" max="3585" width="43.109375" style="177" customWidth="1"/>
    <col min="3586" max="3586" width="16.33203125" style="177" customWidth="1"/>
    <col min="3587" max="3587" width="15.5546875" style="177" customWidth="1"/>
    <col min="3588" max="3588" width="16.33203125" style="177" customWidth="1"/>
    <col min="3589" max="3840" width="9.109375" style="177"/>
    <col min="3841" max="3841" width="43.109375" style="177" customWidth="1"/>
    <col min="3842" max="3842" width="16.33203125" style="177" customWidth="1"/>
    <col min="3843" max="3843" width="15.5546875" style="177" customWidth="1"/>
    <col min="3844" max="3844" width="16.33203125" style="177" customWidth="1"/>
    <col min="3845" max="4096" width="9.109375" style="177"/>
    <col min="4097" max="4097" width="43.109375" style="177" customWidth="1"/>
    <col min="4098" max="4098" width="16.33203125" style="177" customWidth="1"/>
    <col min="4099" max="4099" width="15.5546875" style="177" customWidth="1"/>
    <col min="4100" max="4100" width="16.33203125" style="177" customWidth="1"/>
    <col min="4101" max="4352" width="9.109375" style="177"/>
    <col min="4353" max="4353" width="43.109375" style="177" customWidth="1"/>
    <col min="4354" max="4354" width="16.33203125" style="177" customWidth="1"/>
    <col min="4355" max="4355" width="15.5546875" style="177" customWidth="1"/>
    <col min="4356" max="4356" width="16.33203125" style="177" customWidth="1"/>
    <col min="4357" max="4608" width="9.109375" style="177"/>
    <col min="4609" max="4609" width="43.109375" style="177" customWidth="1"/>
    <col min="4610" max="4610" width="16.33203125" style="177" customWidth="1"/>
    <col min="4611" max="4611" width="15.5546875" style="177" customWidth="1"/>
    <col min="4612" max="4612" width="16.33203125" style="177" customWidth="1"/>
    <col min="4613" max="4864" width="9.109375" style="177"/>
    <col min="4865" max="4865" width="43.109375" style="177" customWidth="1"/>
    <col min="4866" max="4866" width="16.33203125" style="177" customWidth="1"/>
    <col min="4867" max="4867" width="15.5546875" style="177" customWidth="1"/>
    <col min="4868" max="4868" width="16.33203125" style="177" customWidth="1"/>
    <col min="4869" max="5120" width="9.109375" style="177"/>
    <col min="5121" max="5121" width="43.109375" style="177" customWidth="1"/>
    <col min="5122" max="5122" width="16.33203125" style="177" customWidth="1"/>
    <col min="5123" max="5123" width="15.5546875" style="177" customWidth="1"/>
    <col min="5124" max="5124" width="16.33203125" style="177" customWidth="1"/>
    <col min="5125" max="5376" width="9.109375" style="177"/>
    <col min="5377" max="5377" width="43.109375" style="177" customWidth="1"/>
    <col min="5378" max="5378" width="16.33203125" style="177" customWidth="1"/>
    <col min="5379" max="5379" width="15.5546875" style="177" customWidth="1"/>
    <col min="5380" max="5380" width="16.33203125" style="177" customWidth="1"/>
    <col min="5381" max="5632" width="9.109375" style="177"/>
    <col min="5633" max="5633" width="43.109375" style="177" customWidth="1"/>
    <col min="5634" max="5634" width="16.33203125" style="177" customWidth="1"/>
    <col min="5635" max="5635" width="15.5546875" style="177" customWidth="1"/>
    <col min="5636" max="5636" width="16.33203125" style="177" customWidth="1"/>
    <col min="5637" max="5888" width="9.109375" style="177"/>
    <col min="5889" max="5889" width="43.109375" style="177" customWidth="1"/>
    <col min="5890" max="5890" width="16.33203125" style="177" customWidth="1"/>
    <col min="5891" max="5891" width="15.5546875" style="177" customWidth="1"/>
    <col min="5892" max="5892" width="16.33203125" style="177" customWidth="1"/>
    <col min="5893" max="6144" width="9.109375" style="177"/>
    <col min="6145" max="6145" width="43.109375" style="177" customWidth="1"/>
    <col min="6146" max="6146" width="16.33203125" style="177" customWidth="1"/>
    <col min="6147" max="6147" width="15.5546875" style="177" customWidth="1"/>
    <col min="6148" max="6148" width="16.33203125" style="177" customWidth="1"/>
    <col min="6149" max="6400" width="9.109375" style="177"/>
    <col min="6401" max="6401" width="43.109375" style="177" customWidth="1"/>
    <col min="6402" max="6402" width="16.33203125" style="177" customWidth="1"/>
    <col min="6403" max="6403" width="15.5546875" style="177" customWidth="1"/>
    <col min="6404" max="6404" width="16.33203125" style="177" customWidth="1"/>
    <col min="6405" max="6656" width="9.109375" style="177"/>
    <col min="6657" max="6657" width="43.109375" style="177" customWidth="1"/>
    <col min="6658" max="6658" width="16.33203125" style="177" customWidth="1"/>
    <col min="6659" max="6659" width="15.5546875" style="177" customWidth="1"/>
    <col min="6660" max="6660" width="16.33203125" style="177" customWidth="1"/>
    <col min="6661" max="6912" width="9.109375" style="177"/>
    <col min="6913" max="6913" width="43.109375" style="177" customWidth="1"/>
    <col min="6914" max="6914" width="16.33203125" style="177" customWidth="1"/>
    <col min="6915" max="6915" width="15.5546875" style="177" customWidth="1"/>
    <col min="6916" max="6916" width="16.33203125" style="177" customWidth="1"/>
    <col min="6917" max="7168" width="9.109375" style="177"/>
    <col min="7169" max="7169" width="43.109375" style="177" customWidth="1"/>
    <col min="7170" max="7170" width="16.33203125" style="177" customWidth="1"/>
    <col min="7171" max="7171" width="15.5546875" style="177" customWidth="1"/>
    <col min="7172" max="7172" width="16.33203125" style="177" customWidth="1"/>
    <col min="7173" max="7424" width="9.109375" style="177"/>
    <col min="7425" max="7425" width="43.109375" style="177" customWidth="1"/>
    <col min="7426" max="7426" width="16.33203125" style="177" customWidth="1"/>
    <col min="7427" max="7427" width="15.5546875" style="177" customWidth="1"/>
    <col min="7428" max="7428" width="16.33203125" style="177" customWidth="1"/>
    <col min="7429" max="7680" width="9.109375" style="177"/>
    <col min="7681" max="7681" width="43.109375" style="177" customWidth="1"/>
    <col min="7682" max="7682" width="16.33203125" style="177" customWidth="1"/>
    <col min="7683" max="7683" width="15.5546875" style="177" customWidth="1"/>
    <col min="7684" max="7684" width="16.33203125" style="177" customWidth="1"/>
    <col min="7685" max="7936" width="9.109375" style="177"/>
    <col min="7937" max="7937" width="43.109375" style="177" customWidth="1"/>
    <col min="7938" max="7938" width="16.33203125" style="177" customWidth="1"/>
    <col min="7939" max="7939" width="15.5546875" style="177" customWidth="1"/>
    <col min="7940" max="7940" width="16.33203125" style="177" customWidth="1"/>
    <col min="7941" max="8192" width="9.109375" style="177"/>
    <col min="8193" max="8193" width="43.109375" style="177" customWidth="1"/>
    <col min="8194" max="8194" width="16.33203125" style="177" customWidth="1"/>
    <col min="8195" max="8195" width="15.5546875" style="177" customWidth="1"/>
    <col min="8196" max="8196" width="16.33203125" style="177" customWidth="1"/>
    <col min="8197" max="8448" width="9.109375" style="177"/>
    <col min="8449" max="8449" width="43.109375" style="177" customWidth="1"/>
    <col min="8450" max="8450" width="16.33203125" style="177" customWidth="1"/>
    <col min="8451" max="8451" width="15.5546875" style="177" customWidth="1"/>
    <col min="8452" max="8452" width="16.33203125" style="177" customWidth="1"/>
    <col min="8453" max="8704" width="9.109375" style="177"/>
    <col min="8705" max="8705" width="43.109375" style="177" customWidth="1"/>
    <col min="8706" max="8706" width="16.33203125" style="177" customWidth="1"/>
    <col min="8707" max="8707" width="15.5546875" style="177" customWidth="1"/>
    <col min="8708" max="8708" width="16.33203125" style="177" customWidth="1"/>
    <col min="8709" max="8960" width="9.109375" style="177"/>
    <col min="8961" max="8961" width="43.109375" style="177" customWidth="1"/>
    <col min="8962" max="8962" width="16.33203125" style="177" customWidth="1"/>
    <col min="8963" max="8963" width="15.5546875" style="177" customWidth="1"/>
    <col min="8964" max="8964" width="16.33203125" style="177" customWidth="1"/>
    <col min="8965" max="9216" width="9.109375" style="177"/>
    <col min="9217" max="9217" width="43.109375" style="177" customWidth="1"/>
    <col min="9218" max="9218" width="16.33203125" style="177" customWidth="1"/>
    <col min="9219" max="9219" width="15.5546875" style="177" customWidth="1"/>
    <col min="9220" max="9220" width="16.33203125" style="177" customWidth="1"/>
    <col min="9221" max="9472" width="9.109375" style="177"/>
    <col min="9473" max="9473" width="43.109375" style="177" customWidth="1"/>
    <col min="9474" max="9474" width="16.33203125" style="177" customWidth="1"/>
    <col min="9475" max="9475" width="15.5546875" style="177" customWidth="1"/>
    <col min="9476" max="9476" width="16.33203125" style="177" customWidth="1"/>
    <col min="9477" max="9728" width="9.109375" style="177"/>
    <col min="9729" max="9729" width="43.109375" style="177" customWidth="1"/>
    <col min="9730" max="9730" width="16.33203125" style="177" customWidth="1"/>
    <col min="9731" max="9731" width="15.5546875" style="177" customWidth="1"/>
    <col min="9732" max="9732" width="16.33203125" style="177" customWidth="1"/>
    <col min="9733" max="9984" width="9.109375" style="177"/>
    <col min="9985" max="9985" width="43.109375" style="177" customWidth="1"/>
    <col min="9986" max="9986" width="16.33203125" style="177" customWidth="1"/>
    <col min="9987" max="9987" width="15.5546875" style="177" customWidth="1"/>
    <col min="9988" max="9988" width="16.33203125" style="177" customWidth="1"/>
    <col min="9989" max="10240" width="9.109375" style="177"/>
    <col min="10241" max="10241" width="43.109375" style="177" customWidth="1"/>
    <col min="10242" max="10242" width="16.33203125" style="177" customWidth="1"/>
    <col min="10243" max="10243" width="15.5546875" style="177" customWidth="1"/>
    <col min="10244" max="10244" width="16.33203125" style="177" customWidth="1"/>
    <col min="10245" max="10496" width="9.109375" style="177"/>
    <col min="10497" max="10497" width="43.109375" style="177" customWidth="1"/>
    <col min="10498" max="10498" width="16.33203125" style="177" customWidth="1"/>
    <col min="10499" max="10499" width="15.5546875" style="177" customWidth="1"/>
    <col min="10500" max="10500" width="16.33203125" style="177" customWidth="1"/>
    <col min="10501" max="10752" width="9.109375" style="177"/>
    <col min="10753" max="10753" width="43.109375" style="177" customWidth="1"/>
    <col min="10754" max="10754" width="16.33203125" style="177" customWidth="1"/>
    <col min="10755" max="10755" width="15.5546875" style="177" customWidth="1"/>
    <col min="10756" max="10756" width="16.33203125" style="177" customWidth="1"/>
    <col min="10757" max="11008" width="9.109375" style="177"/>
    <col min="11009" max="11009" width="43.109375" style="177" customWidth="1"/>
    <col min="11010" max="11010" width="16.33203125" style="177" customWidth="1"/>
    <col min="11011" max="11011" width="15.5546875" style="177" customWidth="1"/>
    <col min="11012" max="11012" width="16.33203125" style="177" customWidth="1"/>
    <col min="11013" max="11264" width="9.109375" style="177"/>
    <col min="11265" max="11265" width="43.109375" style="177" customWidth="1"/>
    <col min="11266" max="11266" width="16.33203125" style="177" customWidth="1"/>
    <col min="11267" max="11267" width="15.5546875" style="177" customWidth="1"/>
    <col min="11268" max="11268" width="16.33203125" style="177" customWidth="1"/>
    <col min="11269" max="11520" width="9.109375" style="177"/>
    <col min="11521" max="11521" width="43.109375" style="177" customWidth="1"/>
    <col min="11522" max="11522" width="16.33203125" style="177" customWidth="1"/>
    <col min="11523" max="11523" width="15.5546875" style="177" customWidth="1"/>
    <col min="11524" max="11524" width="16.33203125" style="177" customWidth="1"/>
    <col min="11525" max="11776" width="9.109375" style="177"/>
    <col min="11777" max="11777" width="43.109375" style="177" customWidth="1"/>
    <col min="11778" max="11778" width="16.33203125" style="177" customWidth="1"/>
    <col min="11779" max="11779" width="15.5546875" style="177" customWidth="1"/>
    <col min="11780" max="11780" width="16.33203125" style="177" customWidth="1"/>
    <col min="11781" max="12032" width="9.109375" style="177"/>
    <col min="12033" max="12033" width="43.109375" style="177" customWidth="1"/>
    <col min="12034" max="12034" width="16.33203125" style="177" customWidth="1"/>
    <col min="12035" max="12035" width="15.5546875" style="177" customWidth="1"/>
    <col min="12036" max="12036" width="16.33203125" style="177" customWidth="1"/>
    <col min="12037" max="12288" width="9.109375" style="177"/>
    <col min="12289" max="12289" width="43.109375" style="177" customWidth="1"/>
    <col min="12290" max="12290" width="16.33203125" style="177" customWidth="1"/>
    <col min="12291" max="12291" width="15.5546875" style="177" customWidth="1"/>
    <col min="12292" max="12292" width="16.33203125" style="177" customWidth="1"/>
    <col min="12293" max="12544" width="9.109375" style="177"/>
    <col min="12545" max="12545" width="43.109375" style="177" customWidth="1"/>
    <col min="12546" max="12546" width="16.33203125" style="177" customWidth="1"/>
    <col min="12547" max="12547" width="15.5546875" style="177" customWidth="1"/>
    <col min="12548" max="12548" width="16.33203125" style="177" customWidth="1"/>
    <col min="12549" max="12800" width="9.109375" style="177"/>
    <col min="12801" max="12801" width="43.109375" style="177" customWidth="1"/>
    <col min="12802" max="12802" width="16.33203125" style="177" customWidth="1"/>
    <col min="12803" max="12803" width="15.5546875" style="177" customWidth="1"/>
    <col min="12804" max="12804" width="16.33203125" style="177" customWidth="1"/>
    <col min="12805" max="13056" width="9.109375" style="177"/>
    <col min="13057" max="13057" width="43.109375" style="177" customWidth="1"/>
    <col min="13058" max="13058" width="16.33203125" style="177" customWidth="1"/>
    <col min="13059" max="13059" width="15.5546875" style="177" customWidth="1"/>
    <col min="13060" max="13060" width="16.33203125" style="177" customWidth="1"/>
    <col min="13061" max="13312" width="9.109375" style="177"/>
    <col min="13313" max="13313" width="43.109375" style="177" customWidth="1"/>
    <col min="13314" max="13314" width="16.33203125" style="177" customWidth="1"/>
    <col min="13315" max="13315" width="15.5546875" style="177" customWidth="1"/>
    <col min="13316" max="13316" width="16.33203125" style="177" customWidth="1"/>
    <col min="13317" max="13568" width="9.109375" style="177"/>
    <col min="13569" max="13569" width="43.109375" style="177" customWidth="1"/>
    <col min="13570" max="13570" width="16.33203125" style="177" customWidth="1"/>
    <col min="13571" max="13571" width="15.5546875" style="177" customWidth="1"/>
    <col min="13572" max="13572" width="16.33203125" style="177" customWidth="1"/>
    <col min="13573" max="13824" width="9.109375" style="177"/>
    <col min="13825" max="13825" width="43.109375" style="177" customWidth="1"/>
    <col min="13826" max="13826" width="16.33203125" style="177" customWidth="1"/>
    <col min="13827" max="13827" width="15.5546875" style="177" customWidth="1"/>
    <col min="13828" max="13828" width="16.33203125" style="177" customWidth="1"/>
    <col min="13829" max="14080" width="9.109375" style="177"/>
    <col min="14081" max="14081" width="43.109375" style="177" customWidth="1"/>
    <col min="14082" max="14082" width="16.33203125" style="177" customWidth="1"/>
    <col min="14083" max="14083" width="15.5546875" style="177" customWidth="1"/>
    <col min="14084" max="14084" width="16.33203125" style="177" customWidth="1"/>
    <col min="14085" max="14336" width="9.109375" style="177"/>
    <col min="14337" max="14337" width="43.109375" style="177" customWidth="1"/>
    <col min="14338" max="14338" width="16.33203125" style="177" customWidth="1"/>
    <col min="14339" max="14339" width="15.5546875" style="177" customWidth="1"/>
    <col min="14340" max="14340" width="16.33203125" style="177" customWidth="1"/>
    <col min="14341" max="14592" width="9.109375" style="177"/>
    <col min="14593" max="14593" width="43.109375" style="177" customWidth="1"/>
    <col min="14594" max="14594" width="16.33203125" style="177" customWidth="1"/>
    <col min="14595" max="14595" width="15.5546875" style="177" customWidth="1"/>
    <col min="14596" max="14596" width="16.33203125" style="177" customWidth="1"/>
    <col min="14597" max="14848" width="9.109375" style="177"/>
    <col min="14849" max="14849" width="43.109375" style="177" customWidth="1"/>
    <col min="14850" max="14850" width="16.33203125" style="177" customWidth="1"/>
    <col min="14851" max="14851" width="15.5546875" style="177" customWidth="1"/>
    <col min="14852" max="14852" width="16.33203125" style="177" customWidth="1"/>
    <col min="14853" max="15104" width="9.109375" style="177"/>
    <col min="15105" max="15105" width="43.109375" style="177" customWidth="1"/>
    <col min="15106" max="15106" width="16.33203125" style="177" customWidth="1"/>
    <col min="15107" max="15107" width="15.5546875" style="177" customWidth="1"/>
    <col min="15108" max="15108" width="16.33203125" style="177" customWidth="1"/>
    <col min="15109" max="15360" width="9.109375" style="177"/>
    <col min="15361" max="15361" width="43.109375" style="177" customWidth="1"/>
    <col min="15362" max="15362" width="16.33203125" style="177" customWidth="1"/>
    <col min="15363" max="15363" width="15.5546875" style="177" customWidth="1"/>
    <col min="15364" max="15364" width="16.33203125" style="177" customWidth="1"/>
    <col min="15365" max="15616" width="9.109375" style="177"/>
    <col min="15617" max="15617" width="43.109375" style="177" customWidth="1"/>
    <col min="15618" max="15618" width="16.33203125" style="177" customWidth="1"/>
    <col min="15619" max="15619" width="15.5546875" style="177" customWidth="1"/>
    <col min="15620" max="15620" width="16.33203125" style="177" customWidth="1"/>
    <col min="15621" max="15872" width="9.109375" style="177"/>
    <col min="15873" max="15873" width="43.109375" style="177" customWidth="1"/>
    <col min="15874" max="15874" width="16.33203125" style="177" customWidth="1"/>
    <col min="15875" max="15875" width="15.5546875" style="177" customWidth="1"/>
    <col min="15876" max="15876" width="16.33203125" style="177" customWidth="1"/>
    <col min="15877" max="16128" width="9.109375" style="177"/>
    <col min="16129" max="16129" width="43.109375" style="177" customWidth="1"/>
    <col min="16130" max="16130" width="16.33203125" style="177" customWidth="1"/>
    <col min="16131" max="16131" width="15.5546875" style="177" customWidth="1"/>
    <col min="16132" max="16132" width="16.33203125" style="177" customWidth="1"/>
    <col min="16133" max="16384" width="9.109375" style="177"/>
  </cols>
  <sheetData>
    <row r="1" spans="1:16" ht="45.6" customHeight="1" x14ac:dyDescent="0.3">
      <c r="A1" s="470" t="s">
        <v>541</v>
      </c>
      <c r="B1" s="470"/>
      <c r="C1" s="470"/>
      <c r="D1" s="470"/>
    </row>
    <row r="3" spans="1:16" x14ac:dyDescent="0.3">
      <c r="A3" s="472"/>
      <c r="B3" s="472" t="s">
        <v>537</v>
      </c>
      <c r="C3" s="472" t="s">
        <v>9</v>
      </c>
      <c r="D3" s="472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ht="68.25" customHeight="1" x14ac:dyDescent="0.3">
      <c r="A4" s="472"/>
      <c r="B4" s="472"/>
      <c r="C4" s="223" t="s">
        <v>10</v>
      </c>
      <c r="D4" s="223" t="s">
        <v>11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6" s="178" customFormat="1" x14ac:dyDescent="0.3">
      <c r="A5" s="469" t="s">
        <v>12</v>
      </c>
      <c r="B5" s="469"/>
      <c r="C5" s="469"/>
      <c r="D5" s="469"/>
    </row>
    <row r="6" spans="1:16" s="178" customFormat="1" x14ac:dyDescent="0.3">
      <c r="A6" s="469" t="s">
        <v>13</v>
      </c>
      <c r="B6" s="469"/>
      <c r="C6" s="469"/>
      <c r="D6" s="469"/>
    </row>
    <row r="7" spans="1:16" ht="46.8" x14ac:dyDescent="0.3">
      <c r="A7" s="179" t="s">
        <v>14</v>
      </c>
      <c r="B7" s="9">
        <v>0</v>
      </c>
      <c r="C7" s="9">
        <v>0</v>
      </c>
      <c r="D7" s="9"/>
    </row>
    <row r="9" spans="1:16" x14ac:dyDescent="0.3">
      <c r="A9" s="470" t="s">
        <v>542</v>
      </c>
      <c r="B9" s="470"/>
      <c r="C9" s="470"/>
      <c r="D9" s="470"/>
    </row>
    <row r="10" spans="1:16" ht="33.6" customHeight="1" x14ac:dyDescent="0.3">
      <c r="A10" s="471"/>
      <c r="B10" s="471"/>
      <c r="C10" s="471"/>
      <c r="D10" s="471"/>
    </row>
    <row r="11" spans="1:16" x14ac:dyDescent="0.3">
      <c r="A11" s="224"/>
      <c r="B11" s="224"/>
      <c r="C11" s="224"/>
      <c r="D11" s="224"/>
    </row>
    <row r="12" spans="1:16" x14ac:dyDescent="0.3">
      <c r="A12" s="472"/>
      <c r="B12" s="472" t="s">
        <v>538</v>
      </c>
      <c r="C12" s="472" t="s">
        <v>9</v>
      </c>
      <c r="D12" s="472"/>
    </row>
    <row r="13" spans="1:16" ht="48.6" customHeight="1" x14ac:dyDescent="0.3">
      <c r="A13" s="472"/>
      <c r="B13" s="472"/>
      <c r="C13" s="223" t="s">
        <v>10</v>
      </c>
      <c r="D13" s="223" t="s">
        <v>11</v>
      </c>
    </row>
    <row r="14" spans="1:16" ht="23.4" customHeight="1" x14ac:dyDescent="0.3">
      <c r="A14" s="469" t="s">
        <v>12</v>
      </c>
      <c r="B14" s="469"/>
      <c r="C14" s="469"/>
      <c r="D14" s="469"/>
    </row>
    <row r="15" spans="1:16" ht="23.4" customHeight="1" x14ac:dyDescent="0.3">
      <c r="A15" s="469" t="s">
        <v>13</v>
      </c>
      <c r="B15" s="469"/>
      <c r="C15" s="469"/>
      <c r="D15" s="469"/>
    </row>
    <row r="16" spans="1:16" ht="46.8" x14ac:dyDescent="0.3">
      <c r="A16" s="179" t="s">
        <v>14</v>
      </c>
      <c r="B16" s="9">
        <f>C16+D16</f>
        <v>0</v>
      </c>
      <c r="C16" s="9">
        <v>0</v>
      </c>
      <c r="D16" s="9"/>
    </row>
    <row r="18" spans="1:4" x14ac:dyDescent="0.3">
      <c r="A18" s="470" t="s">
        <v>543</v>
      </c>
      <c r="B18" s="470"/>
      <c r="C18" s="470"/>
      <c r="D18" s="470"/>
    </row>
    <row r="19" spans="1:4" ht="31.2" customHeight="1" x14ac:dyDescent="0.3">
      <c r="A19" s="473"/>
      <c r="B19" s="473"/>
      <c r="C19" s="473"/>
      <c r="D19" s="473"/>
    </row>
    <row r="20" spans="1:4" x14ac:dyDescent="0.3">
      <c r="A20" s="472"/>
      <c r="B20" s="472" t="s">
        <v>544</v>
      </c>
      <c r="C20" s="472" t="s">
        <v>9</v>
      </c>
      <c r="D20" s="472"/>
    </row>
    <row r="21" spans="1:4" ht="45" customHeight="1" x14ac:dyDescent="0.3">
      <c r="A21" s="472"/>
      <c r="B21" s="472"/>
      <c r="C21" s="223" t="s">
        <v>10</v>
      </c>
      <c r="D21" s="223" t="s">
        <v>11</v>
      </c>
    </row>
    <row r="22" spans="1:4" x14ac:dyDescent="0.3">
      <c r="A22" s="469" t="s">
        <v>12</v>
      </c>
      <c r="B22" s="469"/>
      <c r="C22" s="469"/>
      <c r="D22" s="469"/>
    </row>
    <row r="23" spans="1:4" x14ac:dyDescent="0.3">
      <c r="A23" s="469" t="s">
        <v>13</v>
      </c>
      <c r="B23" s="469"/>
      <c r="C23" s="469"/>
      <c r="D23" s="469"/>
    </row>
    <row r="24" spans="1:4" ht="46.8" x14ac:dyDescent="0.3">
      <c r="A24" s="179" t="s">
        <v>14</v>
      </c>
      <c r="B24" s="9">
        <f>C24+D24</f>
        <v>0</v>
      </c>
      <c r="C24" s="9">
        <v>0</v>
      </c>
      <c r="D24" s="9"/>
    </row>
  </sheetData>
  <mergeCells count="18">
    <mergeCell ref="A6:D6"/>
    <mergeCell ref="A1:D1"/>
    <mergeCell ref="A3:A4"/>
    <mergeCell ref="B3:B4"/>
    <mergeCell ref="C3:D3"/>
    <mergeCell ref="A5:D5"/>
    <mergeCell ref="A23:D23"/>
    <mergeCell ref="A9:D10"/>
    <mergeCell ref="A12:A13"/>
    <mergeCell ref="B12:B13"/>
    <mergeCell ref="C12:D12"/>
    <mergeCell ref="A14:D14"/>
    <mergeCell ref="A15:D15"/>
    <mergeCell ref="A18:D19"/>
    <mergeCell ref="A20:A21"/>
    <mergeCell ref="B20:B21"/>
    <mergeCell ref="C20:D20"/>
    <mergeCell ref="A22:D22"/>
  </mergeCells>
  <pageMargins left="0.47244094488188981" right="0.39370078740157483" top="0.74803149606299213" bottom="0.74803149606299213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>
    <tabColor theme="6" tint="0.59999389629810485"/>
    <pageSetUpPr fitToPage="1"/>
  </sheetPr>
  <dimension ref="A1:F27"/>
  <sheetViews>
    <sheetView view="pageBreakPreview" zoomScale="80" zoomScaleNormal="100" zoomScaleSheetLayoutView="80" workbookViewId="0">
      <selection activeCell="I16" sqref="I16"/>
    </sheetView>
  </sheetViews>
  <sheetFormatPr defaultColWidth="9.109375" defaultRowHeight="15.6" x14ac:dyDescent="0.3"/>
  <cols>
    <col min="1" max="1" width="4.88671875" style="188" customWidth="1"/>
    <col min="2" max="2" width="54.21875" style="188" customWidth="1"/>
    <col min="3" max="6" width="10.88671875" style="188" customWidth="1"/>
    <col min="7" max="8" width="9.109375" style="188"/>
    <col min="9" max="9" width="21.33203125" style="188" customWidth="1"/>
    <col min="10" max="257" width="9.109375" style="188"/>
    <col min="258" max="258" width="6.88671875" style="188" customWidth="1"/>
    <col min="259" max="259" width="40.88671875" style="188" customWidth="1"/>
    <col min="260" max="262" width="14.88671875" style="188" customWidth="1"/>
    <col min="263" max="264" width="9.109375" style="188"/>
    <col min="265" max="265" width="21.33203125" style="188" customWidth="1"/>
    <col min="266" max="513" width="9.109375" style="188"/>
    <col min="514" max="514" width="6.88671875" style="188" customWidth="1"/>
    <col min="515" max="515" width="40.88671875" style="188" customWidth="1"/>
    <col min="516" max="518" width="14.88671875" style="188" customWidth="1"/>
    <col min="519" max="520" width="9.109375" style="188"/>
    <col min="521" max="521" width="21.33203125" style="188" customWidth="1"/>
    <col min="522" max="769" width="9.109375" style="188"/>
    <col min="770" max="770" width="6.88671875" style="188" customWidth="1"/>
    <col min="771" max="771" width="40.88671875" style="188" customWidth="1"/>
    <col min="772" max="774" width="14.88671875" style="188" customWidth="1"/>
    <col min="775" max="776" width="9.109375" style="188"/>
    <col min="777" max="777" width="21.33203125" style="188" customWidth="1"/>
    <col min="778" max="1025" width="9.109375" style="188"/>
    <col min="1026" max="1026" width="6.88671875" style="188" customWidth="1"/>
    <col min="1027" max="1027" width="40.88671875" style="188" customWidth="1"/>
    <col min="1028" max="1030" width="14.88671875" style="188" customWidth="1"/>
    <col min="1031" max="1032" width="9.109375" style="188"/>
    <col min="1033" max="1033" width="21.33203125" style="188" customWidth="1"/>
    <col min="1034" max="1281" width="9.109375" style="188"/>
    <col min="1282" max="1282" width="6.88671875" style="188" customWidth="1"/>
    <col min="1283" max="1283" width="40.88671875" style="188" customWidth="1"/>
    <col min="1284" max="1286" width="14.88671875" style="188" customWidth="1"/>
    <col min="1287" max="1288" width="9.109375" style="188"/>
    <col min="1289" max="1289" width="21.33203125" style="188" customWidth="1"/>
    <col min="1290" max="1537" width="9.109375" style="188"/>
    <col min="1538" max="1538" width="6.88671875" style="188" customWidth="1"/>
    <col min="1539" max="1539" width="40.88671875" style="188" customWidth="1"/>
    <col min="1540" max="1542" width="14.88671875" style="188" customWidth="1"/>
    <col min="1543" max="1544" width="9.109375" style="188"/>
    <col min="1545" max="1545" width="21.33203125" style="188" customWidth="1"/>
    <col min="1546" max="1793" width="9.109375" style="188"/>
    <col min="1794" max="1794" width="6.88671875" style="188" customWidth="1"/>
    <col min="1795" max="1795" width="40.88671875" style="188" customWidth="1"/>
    <col min="1796" max="1798" width="14.88671875" style="188" customWidth="1"/>
    <col min="1799" max="1800" width="9.109375" style="188"/>
    <col min="1801" max="1801" width="21.33203125" style="188" customWidth="1"/>
    <col min="1802" max="2049" width="9.109375" style="188"/>
    <col min="2050" max="2050" width="6.88671875" style="188" customWidth="1"/>
    <col min="2051" max="2051" width="40.88671875" style="188" customWidth="1"/>
    <col min="2052" max="2054" width="14.88671875" style="188" customWidth="1"/>
    <col min="2055" max="2056" width="9.109375" style="188"/>
    <col min="2057" max="2057" width="21.33203125" style="188" customWidth="1"/>
    <col min="2058" max="2305" width="9.109375" style="188"/>
    <col min="2306" max="2306" width="6.88671875" style="188" customWidth="1"/>
    <col min="2307" max="2307" width="40.88671875" style="188" customWidth="1"/>
    <col min="2308" max="2310" width="14.88671875" style="188" customWidth="1"/>
    <col min="2311" max="2312" width="9.109375" style="188"/>
    <col min="2313" max="2313" width="21.33203125" style="188" customWidth="1"/>
    <col min="2314" max="2561" width="9.109375" style="188"/>
    <col min="2562" max="2562" width="6.88671875" style="188" customWidth="1"/>
    <col min="2563" max="2563" width="40.88671875" style="188" customWidth="1"/>
    <col min="2564" max="2566" width="14.88671875" style="188" customWidth="1"/>
    <col min="2567" max="2568" width="9.109375" style="188"/>
    <col min="2569" max="2569" width="21.33203125" style="188" customWidth="1"/>
    <col min="2570" max="2817" width="9.109375" style="188"/>
    <col min="2818" max="2818" width="6.88671875" style="188" customWidth="1"/>
    <col min="2819" max="2819" width="40.88671875" style="188" customWidth="1"/>
    <col min="2820" max="2822" width="14.88671875" style="188" customWidth="1"/>
    <col min="2823" max="2824" width="9.109375" style="188"/>
    <col min="2825" max="2825" width="21.33203125" style="188" customWidth="1"/>
    <col min="2826" max="3073" width="9.109375" style="188"/>
    <col min="3074" max="3074" width="6.88671875" style="188" customWidth="1"/>
    <col min="3075" max="3075" width="40.88671875" style="188" customWidth="1"/>
    <col min="3076" max="3078" width="14.88671875" style="188" customWidth="1"/>
    <col min="3079" max="3080" width="9.109375" style="188"/>
    <col min="3081" max="3081" width="21.33203125" style="188" customWidth="1"/>
    <col min="3082" max="3329" width="9.109375" style="188"/>
    <col min="3330" max="3330" width="6.88671875" style="188" customWidth="1"/>
    <col min="3331" max="3331" width="40.88671875" style="188" customWidth="1"/>
    <col min="3332" max="3334" width="14.88671875" style="188" customWidth="1"/>
    <col min="3335" max="3336" width="9.109375" style="188"/>
    <col min="3337" max="3337" width="21.33203125" style="188" customWidth="1"/>
    <col min="3338" max="3585" width="9.109375" style="188"/>
    <col min="3586" max="3586" width="6.88671875" style="188" customWidth="1"/>
    <col min="3587" max="3587" width="40.88671875" style="188" customWidth="1"/>
    <col min="3588" max="3590" width="14.88671875" style="188" customWidth="1"/>
    <col min="3591" max="3592" width="9.109375" style="188"/>
    <col min="3593" max="3593" width="21.33203125" style="188" customWidth="1"/>
    <col min="3594" max="3841" width="9.109375" style="188"/>
    <col min="3842" max="3842" width="6.88671875" style="188" customWidth="1"/>
    <col min="3843" max="3843" width="40.88671875" style="188" customWidth="1"/>
    <col min="3844" max="3846" width="14.88671875" style="188" customWidth="1"/>
    <col min="3847" max="3848" width="9.109375" style="188"/>
    <col min="3849" max="3849" width="21.33203125" style="188" customWidth="1"/>
    <col min="3850" max="4097" width="9.109375" style="188"/>
    <col min="4098" max="4098" width="6.88671875" style="188" customWidth="1"/>
    <col min="4099" max="4099" width="40.88671875" style="188" customWidth="1"/>
    <col min="4100" max="4102" width="14.88671875" style="188" customWidth="1"/>
    <col min="4103" max="4104" width="9.109375" style="188"/>
    <col min="4105" max="4105" width="21.33203125" style="188" customWidth="1"/>
    <col min="4106" max="4353" width="9.109375" style="188"/>
    <col min="4354" max="4354" width="6.88671875" style="188" customWidth="1"/>
    <col min="4355" max="4355" width="40.88671875" style="188" customWidth="1"/>
    <col min="4356" max="4358" width="14.88671875" style="188" customWidth="1"/>
    <col min="4359" max="4360" width="9.109375" style="188"/>
    <col min="4361" max="4361" width="21.33203125" style="188" customWidth="1"/>
    <col min="4362" max="4609" width="9.109375" style="188"/>
    <col min="4610" max="4610" width="6.88671875" style="188" customWidth="1"/>
    <col min="4611" max="4611" width="40.88671875" style="188" customWidth="1"/>
    <col min="4612" max="4614" width="14.88671875" style="188" customWidth="1"/>
    <col min="4615" max="4616" width="9.109375" style="188"/>
    <col min="4617" max="4617" width="21.33203125" style="188" customWidth="1"/>
    <col min="4618" max="4865" width="9.109375" style="188"/>
    <col min="4866" max="4866" width="6.88671875" style="188" customWidth="1"/>
    <col min="4867" max="4867" width="40.88671875" style="188" customWidth="1"/>
    <col min="4868" max="4870" width="14.88671875" style="188" customWidth="1"/>
    <col min="4871" max="4872" width="9.109375" style="188"/>
    <col min="4873" max="4873" width="21.33203125" style="188" customWidth="1"/>
    <col min="4874" max="5121" width="9.109375" style="188"/>
    <col min="5122" max="5122" width="6.88671875" style="188" customWidth="1"/>
    <col min="5123" max="5123" width="40.88671875" style="188" customWidth="1"/>
    <col min="5124" max="5126" width="14.88671875" style="188" customWidth="1"/>
    <col min="5127" max="5128" width="9.109375" style="188"/>
    <col min="5129" max="5129" width="21.33203125" style="188" customWidth="1"/>
    <col min="5130" max="5377" width="9.109375" style="188"/>
    <col min="5378" max="5378" width="6.88671875" style="188" customWidth="1"/>
    <col min="5379" max="5379" width="40.88671875" style="188" customWidth="1"/>
    <col min="5380" max="5382" width="14.88671875" style="188" customWidth="1"/>
    <col min="5383" max="5384" width="9.109375" style="188"/>
    <col min="5385" max="5385" width="21.33203125" style="188" customWidth="1"/>
    <col min="5386" max="5633" width="9.109375" style="188"/>
    <col min="5634" max="5634" width="6.88671875" style="188" customWidth="1"/>
    <col min="5635" max="5635" width="40.88671875" style="188" customWidth="1"/>
    <col min="5636" max="5638" width="14.88671875" style="188" customWidth="1"/>
    <col min="5639" max="5640" width="9.109375" style="188"/>
    <col min="5641" max="5641" width="21.33203125" style="188" customWidth="1"/>
    <col min="5642" max="5889" width="9.109375" style="188"/>
    <col min="5890" max="5890" width="6.88671875" style="188" customWidth="1"/>
    <col min="5891" max="5891" width="40.88671875" style="188" customWidth="1"/>
    <col min="5892" max="5894" width="14.88671875" style="188" customWidth="1"/>
    <col min="5895" max="5896" width="9.109375" style="188"/>
    <col min="5897" max="5897" width="21.33203125" style="188" customWidth="1"/>
    <col min="5898" max="6145" width="9.109375" style="188"/>
    <col min="6146" max="6146" width="6.88671875" style="188" customWidth="1"/>
    <col min="6147" max="6147" width="40.88671875" style="188" customWidth="1"/>
    <col min="6148" max="6150" width="14.88671875" style="188" customWidth="1"/>
    <col min="6151" max="6152" width="9.109375" style="188"/>
    <col min="6153" max="6153" width="21.33203125" style="188" customWidth="1"/>
    <col min="6154" max="6401" width="9.109375" style="188"/>
    <col min="6402" max="6402" width="6.88671875" style="188" customWidth="1"/>
    <col min="6403" max="6403" width="40.88671875" style="188" customWidth="1"/>
    <col min="6404" max="6406" width="14.88671875" style="188" customWidth="1"/>
    <col min="6407" max="6408" width="9.109375" style="188"/>
    <col min="6409" max="6409" width="21.33203125" style="188" customWidth="1"/>
    <col min="6410" max="6657" width="9.109375" style="188"/>
    <col min="6658" max="6658" width="6.88671875" style="188" customWidth="1"/>
    <col min="6659" max="6659" width="40.88671875" style="188" customWidth="1"/>
    <col min="6660" max="6662" width="14.88671875" style="188" customWidth="1"/>
    <col min="6663" max="6664" width="9.109375" style="188"/>
    <col min="6665" max="6665" width="21.33203125" style="188" customWidth="1"/>
    <col min="6666" max="6913" width="9.109375" style="188"/>
    <col min="6914" max="6914" width="6.88671875" style="188" customWidth="1"/>
    <col min="6915" max="6915" width="40.88671875" style="188" customWidth="1"/>
    <col min="6916" max="6918" width="14.88671875" style="188" customWidth="1"/>
    <col min="6919" max="6920" width="9.109375" style="188"/>
    <col min="6921" max="6921" width="21.33203125" style="188" customWidth="1"/>
    <col min="6922" max="7169" width="9.109375" style="188"/>
    <col min="7170" max="7170" width="6.88671875" style="188" customWidth="1"/>
    <col min="7171" max="7171" width="40.88671875" style="188" customWidth="1"/>
    <col min="7172" max="7174" width="14.88671875" style="188" customWidth="1"/>
    <col min="7175" max="7176" width="9.109375" style="188"/>
    <col min="7177" max="7177" width="21.33203125" style="188" customWidth="1"/>
    <col min="7178" max="7425" width="9.109375" style="188"/>
    <col min="7426" max="7426" width="6.88671875" style="188" customWidth="1"/>
    <col min="7427" max="7427" width="40.88671875" style="188" customWidth="1"/>
    <col min="7428" max="7430" width="14.88671875" style="188" customWidth="1"/>
    <col min="7431" max="7432" width="9.109375" style="188"/>
    <col min="7433" max="7433" width="21.33203125" style="188" customWidth="1"/>
    <col min="7434" max="7681" width="9.109375" style="188"/>
    <col min="7682" max="7682" width="6.88671875" style="188" customWidth="1"/>
    <col min="7683" max="7683" width="40.88671875" style="188" customWidth="1"/>
    <col min="7684" max="7686" width="14.88671875" style="188" customWidth="1"/>
    <col min="7687" max="7688" width="9.109375" style="188"/>
    <col min="7689" max="7689" width="21.33203125" style="188" customWidth="1"/>
    <col min="7690" max="7937" width="9.109375" style="188"/>
    <col min="7938" max="7938" width="6.88671875" style="188" customWidth="1"/>
    <col min="7939" max="7939" width="40.88671875" style="188" customWidth="1"/>
    <col min="7940" max="7942" width="14.88671875" style="188" customWidth="1"/>
    <col min="7943" max="7944" width="9.109375" style="188"/>
    <col min="7945" max="7945" width="21.33203125" style="188" customWidth="1"/>
    <col min="7946" max="8193" width="9.109375" style="188"/>
    <col min="8194" max="8194" width="6.88671875" style="188" customWidth="1"/>
    <col min="8195" max="8195" width="40.88671875" style="188" customWidth="1"/>
    <col min="8196" max="8198" width="14.88671875" style="188" customWidth="1"/>
    <col min="8199" max="8200" width="9.109375" style="188"/>
    <col min="8201" max="8201" width="21.33203125" style="188" customWidth="1"/>
    <col min="8202" max="8449" width="9.109375" style="188"/>
    <col min="8450" max="8450" width="6.88671875" style="188" customWidth="1"/>
    <col min="8451" max="8451" width="40.88671875" style="188" customWidth="1"/>
    <col min="8452" max="8454" width="14.88671875" style="188" customWidth="1"/>
    <col min="8455" max="8456" width="9.109375" style="188"/>
    <col min="8457" max="8457" width="21.33203125" style="188" customWidth="1"/>
    <col min="8458" max="8705" width="9.109375" style="188"/>
    <col min="8706" max="8706" width="6.88671875" style="188" customWidth="1"/>
    <col min="8707" max="8707" width="40.88671875" style="188" customWidth="1"/>
    <col min="8708" max="8710" width="14.88671875" style="188" customWidth="1"/>
    <col min="8711" max="8712" width="9.109375" style="188"/>
    <col min="8713" max="8713" width="21.33203125" style="188" customWidth="1"/>
    <col min="8714" max="8961" width="9.109375" style="188"/>
    <col min="8962" max="8962" width="6.88671875" style="188" customWidth="1"/>
    <col min="8963" max="8963" width="40.88671875" style="188" customWidth="1"/>
    <col min="8964" max="8966" width="14.88671875" style="188" customWidth="1"/>
    <col min="8967" max="8968" width="9.109375" style="188"/>
    <col min="8969" max="8969" width="21.33203125" style="188" customWidth="1"/>
    <col min="8970" max="9217" width="9.109375" style="188"/>
    <col min="9218" max="9218" width="6.88671875" style="188" customWidth="1"/>
    <col min="9219" max="9219" width="40.88671875" style="188" customWidth="1"/>
    <col min="9220" max="9222" width="14.88671875" style="188" customWidth="1"/>
    <col min="9223" max="9224" width="9.109375" style="188"/>
    <col min="9225" max="9225" width="21.33203125" style="188" customWidth="1"/>
    <col min="9226" max="9473" width="9.109375" style="188"/>
    <col min="9474" max="9474" width="6.88671875" style="188" customWidth="1"/>
    <col min="9475" max="9475" width="40.88671875" style="188" customWidth="1"/>
    <col min="9476" max="9478" width="14.88671875" style="188" customWidth="1"/>
    <col min="9479" max="9480" width="9.109375" style="188"/>
    <col min="9481" max="9481" width="21.33203125" style="188" customWidth="1"/>
    <col min="9482" max="9729" width="9.109375" style="188"/>
    <col min="9730" max="9730" width="6.88671875" style="188" customWidth="1"/>
    <col min="9731" max="9731" width="40.88671875" style="188" customWidth="1"/>
    <col min="9732" max="9734" width="14.88671875" style="188" customWidth="1"/>
    <col min="9735" max="9736" width="9.109375" style="188"/>
    <col min="9737" max="9737" width="21.33203125" style="188" customWidth="1"/>
    <col min="9738" max="9985" width="9.109375" style="188"/>
    <col min="9986" max="9986" width="6.88671875" style="188" customWidth="1"/>
    <col min="9987" max="9987" width="40.88671875" style="188" customWidth="1"/>
    <col min="9988" max="9990" width="14.88671875" style="188" customWidth="1"/>
    <col min="9991" max="9992" width="9.109375" style="188"/>
    <col min="9993" max="9993" width="21.33203125" style="188" customWidth="1"/>
    <col min="9994" max="10241" width="9.109375" style="188"/>
    <col min="10242" max="10242" width="6.88671875" style="188" customWidth="1"/>
    <col min="10243" max="10243" width="40.88671875" style="188" customWidth="1"/>
    <col min="10244" max="10246" width="14.88671875" style="188" customWidth="1"/>
    <col min="10247" max="10248" width="9.109375" style="188"/>
    <col min="10249" max="10249" width="21.33203125" style="188" customWidth="1"/>
    <col min="10250" max="10497" width="9.109375" style="188"/>
    <col min="10498" max="10498" width="6.88671875" style="188" customWidth="1"/>
    <col min="10499" max="10499" width="40.88671875" style="188" customWidth="1"/>
    <col min="10500" max="10502" width="14.88671875" style="188" customWidth="1"/>
    <col min="10503" max="10504" width="9.109375" style="188"/>
    <col min="10505" max="10505" width="21.33203125" style="188" customWidth="1"/>
    <col min="10506" max="10753" width="9.109375" style="188"/>
    <col min="10754" max="10754" width="6.88671875" style="188" customWidth="1"/>
    <col min="10755" max="10755" width="40.88671875" style="188" customWidth="1"/>
    <col min="10756" max="10758" width="14.88671875" style="188" customWidth="1"/>
    <col min="10759" max="10760" width="9.109375" style="188"/>
    <col min="10761" max="10761" width="21.33203125" style="188" customWidth="1"/>
    <col min="10762" max="11009" width="9.109375" style="188"/>
    <col min="11010" max="11010" width="6.88671875" style="188" customWidth="1"/>
    <col min="11011" max="11011" width="40.88671875" style="188" customWidth="1"/>
    <col min="11012" max="11014" width="14.88671875" style="188" customWidth="1"/>
    <col min="11015" max="11016" width="9.109375" style="188"/>
    <col min="11017" max="11017" width="21.33203125" style="188" customWidth="1"/>
    <col min="11018" max="11265" width="9.109375" style="188"/>
    <col min="11266" max="11266" width="6.88671875" style="188" customWidth="1"/>
    <col min="11267" max="11267" width="40.88671875" style="188" customWidth="1"/>
    <col min="11268" max="11270" width="14.88671875" style="188" customWidth="1"/>
    <col min="11271" max="11272" width="9.109375" style="188"/>
    <col min="11273" max="11273" width="21.33203125" style="188" customWidth="1"/>
    <col min="11274" max="11521" width="9.109375" style="188"/>
    <col min="11522" max="11522" width="6.88671875" style="188" customWidth="1"/>
    <col min="11523" max="11523" width="40.88671875" style="188" customWidth="1"/>
    <col min="11524" max="11526" width="14.88671875" style="188" customWidth="1"/>
    <col min="11527" max="11528" width="9.109375" style="188"/>
    <col min="11529" max="11529" width="21.33203125" style="188" customWidth="1"/>
    <col min="11530" max="11777" width="9.109375" style="188"/>
    <col min="11778" max="11778" width="6.88671875" style="188" customWidth="1"/>
    <col min="11779" max="11779" width="40.88671875" style="188" customWidth="1"/>
    <col min="11780" max="11782" width="14.88671875" style="188" customWidth="1"/>
    <col min="11783" max="11784" width="9.109375" style="188"/>
    <col min="11785" max="11785" width="21.33203125" style="188" customWidth="1"/>
    <col min="11786" max="12033" width="9.109375" style="188"/>
    <col min="12034" max="12034" width="6.88671875" style="188" customWidth="1"/>
    <col min="12035" max="12035" width="40.88671875" style="188" customWidth="1"/>
    <col min="12036" max="12038" width="14.88671875" style="188" customWidth="1"/>
    <col min="12039" max="12040" width="9.109375" style="188"/>
    <col min="12041" max="12041" width="21.33203125" style="188" customWidth="1"/>
    <col min="12042" max="12289" width="9.109375" style="188"/>
    <col min="12290" max="12290" width="6.88671875" style="188" customWidth="1"/>
    <col min="12291" max="12291" width="40.88671875" style="188" customWidth="1"/>
    <col min="12292" max="12294" width="14.88671875" style="188" customWidth="1"/>
    <col min="12295" max="12296" width="9.109375" style="188"/>
    <col min="12297" max="12297" width="21.33203125" style="188" customWidth="1"/>
    <col min="12298" max="12545" width="9.109375" style="188"/>
    <col min="12546" max="12546" width="6.88671875" style="188" customWidth="1"/>
    <col min="12547" max="12547" width="40.88671875" style="188" customWidth="1"/>
    <col min="12548" max="12550" width="14.88671875" style="188" customWidth="1"/>
    <col min="12551" max="12552" width="9.109375" style="188"/>
    <col min="12553" max="12553" width="21.33203125" style="188" customWidth="1"/>
    <col min="12554" max="12801" width="9.109375" style="188"/>
    <col min="12802" max="12802" width="6.88671875" style="188" customWidth="1"/>
    <col min="12803" max="12803" width="40.88671875" style="188" customWidth="1"/>
    <col min="12804" max="12806" width="14.88671875" style="188" customWidth="1"/>
    <col min="12807" max="12808" width="9.109375" style="188"/>
    <col min="12809" max="12809" width="21.33203125" style="188" customWidth="1"/>
    <col min="12810" max="13057" width="9.109375" style="188"/>
    <col min="13058" max="13058" width="6.88671875" style="188" customWidth="1"/>
    <col min="13059" max="13059" width="40.88671875" style="188" customWidth="1"/>
    <col min="13060" max="13062" width="14.88671875" style="188" customWidth="1"/>
    <col min="13063" max="13064" width="9.109375" style="188"/>
    <col min="13065" max="13065" width="21.33203125" style="188" customWidth="1"/>
    <col min="13066" max="13313" width="9.109375" style="188"/>
    <col min="13314" max="13314" width="6.88671875" style="188" customWidth="1"/>
    <col min="13315" max="13315" width="40.88671875" style="188" customWidth="1"/>
    <col min="13316" max="13318" width="14.88671875" style="188" customWidth="1"/>
    <col min="13319" max="13320" width="9.109375" style="188"/>
    <col min="13321" max="13321" width="21.33203125" style="188" customWidth="1"/>
    <col min="13322" max="13569" width="9.109375" style="188"/>
    <col min="13570" max="13570" width="6.88671875" style="188" customWidth="1"/>
    <col min="13571" max="13571" width="40.88671875" style="188" customWidth="1"/>
    <col min="13572" max="13574" width="14.88671875" style="188" customWidth="1"/>
    <col min="13575" max="13576" width="9.109375" style="188"/>
    <col min="13577" max="13577" width="21.33203125" style="188" customWidth="1"/>
    <col min="13578" max="13825" width="9.109375" style="188"/>
    <col min="13826" max="13826" width="6.88671875" style="188" customWidth="1"/>
    <col min="13827" max="13827" width="40.88671875" style="188" customWidth="1"/>
    <col min="13828" max="13830" width="14.88671875" style="188" customWidth="1"/>
    <col min="13831" max="13832" width="9.109375" style="188"/>
    <col min="13833" max="13833" width="21.33203125" style="188" customWidth="1"/>
    <col min="13834" max="14081" width="9.109375" style="188"/>
    <col min="14082" max="14082" width="6.88671875" style="188" customWidth="1"/>
    <col min="14083" max="14083" width="40.88671875" style="188" customWidth="1"/>
    <col min="14084" max="14086" width="14.88671875" style="188" customWidth="1"/>
    <col min="14087" max="14088" width="9.109375" style="188"/>
    <col min="14089" max="14089" width="21.33203125" style="188" customWidth="1"/>
    <col min="14090" max="14337" width="9.109375" style="188"/>
    <col min="14338" max="14338" width="6.88671875" style="188" customWidth="1"/>
    <col min="14339" max="14339" width="40.88671875" style="188" customWidth="1"/>
    <col min="14340" max="14342" width="14.88671875" style="188" customWidth="1"/>
    <col min="14343" max="14344" width="9.109375" style="188"/>
    <col min="14345" max="14345" width="21.33203125" style="188" customWidth="1"/>
    <col min="14346" max="14593" width="9.109375" style="188"/>
    <col min="14594" max="14594" width="6.88671875" style="188" customWidth="1"/>
    <col min="14595" max="14595" width="40.88671875" style="188" customWidth="1"/>
    <col min="14596" max="14598" width="14.88671875" style="188" customWidth="1"/>
    <col min="14599" max="14600" width="9.109375" style="188"/>
    <col min="14601" max="14601" width="21.33203125" style="188" customWidth="1"/>
    <col min="14602" max="14849" width="9.109375" style="188"/>
    <col min="14850" max="14850" width="6.88671875" style="188" customWidth="1"/>
    <col min="14851" max="14851" width="40.88671875" style="188" customWidth="1"/>
    <col min="14852" max="14854" width="14.88671875" style="188" customWidth="1"/>
    <col min="14855" max="14856" width="9.109375" style="188"/>
    <col min="14857" max="14857" width="21.33203125" style="188" customWidth="1"/>
    <col min="14858" max="15105" width="9.109375" style="188"/>
    <col min="15106" max="15106" width="6.88671875" style="188" customWidth="1"/>
    <col min="15107" max="15107" width="40.88671875" style="188" customWidth="1"/>
    <col min="15108" max="15110" width="14.88671875" style="188" customWidth="1"/>
    <col min="15111" max="15112" width="9.109375" style="188"/>
    <col min="15113" max="15113" width="21.33203125" style="188" customWidth="1"/>
    <col min="15114" max="15361" width="9.109375" style="188"/>
    <col min="15362" max="15362" width="6.88671875" style="188" customWidth="1"/>
    <col min="15363" max="15363" width="40.88671875" style="188" customWidth="1"/>
    <col min="15364" max="15366" width="14.88671875" style="188" customWidth="1"/>
    <col min="15367" max="15368" width="9.109375" style="188"/>
    <col min="15369" max="15369" width="21.33203125" style="188" customWidth="1"/>
    <col min="15370" max="15617" width="9.109375" style="188"/>
    <col min="15618" max="15618" width="6.88671875" style="188" customWidth="1"/>
    <col min="15619" max="15619" width="40.88671875" style="188" customWidth="1"/>
    <col min="15620" max="15622" width="14.88671875" style="188" customWidth="1"/>
    <col min="15623" max="15624" width="9.109375" style="188"/>
    <col min="15625" max="15625" width="21.33203125" style="188" customWidth="1"/>
    <col min="15626" max="15873" width="9.109375" style="188"/>
    <col min="15874" max="15874" width="6.88671875" style="188" customWidth="1"/>
    <col min="15875" max="15875" width="40.88671875" style="188" customWidth="1"/>
    <col min="15876" max="15878" width="14.88671875" style="188" customWidth="1"/>
    <col min="15879" max="15880" width="9.109375" style="188"/>
    <col min="15881" max="15881" width="21.33203125" style="188" customWidth="1"/>
    <col min="15882" max="16129" width="9.109375" style="188"/>
    <col min="16130" max="16130" width="6.88671875" style="188" customWidth="1"/>
    <col min="16131" max="16131" width="40.88671875" style="188" customWidth="1"/>
    <col min="16132" max="16134" width="14.88671875" style="188" customWidth="1"/>
    <col min="16135" max="16136" width="9.109375" style="188"/>
    <col min="16137" max="16137" width="21.33203125" style="188" customWidth="1"/>
    <col min="16138" max="16384" width="9.109375" style="188"/>
  </cols>
  <sheetData>
    <row r="1" spans="1:6" x14ac:dyDescent="0.3">
      <c r="A1" s="543"/>
      <c r="B1" s="543"/>
      <c r="C1" s="194"/>
      <c r="D1" s="150"/>
      <c r="E1" s="150"/>
      <c r="F1" s="150" t="s">
        <v>620</v>
      </c>
    </row>
    <row r="2" spans="1:6" x14ac:dyDescent="0.3">
      <c r="B2" s="19"/>
      <c r="C2" s="19"/>
      <c r="D2" s="150"/>
      <c r="E2" s="150"/>
      <c r="F2" s="150" t="s">
        <v>253</v>
      </c>
    </row>
    <row r="3" spans="1:6" x14ac:dyDescent="0.3">
      <c r="B3" s="498" t="s">
        <v>40</v>
      </c>
      <c r="C3" s="498"/>
      <c r="D3" s="498"/>
      <c r="E3" s="498"/>
      <c r="F3" s="498"/>
    </row>
    <row r="4" spans="1:6" x14ac:dyDescent="0.3">
      <c r="B4" s="19"/>
      <c r="C4" s="19"/>
      <c r="D4" s="150"/>
      <c r="E4" s="150"/>
      <c r="F4" s="150" t="s">
        <v>254</v>
      </c>
    </row>
    <row r="5" spans="1:6" x14ac:dyDescent="0.3">
      <c r="B5" s="19"/>
      <c r="C5" s="19"/>
      <c r="D5" s="150"/>
      <c r="E5" s="150"/>
      <c r="F5" s="150" t="s">
        <v>560</v>
      </c>
    </row>
    <row r="6" spans="1:6" ht="14.25" customHeight="1" x14ac:dyDescent="0.3">
      <c r="D6" s="544" t="s">
        <v>715</v>
      </c>
      <c r="E6" s="544"/>
      <c r="F6" s="544"/>
    </row>
    <row r="7" spans="1:6" ht="14.25" customHeight="1" x14ac:dyDescent="0.3">
      <c r="D7" s="60"/>
      <c r="E7" s="60"/>
      <c r="F7" s="60"/>
    </row>
    <row r="8" spans="1:6" ht="14.25" customHeight="1" x14ac:dyDescent="0.3">
      <c r="D8" s="189"/>
      <c r="E8" s="189"/>
      <c r="F8" s="60" t="s">
        <v>287</v>
      </c>
    </row>
    <row r="9" spans="1:6" ht="80.400000000000006" customHeight="1" x14ac:dyDescent="0.3">
      <c r="A9" s="467" t="s">
        <v>565</v>
      </c>
      <c r="B9" s="467"/>
      <c r="C9" s="467"/>
      <c r="D9" s="467"/>
      <c r="E9" s="467"/>
      <c r="F9" s="467"/>
    </row>
    <row r="10" spans="1:6" s="189" customFormat="1" ht="18.75" customHeight="1" x14ac:dyDescent="0.3">
      <c r="D10" s="60"/>
      <c r="E10" s="60"/>
      <c r="F10" s="60" t="s">
        <v>229</v>
      </c>
    </row>
    <row r="11" spans="1:6" ht="91.95" customHeight="1" x14ac:dyDescent="0.3">
      <c r="A11" s="539" t="s">
        <v>0</v>
      </c>
      <c r="B11" s="539" t="s">
        <v>255</v>
      </c>
      <c r="C11" s="559" t="s">
        <v>293</v>
      </c>
      <c r="D11" s="560"/>
      <c r="E11" s="559" t="s">
        <v>294</v>
      </c>
      <c r="F11" s="560"/>
    </row>
    <row r="12" spans="1:6" ht="31.2" customHeight="1" x14ac:dyDescent="0.3">
      <c r="A12" s="539"/>
      <c r="B12" s="539"/>
      <c r="C12" s="59" t="s">
        <v>505</v>
      </c>
      <c r="D12" s="59" t="s">
        <v>566</v>
      </c>
      <c r="E12" s="59" t="s">
        <v>505</v>
      </c>
      <c r="F12" s="59" t="s">
        <v>566</v>
      </c>
    </row>
    <row r="13" spans="1:6" s="189" customFormat="1" ht="13.2" customHeight="1" x14ac:dyDescent="0.3">
      <c r="A13" s="200">
        <v>1</v>
      </c>
      <c r="B13" s="200">
        <v>2</v>
      </c>
      <c r="C13" s="12">
        <v>3</v>
      </c>
      <c r="D13" s="12">
        <v>4</v>
      </c>
      <c r="E13" s="12">
        <v>5</v>
      </c>
      <c r="F13" s="12">
        <v>6</v>
      </c>
    </row>
    <row r="14" spans="1:6" ht="32.4" customHeight="1" x14ac:dyDescent="0.3">
      <c r="A14" s="33">
        <v>1</v>
      </c>
      <c r="B14" s="202" t="s">
        <v>257</v>
      </c>
      <c r="C14" s="34">
        <v>177.05</v>
      </c>
      <c r="D14" s="34">
        <v>183.4</v>
      </c>
      <c r="E14" s="34">
        <v>1</v>
      </c>
      <c r="F14" s="34">
        <v>1</v>
      </c>
    </row>
    <row r="15" spans="1:6" s="192" customFormat="1" ht="32.4" customHeight="1" x14ac:dyDescent="0.3">
      <c r="A15" s="35" t="s">
        <v>246</v>
      </c>
      <c r="B15" s="202" t="s">
        <v>262</v>
      </c>
      <c r="C15" s="70">
        <v>177.05</v>
      </c>
      <c r="D15" s="34">
        <v>183.4</v>
      </c>
      <c r="E15" s="34">
        <v>1</v>
      </c>
      <c r="F15" s="34">
        <v>1</v>
      </c>
    </row>
    <row r="16" spans="1:6" s="192" customFormat="1" ht="32.4" customHeight="1" x14ac:dyDescent="0.3">
      <c r="A16" s="33">
        <v>3</v>
      </c>
      <c r="B16" s="202" t="s">
        <v>260</v>
      </c>
      <c r="C16" s="34">
        <v>429.05</v>
      </c>
      <c r="D16" s="34">
        <v>444.5</v>
      </c>
      <c r="E16" s="34">
        <v>1</v>
      </c>
      <c r="F16" s="34">
        <v>1</v>
      </c>
    </row>
    <row r="17" spans="1:6" s="192" customFormat="1" ht="32.4" customHeight="1" x14ac:dyDescent="0.3">
      <c r="A17" s="35" t="s">
        <v>248</v>
      </c>
      <c r="B17" s="202" t="s">
        <v>265</v>
      </c>
      <c r="C17" s="34">
        <v>177.05</v>
      </c>
      <c r="D17" s="34">
        <v>183.4</v>
      </c>
      <c r="E17" s="34">
        <v>1</v>
      </c>
      <c r="F17" s="34">
        <v>1</v>
      </c>
    </row>
    <row r="18" spans="1:6" ht="32.4" customHeight="1" x14ac:dyDescent="0.3">
      <c r="A18" s="33">
        <v>5</v>
      </c>
      <c r="B18" s="202" t="s">
        <v>263</v>
      </c>
      <c r="C18" s="70">
        <v>219.8</v>
      </c>
      <c r="D18" s="34">
        <v>227.8</v>
      </c>
      <c r="E18" s="34">
        <v>1</v>
      </c>
      <c r="F18" s="34">
        <v>1</v>
      </c>
    </row>
    <row r="19" spans="1:6" ht="32.4" customHeight="1" x14ac:dyDescent="0.3">
      <c r="A19" s="35" t="s">
        <v>289</v>
      </c>
      <c r="B19" s="202" t="s">
        <v>259</v>
      </c>
      <c r="C19" s="70">
        <v>177.05</v>
      </c>
      <c r="D19" s="34">
        <v>183.43</v>
      </c>
      <c r="E19" s="34">
        <v>1</v>
      </c>
      <c r="F19" s="34">
        <v>1</v>
      </c>
    </row>
    <row r="20" spans="1:6" ht="32.4" customHeight="1" x14ac:dyDescent="0.3">
      <c r="A20" s="33">
        <v>7</v>
      </c>
      <c r="B20" s="202" t="s">
        <v>264</v>
      </c>
      <c r="C20" s="70">
        <v>177.05</v>
      </c>
      <c r="D20" s="34">
        <v>183.42</v>
      </c>
      <c r="E20" s="34">
        <v>1</v>
      </c>
      <c r="F20" s="34">
        <v>1</v>
      </c>
    </row>
    <row r="21" spans="1:6" ht="32.4" customHeight="1" x14ac:dyDescent="0.3">
      <c r="A21" s="35" t="s">
        <v>290</v>
      </c>
      <c r="B21" s="202" t="s">
        <v>261</v>
      </c>
      <c r="C21" s="34">
        <v>134.26</v>
      </c>
      <c r="D21" s="34">
        <v>139.09</v>
      </c>
      <c r="E21" s="34">
        <v>1</v>
      </c>
      <c r="F21" s="34">
        <v>1</v>
      </c>
    </row>
    <row r="22" spans="1:6" ht="32.4" customHeight="1" x14ac:dyDescent="0.3">
      <c r="A22" s="33">
        <v>9</v>
      </c>
      <c r="B22" s="202" t="s">
        <v>266</v>
      </c>
      <c r="C22" s="70">
        <v>177.05</v>
      </c>
      <c r="D22" s="34">
        <v>183.42599999999999</v>
      </c>
      <c r="E22" s="34">
        <v>1</v>
      </c>
      <c r="F22" s="34">
        <v>1</v>
      </c>
    </row>
    <row r="23" spans="1:6" ht="32.4" customHeight="1" x14ac:dyDescent="0.3">
      <c r="A23" s="35" t="s">
        <v>292</v>
      </c>
      <c r="B23" s="202" t="s">
        <v>268</v>
      </c>
      <c r="C23" s="125"/>
      <c r="D23" s="125"/>
      <c r="E23" s="34">
        <v>1</v>
      </c>
      <c r="F23" s="34">
        <v>1</v>
      </c>
    </row>
    <row r="24" spans="1:6" s="196" customFormat="1" ht="18.75" customHeight="1" x14ac:dyDescent="0.3">
      <c r="A24" s="41"/>
      <c r="B24" s="148" t="s">
        <v>267</v>
      </c>
      <c r="C24" s="62">
        <f>SUM(C14:C23)</f>
        <v>1845.4099999999999</v>
      </c>
      <c r="D24" s="62">
        <f>SUM(D14:D23)</f>
        <v>1911.866</v>
      </c>
      <c r="E24" s="125">
        <f>SUM(E14:E23)</f>
        <v>10</v>
      </c>
      <c r="F24" s="125">
        <f>SUM(F14:F23)</f>
        <v>10</v>
      </c>
    </row>
    <row r="27" spans="1:6" x14ac:dyDescent="0.3">
      <c r="D27" s="193"/>
      <c r="E27" s="193"/>
      <c r="F27" s="193"/>
    </row>
  </sheetData>
  <mergeCells count="8">
    <mergeCell ref="A1:B1"/>
    <mergeCell ref="B3:F3"/>
    <mergeCell ref="A9:F9"/>
    <mergeCell ref="A11:A12"/>
    <mergeCell ref="B11:B12"/>
    <mergeCell ref="C11:D11"/>
    <mergeCell ref="E11:F11"/>
    <mergeCell ref="D6:F6"/>
  </mergeCells>
  <pageMargins left="0.70866141732283472" right="0.39370078740157483" top="0.74803149606299213" bottom="0.74803149606299213" header="0.31496062992125984" footer="0.31496062992125984"/>
  <pageSetup paperSize="9" scale="88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tabColor theme="6" tint="0.59999389629810485"/>
  </sheetPr>
  <dimension ref="A1:G26"/>
  <sheetViews>
    <sheetView view="pageBreakPreview" zoomScale="75" zoomScaleNormal="70" zoomScaleSheetLayoutView="75" workbookViewId="0">
      <selection activeCell="C6" sqref="C6:G6"/>
    </sheetView>
  </sheetViews>
  <sheetFormatPr defaultColWidth="9.109375" defaultRowHeight="15.6" x14ac:dyDescent="0.3"/>
  <cols>
    <col min="1" max="1" width="6.88671875" style="188" customWidth="1"/>
    <col min="2" max="2" width="39.5546875" style="188" customWidth="1"/>
    <col min="3" max="3" width="14.5546875" style="188" customWidth="1"/>
    <col min="4" max="5" width="12.33203125" style="188" hidden="1" customWidth="1"/>
    <col min="6" max="6" width="11.44140625" style="188" customWidth="1"/>
    <col min="7" max="7" width="15.6640625" style="188" customWidth="1"/>
    <col min="8" max="248" width="9.109375" style="188"/>
    <col min="249" max="249" width="6.88671875" style="188" customWidth="1"/>
    <col min="250" max="250" width="39.5546875" style="188" customWidth="1"/>
    <col min="251" max="252" width="14.88671875" style="188" customWidth="1"/>
    <col min="253" max="253" width="16.33203125" style="188" customWidth="1"/>
    <col min="254" max="254" width="9.109375" style="188"/>
    <col min="255" max="255" width="11.5546875" style="188" customWidth="1"/>
    <col min="256" max="256" width="11.88671875" style="188" customWidth="1"/>
    <col min="257" max="257" width="9.5546875" style="188" customWidth="1"/>
    <col min="258" max="504" width="9.109375" style="188"/>
    <col min="505" max="505" width="6.88671875" style="188" customWidth="1"/>
    <col min="506" max="506" width="39.5546875" style="188" customWidth="1"/>
    <col min="507" max="508" width="14.88671875" style="188" customWidth="1"/>
    <col min="509" max="509" width="16.33203125" style="188" customWidth="1"/>
    <col min="510" max="510" width="9.109375" style="188"/>
    <col min="511" max="511" width="11.5546875" style="188" customWidth="1"/>
    <col min="512" max="512" width="11.88671875" style="188" customWidth="1"/>
    <col min="513" max="513" width="9.5546875" style="188" customWidth="1"/>
    <col min="514" max="760" width="9.109375" style="188"/>
    <col min="761" max="761" width="6.88671875" style="188" customWidth="1"/>
    <col min="762" max="762" width="39.5546875" style="188" customWidth="1"/>
    <col min="763" max="764" width="14.88671875" style="188" customWidth="1"/>
    <col min="765" max="765" width="16.33203125" style="188" customWidth="1"/>
    <col min="766" max="766" width="9.109375" style="188"/>
    <col min="767" max="767" width="11.5546875" style="188" customWidth="1"/>
    <col min="768" max="768" width="11.88671875" style="188" customWidth="1"/>
    <col min="769" max="769" width="9.5546875" style="188" customWidth="1"/>
    <col min="770" max="1016" width="9.109375" style="188"/>
    <col min="1017" max="1017" width="6.88671875" style="188" customWidth="1"/>
    <col min="1018" max="1018" width="39.5546875" style="188" customWidth="1"/>
    <col min="1019" max="1020" width="14.88671875" style="188" customWidth="1"/>
    <col min="1021" max="1021" width="16.33203125" style="188" customWidth="1"/>
    <col min="1022" max="1022" width="9.109375" style="188"/>
    <col min="1023" max="1023" width="11.5546875" style="188" customWidth="1"/>
    <col min="1024" max="1024" width="11.88671875" style="188" customWidth="1"/>
    <col min="1025" max="1025" width="9.5546875" style="188" customWidth="1"/>
    <col min="1026" max="1272" width="9.109375" style="188"/>
    <col min="1273" max="1273" width="6.88671875" style="188" customWidth="1"/>
    <col min="1274" max="1274" width="39.5546875" style="188" customWidth="1"/>
    <col min="1275" max="1276" width="14.88671875" style="188" customWidth="1"/>
    <col min="1277" max="1277" width="16.33203125" style="188" customWidth="1"/>
    <col min="1278" max="1278" width="9.109375" style="188"/>
    <col min="1279" max="1279" width="11.5546875" style="188" customWidth="1"/>
    <col min="1280" max="1280" width="11.88671875" style="188" customWidth="1"/>
    <col min="1281" max="1281" width="9.5546875" style="188" customWidth="1"/>
    <col min="1282" max="1528" width="9.109375" style="188"/>
    <col min="1529" max="1529" width="6.88671875" style="188" customWidth="1"/>
    <col min="1530" max="1530" width="39.5546875" style="188" customWidth="1"/>
    <col min="1531" max="1532" width="14.88671875" style="188" customWidth="1"/>
    <col min="1533" max="1533" width="16.33203125" style="188" customWidth="1"/>
    <col min="1534" max="1534" width="9.109375" style="188"/>
    <col min="1535" max="1535" width="11.5546875" style="188" customWidth="1"/>
    <col min="1536" max="1536" width="11.88671875" style="188" customWidth="1"/>
    <col min="1537" max="1537" width="9.5546875" style="188" customWidth="1"/>
    <col min="1538" max="1784" width="9.109375" style="188"/>
    <col min="1785" max="1785" width="6.88671875" style="188" customWidth="1"/>
    <col min="1786" max="1786" width="39.5546875" style="188" customWidth="1"/>
    <col min="1787" max="1788" width="14.88671875" style="188" customWidth="1"/>
    <col min="1789" max="1789" width="16.33203125" style="188" customWidth="1"/>
    <col min="1790" max="1790" width="9.109375" style="188"/>
    <col min="1791" max="1791" width="11.5546875" style="188" customWidth="1"/>
    <col min="1792" max="1792" width="11.88671875" style="188" customWidth="1"/>
    <col min="1793" max="1793" width="9.5546875" style="188" customWidth="1"/>
    <col min="1794" max="2040" width="9.109375" style="188"/>
    <col min="2041" max="2041" width="6.88671875" style="188" customWidth="1"/>
    <col min="2042" max="2042" width="39.5546875" style="188" customWidth="1"/>
    <col min="2043" max="2044" width="14.88671875" style="188" customWidth="1"/>
    <col min="2045" max="2045" width="16.33203125" style="188" customWidth="1"/>
    <col min="2046" max="2046" width="9.109375" style="188"/>
    <col min="2047" max="2047" width="11.5546875" style="188" customWidth="1"/>
    <col min="2048" max="2048" width="11.88671875" style="188" customWidth="1"/>
    <col min="2049" max="2049" width="9.5546875" style="188" customWidth="1"/>
    <col min="2050" max="2296" width="9.109375" style="188"/>
    <col min="2297" max="2297" width="6.88671875" style="188" customWidth="1"/>
    <col min="2298" max="2298" width="39.5546875" style="188" customWidth="1"/>
    <col min="2299" max="2300" width="14.88671875" style="188" customWidth="1"/>
    <col min="2301" max="2301" width="16.33203125" style="188" customWidth="1"/>
    <col min="2302" max="2302" width="9.109375" style="188"/>
    <col min="2303" max="2303" width="11.5546875" style="188" customWidth="1"/>
    <col min="2304" max="2304" width="11.88671875" style="188" customWidth="1"/>
    <col min="2305" max="2305" width="9.5546875" style="188" customWidth="1"/>
    <col min="2306" max="2552" width="9.109375" style="188"/>
    <col min="2553" max="2553" width="6.88671875" style="188" customWidth="1"/>
    <col min="2554" max="2554" width="39.5546875" style="188" customWidth="1"/>
    <col min="2555" max="2556" width="14.88671875" style="188" customWidth="1"/>
    <col min="2557" max="2557" width="16.33203125" style="188" customWidth="1"/>
    <col min="2558" max="2558" width="9.109375" style="188"/>
    <col min="2559" max="2559" width="11.5546875" style="188" customWidth="1"/>
    <col min="2560" max="2560" width="11.88671875" style="188" customWidth="1"/>
    <col min="2561" max="2561" width="9.5546875" style="188" customWidth="1"/>
    <col min="2562" max="2808" width="9.109375" style="188"/>
    <col min="2809" max="2809" width="6.88671875" style="188" customWidth="1"/>
    <col min="2810" max="2810" width="39.5546875" style="188" customWidth="1"/>
    <col min="2811" max="2812" width="14.88671875" style="188" customWidth="1"/>
    <col min="2813" max="2813" width="16.33203125" style="188" customWidth="1"/>
    <col min="2814" max="2814" width="9.109375" style="188"/>
    <col min="2815" max="2815" width="11.5546875" style="188" customWidth="1"/>
    <col min="2816" max="2816" width="11.88671875" style="188" customWidth="1"/>
    <col min="2817" max="2817" width="9.5546875" style="188" customWidth="1"/>
    <col min="2818" max="3064" width="9.109375" style="188"/>
    <col min="3065" max="3065" width="6.88671875" style="188" customWidth="1"/>
    <col min="3066" max="3066" width="39.5546875" style="188" customWidth="1"/>
    <col min="3067" max="3068" width="14.88671875" style="188" customWidth="1"/>
    <col min="3069" max="3069" width="16.33203125" style="188" customWidth="1"/>
    <col min="3070" max="3070" width="9.109375" style="188"/>
    <col min="3071" max="3071" width="11.5546875" style="188" customWidth="1"/>
    <col min="3072" max="3072" width="11.88671875" style="188" customWidth="1"/>
    <col min="3073" max="3073" width="9.5546875" style="188" customWidth="1"/>
    <col min="3074" max="3320" width="9.109375" style="188"/>
    <col min="3321" max="3321" width="6.88671875" style="188" customWidth="1"/>
    <col min="3322" max="3322" width="39.5546875" style="188" customWidth="1"/>
    <col min="3323" max="3324" width="14.88671875" style="188" customWidth="1"/>
    <col min="3325" max="3325" width="16.33203125" style="188" customWidth="1"/>
    <col min="3326" max="3326" width="9.109375" style="188"/>
    <col min="3327" max="3327" width="11.5546875" style="188" customWidth="1"/>
    <col min="3328" max="3328" width="11.88671875" style="188" customWidth="1"/>
    <col min="3329" max="3329" width="9.5546875" style="188" customWidth="1"/>
    <col min="3330" max="3576" width="9.109375" style="188"/>
    <col min="3577" max="3577" width="6.88671875" style="188" customWidth="1"/>
    <col min="3578" max="3578" width="39.5546875" style="188" customWidth="1"/>
    <col min="3579" max="3580" width="14.88671875" style="188" customWidth="1"/>
    <col min="3581" max="3581" width="16.33203125" style="188" customWidth="1"/>
    <col min="3582" max="3582" width="9.109375" style="188"/>
    <col min="3583" max="3583" width="11.5546875" style="188" customWidth="1"/>
    <col min="3584" max="3584" width="11.88671875" style="188" customWidth="1"/>
    <col min="3585" max="3585" width="9.5546875" style="188" customWidth="1"/>
    <col min="3586" max="3832" width="9.109375" style="188"/>
    <col min="3833" max="3833" width="6.88671875" style="188" customWidth="1"/>
    <col min="3834" max="3834" width="39.5546875" style="188" customWidth="1"/>
    <col min="3835" max="3836" width="14.88671875" style="188" customWidth="1"/>
    <col min="3837" max="3837" width="16.33203125" style="188" customWidth="1"/>
    <col min="3838" max="3838" width="9.109375" style="188"/>
    <col min="3839" max="3839" width="11.5546875" style="188" customWidth="1"/>
    <col min="3840" max="3840" width="11.88671875" style="188" customWidth="1"/>
    <col min="3841" max="3841" width="9.5546875" style="188" customWidth="1"/>
    <col min="3842" max="4088" width="9.109375" style="188"/>
    <col min="4089" max="4089" width="6.88671875" style="188" customWidth="1"/>
    <col min="4090" max="4090" width="39.5546875" style="188" customWidth="1"/>
    <col min="4091" max="4092" width="14.88671875" style="188" customWidth="1"/>
    <col min="4093" max="4093" width="16.33203125" style="188" customWidth="1"/>
    <col min="4094" max="4094" width="9.109375" style="188"/>
    <col min="4095" max="4095" width="11.5546875" style="188" customWidth="1"/>
    <col min="4096" max="4096" width="11.88671875" style="188" customWidth="1"/>
    <col min="4097" max="4097" width="9.5546875" style="188" customWidth="1"/>
    <col min="4098" max="4344" width="9.109375" style="188"/>
    <col min="4345" max="4345" width="6.88671875" style="188" customWidth="1"/>
    <col min="4346" max="4346" width="39.5546875" style="188" customWidth="1"/>
    <col min="4347" max="4348" width="14.88671875" style="188" customWidth="1"/>
    <col min="4349" max="4349" width="16.33203125" style="188" customWidth="1"/>
    <col min="4350" max="4350" width="9.109375" style="188"/>
    <col min="4351" max="4351" width="11.5546875" style="188" customWidth="1"/>
    <col min="4352" max="4352" width="11.88671875" style="188" customWidth="1"/>
    <col min="4353" max="4353" width="9.5546875" style="188" customWidth="1"/>
    <col min="4354" max="4600" width="9.109375" style="188"/>
    <col min="4601" max="4601" width="6.88671875" style="188" customWidth="1"/>
    <col min="4602" max="4602" width="39.5546875" style="188" customWidth="1"/>
    <col min="4603" max="4604" width="14.88671875" style="188" customWidth="1"/>
    <col min="4605" max="4605" width="16.33203125" style="188" customWidth="1"/>
    <col min="4606" max="4606" width="9.109375" style="188"/>
    <col min="4607" max="4607" width="11.5546875" style="188" customWidth="1"/>
    <col min="4608" max="4608" width="11.88671875" style="188" customWidth="1"/>
    <col min="4609" max="4609" width="9.5546875" style="188" customWidth="1"/>
    <col min="4610" max="4856" width="9.109375" style="188"/>
    <col min="4857" max="4857" width="6.88671875" style="188" customWidth="1"/>
    <col min="4858" max="4858" width="39.5546875" style="188" customWidth="1"/>
    <col min="4859" max="4860" width="14.88671875" style="188" customWidth="1"/>
    <col min="4861" max="4861" width="16.33203125" style="188" customWidth="1"/>
    <col min="4862" max="4862" width="9.109375" style="188"/>
    <col min="4863" max="4863" width="11.5546875" style="188" customWidth="1"/>
    <col min="4864" max="4864" width="11.88671875" style="188" customWidth="1"/>
    <col min="4865" max="4865" width="9.5546875" style="188" customWidth="1"/>
    <col min="4866" max="5112" width="9.109375" style="188"/>
    <col min="5113" max="5113" width="6.88671875" style="188" customWidth="1"/>
    <col min="5114" max="5114" width="39.5546875" style="188" customWidth="1"/>
    <col min="5115" max="5116" width="14.88671875" style="188" customWidth="1"/>
    <col min="5117" max="5117" width="16.33203125" style="188" customWidth="1"/>
    <col min="5118" max="5118" width="9.109375" style="188"/>
    <col min="5119" max="5119" width="11.5546875" style="188" customWidth="1"/>
    <col min="5120" max="5120" width="11.88671875" style="188" customWidth="1"/>
    <col min="5121" max="5121" width="9.5546875" style="188" customWidth="1"/>
    <col min="5122" max="5368" width="9.109375" style="188"/>
    <col min="5369" max="5369" width="6.88671875" style="188" customWidth="1"/>
    <col min="5370" max="5370" width="39.5546875" style="188" customWidth="1"/>
    <col min="5371" max="5372" width="14.88671875" style="188" customWidth="1"/>
    <col min="5373" max="5373" width="16.33203125" style="188" customWidth="1"/>
    <col min="5374" max="5374" width="9.109375" style="188"/>
    <col min="5375" max="5375" width="11.5546875" style="188" customWidth="1"/>
    <col min="5376" max="5376" width="11.88671875" style="188" customWidth="1"/>
    <col min="5377" max="5377" width="9.5546875" style="188" customWidth="1"/>
    <col min="5378" max="5624" width="9.109375" style="188"/>
    <col min="5625" max="5625" width="6.88671875" style="188" customWidth="1"/>
    <col min="5626" max="5626" width="39.5546875" style="188" customWidth="1"/>
    <col min="5627" max="5628" width="14.88671875" style="188" customWidth="1"/>
    <col min="5629" max="5629" width="16.33203125" style="188" customWidth="1"/>
    <col min="5630" max="5630" width="9.109375" style="188"/>
    <col min="5631" max="5631" width="11.5546875" style="188" customWidth="1"/>
    <col min="5632" max="5632" width="11.88671875" style="188" customWidth="1"/>
    <col min="5633" max="5633" width="9.5546875" style="188" customWidth="1"/>
    <col min="5634" max="5880" width="9.109375" style="188"/>
    <col min="5881" max="5881" width="6.88671875" style="188" customWidth="1"/>
    <col min="5882" max="5882" width="39.5546875" style="188" customWidth="1"/>
    <col min="5883" max="5884" width="14.88671875" style="188" customWidth="1"/>
    <col min="5885" max="5885" width="16.33203125" style="188" customWidth="1"/>
    <col min="5886" max="5886" width="9.109375" style="188"/>
    <col min="5887" max="5887" width="11.5546875" style="188" customWidth="1"/>
    <col min="5888" max="5888" width="11.88671875" style="188" customWidth="1"/>
    <col min="5889" max="5889" width="9.5546875" style="188" customWidth="1"/>
    <col min="5890" max="6136" width="9.109375" style="188"/>
    <col min="6137" max="6137" width="6.88671875" style="188" customWidth="1"/>
    <col min="6138" max="6138" width="39.5546875" style="188" customWidth="1"/>
    <col min="6139" max="6140" width="14.88671875" style="188" customWidth="1"/>
    <col min="6141" max="6141" width="16.33203125" style="188" customWidth="1"/>
    <col min="6142" max="6142" width="9.109375" style="188"/>
    <col min="6143" max="6143" width="11.5546875" style="188" customWidth="1"/>
    <col min="6144" max="6144" width="11.88671875" style="188" customWidth="1"/>
    <col min="6145" max="6145" width="9.5546875" style="188" customWidth="1"/>
    <col min="6146" max="6392" width="9.109375" style="188"/>
    <col min="6393" max="6393" width="6.88671875" style="188" customWidth="1"/>
    <col min="6394" max="6394" width="39.5546875" style="188" customWidth="1"/>
    <col min="6395" max="6396" width="14.88671875" style="188" customWidth="1"/>
    <col min="6397" max="6397" width="16.33203125" style="188" customWidth="1"/>
    <col min="6398" max="6398" width="9.109375" style="188"/>
    <col min="6399" max="6399" width="11.5546875" style="188" customWidth="1"/>
    <col min="6400" max="6400" width="11.88671875" style="188" customWidth="1"/>
    <col min="6401" max="6401" width="9.5546875" style="188" customWidth="1"/>
    <col min="6402" max="6648" width="9.109375" style="188"/>
    <col min="6649" max="6649" width="6.88671875" style="188" customWidth="1"/>
    <col min="6650" max="6650" width="39.5546875" style="188" customWidth="1"/>
    <col min="6651" max="6652" width="14.88671875" style="188" customWidth="1"/>
    <col min="6653" max="6653" width="16.33203125" style="188" customWidth="1"/>
    <col min="6654" max="6654" width="9.109375" style="188"/>
    <col min="6655" max="6655" width="11.5546875" style="188" customWidth="1"/>
    <col min="6656" max="6656" width="11.88671875" style="188" customWidth="1"/>
    <col min="6657" max="6657" width="9.5546875" style="188" customWidth="1"/>
    <col min="6658" max="6904" width="9.109375" style="188"/>
    <col min="6905" max="6905" width="6.88671875" style="188" customWidth="1"/>
    <col min="6906" max="6906" width="39.5546875" style="188" customWidth="1"/>
    <col min="6907" max="6908" width="14.88671875" style="188" customWidth="1"/>
    <col min="6909" max="6909" width="16.33203125" style="188" customWidth="1"/>
    <col min="6910" max="6910" width="9.109375" style="188"/>
    <col min="6911" max="6911" width="11.5546875" style="188" customWidth="1"/>
    <col min="6912" max="6912" width="11.88671875" style="188" customWidth="1"/>
    <col min="6913" max="6913" width="9.5546875" style="188" customWidth="1"/>
    <col min="6914" max="7160" width="9.109375" style="188"/>
    <col min="7161" max="7161" width="6.88671875" style="188" customWidth="1"/>
    <col min="7162" max="7162" width="39.5546875" style="188" customWidth="1"/>
    <col min="7163" max="7164" width="14.88671875" style="188" customWidth="1"/>
    <col min="7165" max="7165" width="16.33203125" style="188" customWidth="1"/>
    <col min="7166" max="7166" width="9.109375" style="188"/>
    <col min="7167" max="7167" width="11.5546875" style="188" customWidth="1"/>
    <col min="7168" max="7168" width="11.88671875" style="188" customWidth="1"/>
    <col min="7169" max="7169" width="9.5546875" style="188" customWidth="1"/>
    <col min="7170" max="7416" width="9.109375" style="188"/>
    <col min="7417" max="7417" width="6.88671875" style="188" customWidth="1"/>
    <col min="7418" max="7418" width="39.5546875" style="188" customWidth="1"/>
    <col min="7419" max="7420" width="14.88671875" style="188" customWidth="1"/>
    <col min="7421" max="7421" width="16.33203125" style="188" customWidth="1"/>
    <col min="7422" max="7422" width="9.109375" style="188"/>
    <col min="7423" max="7423" width="11.5546875" style="188" customWidth="1"/>
    <col min="7424" max="7424" width="11.88671875" style="188" customWidth="1"/>
    <col min="7425" max="7425" width="9.5546875" style="188" customWidth="1"/>
    <col min="7426" max="7672" width="9.109375" style="188"/>
    <col min="7673" max="7673" width="6.88671875" style="188" customWidth="1"/>
    <col min="7674" max="7674" width="39.5546875" style="188" customWidth="1"/>
    <col min="7675" max="7676" width="14.88671875" style="188" customWidth="1"/>
    <col min="7677" max="7677" width="16.33203125" style="188" customWidth="1"/>
    <col min="7678" max="7678" width="9.109375" style="188"/>
    <col min="7679" max="7679" width="11.5546875" style="188" customWidth="1"/>
    <col min="7680" max="7680" width="11.88671875" style="188" customWidth="1"/>
    <col min="7681" max="7681" width="9.5546875" style="188" customWidth="1"/>
    <col min="7682" max="7928" width="9.109375" style="188"/>
    <col min="7929" max="7929" width="6.88671875" style="188" customWidth="1"/>
    <col min="7930" max="7930" width="39.5546875" style="188" customWidth="1"/>
    <col min="7931" max="7932" width="14.88671875" style="188" customWidth="1"/>
    <col min="7933" max="7933" width="16.33203125" style="188" customWidth="1"/>
    <col min="7934" max="7934" width="9.109375" style="188"/>
    <col min="7935" max="7935" width="11.5546875" style="188" customWidth="1"/>
    <col min="7936" max="7936" width="11.88671875" style="188" customWidth="1"/>
    <col min="7937" max="7937" width="9.5546875" style="188" customWidth="1"/>
    <col min="7938" max="8184" width="9.109375" style="188"/>
    <col min="8185" max="8185" width="6.88671875" style="188" customWidth="1"/>
    <col min="8186" max="8186" width="39.5546875" style="188" customWidth="1"/>
    <col min="8187" max="8188" width="14.88671875" style="188" customWidth="1"/>
    <col min="8189" max="8189" width="16.33203125" style="188" customWidth="1"/>
    <col min="8190" max="8190" width="9.109375" style="188"/>
    <col min="8191" max="8191" width="11.5546875" style="188" customWidth="1"/>
    <col min="8192" max="8192" width="11.88671875" style="188" customWidth="1"/>
    <col min="8193" max="8193" width="9.5546875" style="188" customWidth="1"/>
    <col min="8194" max="8440" width="9.109375" style="188"/>
    <col min="8441" max="8441" width="6.88671875" style="188" customWidth="1"/>
    <col min="8442" max="8442" width="39.5546875" style="188" customWidth="1"/>
    <col min="8443" max="8444" width="14.88671875" style="188" customWidth="1"/>
    <col min="8445" max="8445" width="16.33203125" style="188" customWidth="1"/>
    <col min="8446" max="8446" width="9.109375" style="188"/>
    <col min="8447" max="8447" width="11.5546875" style="188" customWidth="1"/>
    <col min="8448" max="8448" width="11.88671875" style="188" customWidth="1"/>
    <col min="8449" max="8449" width="9.5546875" style="188" customWidth="1"/>
    <col min="8450" max="8696" width="9.109375" style="188"/>
    <col min="8697" max="8697" width="6.88671875" style="188" customWidth="1"/>
    <col min="8698" max="8698" width="39.5546875" style="188" customWidth="1"/>
    <col min="8699" max="8700" width="14.88671875" style="188" customWidth="1"/>
    <col min="8701" max="8701" width="16.33203125" style="188" customWidth="1"/>
    <col min="8702" max="8702" width="9.109375" style="188"/>
    <col min="8703" max="8703" width="11.5546875" style="188" customWidth="1"/>
    <col min="8704" max="8704" width="11.88671875" style="188" customWidth="1"/>
    <col min="8705" max="8705" width="9.5546875" style="188" customWidth="1"/>
    <col min="8706" max="8952" width="9.109375" style="188"/>
    <col min="8953" max="8953" width="6.88671875" style="188" customWidth="1"/>
    <col min="8954" max="8954" width="39.5546875" style="188" customWidth="1"/>
    <col min="8955" max="8956" width="14.88671875" style="188" customWidth="1"/>
    <col min="8957" max="8957" width="16.33203125" style="188" customWidth="1"/>
    <col min="8958" max="8958" width="9.109375" style="188"/>
    <col min="8959" max="8959" width="11.5546875" style="188" customWidth="1"/>
    <col min="8960" max="8960" width="11.88671875" style="188" customWidth="1"/>
    <col min="8961" max="8961" width="9.5546875" style="188" customWidth="1"/>
    <col min="8962" max="9208" width="9.109375" style="188"/>
    <col min="9209" max="9209" width="6.88671875" style="188" customWidth="1"/>
    <col min="9210" max="9210" width="39.5546875" style="188" customWidth="1"/>
    <col min="9211" max="9212" width="14.88671875" style="188" customWidth="1"/>
    <col min="9213" max="9213" width="16.33203125" style="188" customWidth="1"/>
    <col min="9214" max="9214" width="9.109375" style="188"/>
    <col min="9215" max="9215" width="11.5546875" style="188" customWidth="1"/>
    <col min="9216" max="9216" width="11.88671875" style="188" customWidth="1"/>
    <col min="9217" max="9217" width="9.5546875" style="188" customWidth="1"/>
    <col min="9218" max="9464" width="9.109375" style="188"/>
    <col min="9465" max="9465" width="6.88671875" style="188" customWidth="1"/>
    <col min="9466" max="9466" width="39.5546875" style="188" customWidth="1"/>
    <col min="9467" max="9468" width="14.88671875" style="188" customWidth="1"/>
    <col min="9469" max="9469" width="16.33203125" style="188" customWidth="1"/>
    <col min="9470" max="9470" width="9.109375" style="188"/>
    <col min="9471" max="9471" width="11.5546875" style="188" customWidth="1"/>
    <col min="9472" max="9472" width="11.88671875" style="188" customWidth="1"/>
    <col min="9473" max="9473" width="9.5546875" style="188" customWidth="1"/>
    <col min="9474" max="9720" width="9.109375" style="188"/>
    <col min="9721" max="9721" width="6.88671875" style="188" customWidth="1"/>
    <col min="9722" max="9722" width="39.5546875" style="188" customWidth="1"/>
    <col min="9723" max="9724" width="14.88671875" style="188" customWidth="1"/>
    <col min="9725" max="9725" width="16.33203125" style="188" customWidth="1"/>
    <col min="9726" max="9726" width="9.109375" style="188"/>
    <col min="9727" max="9727" width="11.5546875" style="188" customWidth="1"/>
    <col min="9728" max="9728" width="11.88671875" style="188" customWidth="1"/>
    <col min="9729" max="9729" width="9.5546875" style="188" customWidth="1"/>
    <col min="9730" max="9976" width="9.109375" style="188"/>
    <col min="9977" max="9977" width="6.88671875" style="188" customWidth="1"/>
    <col min="9978" max="9978" width="39.5546875" style="188" customWidth="1"/>
    <col min="9979" max="9980" width="14.88671875" style="188" customWidth="1"/>
    <col min="9981" max="9981" width="16.33203125" style="188" customWidth="1"/>
    <col min="9982" max="9982" width="9.109375" style="188"/>
    <col min="9983" max="9983" width="11.5546875" style="188" customWidth="1"/>
    <col min="9984" max="9984" width="11.88671875" style="188" customWidth="1"/>
    <col min="9985" max="9985" width="9.5546875" style="188" customWidth="1"/>
    <col min="9986" max="10232" width="9.109375" style="188"/>
    <col min="10233" max="10233" width="6.88671875" style="188" customWidth="1"/>
    <col min="10234" max="10234" width="39.5546875" style="188" customWidth="1"/>
    <col min="10235" max="10236" width="14.88671875" style="188" customWidth="1"/>
    <col min="10237" max="10237" width="16.33203125" style="188" customWidth="1"/>
    <col min="10238" max="10238" width="9.109375" style="188"/>
    <col min="10239" max="10239" width="11.5546875" style="188" customWidth="1"/>
    <col min="10240" max="10240" width="11.88671875" style="188" customWidth="1"/>
    <col min="10241" max="10241" width="9.5546875" style="188" customWidth="1"/>
    <col min="10242" max="10488" width="9.109375" style="188"/>
    <col min="10489" max="10489" width="6.88671875" style="188" customWidth="1"/>
    <col min="10490" max="10490" width="39.5546875" style="188" customWidth="1"/>
    <col min="10491" max="10492" width="14.88671875" style="188" customWidth="1"/>
    <col min="10493" max="10493" width="16.33203125" style="188" customWidth="1"/>
    <col min="10494" max="10494" width="9.109375" style="188"/>
    <col min="10495" max="10495" width="11.5546875" style="188" customWidth="1"/>
    <col min="10496" max="10496" width="11.88671875" style="188" customWidth="1"/>
    <col min="10497" max="10497" width="9.5546875" style="188" customWidth="1"/>
    <col min="10498" max="10744" width="9.109375" style="188"/>
    <col min="10745" max="10745" width="6.88671875" style="188" customWidth="1"/>
    <col min="10746" max="10746" width="39.5546875" style="188" customWidth="1"/>
    <col min="10747" max="10748" width="14.88671875" style="188" customWidth="1"/>
    <col min="10749" max="10749" width="16.33203125" style="188" customWidth="1"/>
    <col min="10750" max="10750" width="9.109375" style="188"/>
    <col min="10751" max="10751" width="11.5546875" style="188" customWidth="1"/>
    <col min="10752" max="10752" width="11.88671875" style="188" customWidth="1"/>
    <col min="10753" max="10753" width="9.5546875" style="188" customWidth="1"/>
    <col min="10754" max="11000" width="9.109375" style="188"/>
    <col min="11001" max="11001" width="6.88671875" style="188" customWidth="1"/>
    <col min="11002" max="11002" width="39.5546875" style="188" customWidth="1"/>
    <col min="11003" max="11004" width="14.88671875" style="188" customWidth="1"/>
    <col min="11005" max="11005" width="16.33203125" style="188" customWidth="1"/>
    <col min="11006" max="11006" width="9.109375" style="188"/>
    <col min="11007" max="11007" width="11.5546875" style="188" customWidth="1"/>
    <col min="11008" max="11008" width="11.88671875" style="188" customWidth="1"/>
    <col min="11009" max="11009" width="9.5546875" style="188" customWidth="1"/>
    <col min="11010" max="11256" width="9.109375" style="188"/>
    <col min="11257" max="11257" width="6.88671875" style="188" customWidth="1"/>
    <col min="11258" max="11258" width="39.5546875" style="188" customWidth="1"/>
    <col min="11259" max="11260" width="14.88671875" style="188" customWidth="1"/>
    <col min="11261" max="11261" width="16.33203125" style="188" customWidth="1"/>
    <col min="11262" max="11262" width="9.109375" style="188"/>
    <col min="11263" max="11263" width="11.5546875" style="188" customWidth="1"/>
    <col min="11264" max="11264" width="11.88671875" style="188" customWidth="1"/>
    <col min="11265" max="11265" width="9.5546875" style="188" customWidth="1"/>
    <col min="11266" max="11512" width="9.109375" style="188"/>
    <col min="11513" max="11513" width="6.88671875" style="188" customWidth="1"/>
    <col min="11514" max="11514" width="39.5546875" style="188" customWidth="1"/>
    <col min="11515" max="11516" width="14.88671875" style="188" customWidth="1"/>
    <col min="11517" max="11517" width="16.33203125" style="188" customWidth="1"/>
    <col min="11518" max="11518" width="9.109375" style="188"/>
    <col min="11519" max="11519" width="11.5546875" style="188" customWidth="1"/>
    <col min="11520" max="11520" width="11.88671875" style="188" customWidth="1"/>
    <col min="11521" max="11521" width="9.5546875" style="188" customWidth="1"/>
    <col min="11522" max="11768" width="9.109375" style="188"/>
    <col min="11769" max="11769" width="6.88671875" style="188" customWidth="1"/>
    <col min="11770" max="11770" width="39.5546875" style="188" customWidth="1"/>
    <col min="11771" max="11772" width="14.88671875" style="188" customWidth="1"/>
    <col min="11773" max="11773" width="16.33203125" style="188" customWidth="1"/>
    <col min="11774" max="11774" width="9.109375" style="188"/>
    <col min="11775" max="11775" width="11.5546875" style="188" customWidth="1"/>
    <col min="11776" max="11776" width="11.88671875" style="188" customWidth="1"/>
    <col min="11777" max="11777" width="9.5546875" style="188" customWidth="1"/>
    <col min="11778" max="12024" width="9.109375" style="188"/>
    <col min="12025" max="12025" width="6.88671875" style="188" customWidth="1"/>
    <col min="12026" max="12026" width="39.5546875" style="188" customWidth="1"/>
    <col min="12027" max="12028" width="14.88671875" style="188" customWidth="1"/>
    <col min="12029" max="12029" width="16.33203125" style="188" customWidth="1"/>
    <col min="12030" max="12030" width="9.109375" style="188"/>
    <col min="12031" max="12031" width="11.5546875" style="188" customWidth="1"/>
    <col min="12032" max="12032" width="11.88671875" style="188" customWidth="1"/>
    <col min="12033" max="12033" width="9.5546875" style="188" customWidth="1"/>
    <col min="12034" max="12280" width="9.109375" style="188"/>
    <col min="12281" max="12281" width="6.88671875" style="188" customWidth="1"/>
    <col min="12282" max="12282" width="39.5546875" style="188" customWidth="1"/>
    <col min="12283" max="12284" width="14.88671875" style="188" customWidth="1"/>
    <col min="12285" max="12285" width="16.33203125" style="188" customWidth="1"/>
    <col min="12286" max="12286" width="9.109375" style="188"/>
    <col min="12287" max="12287" width="11.5546875" style="188" customWidth="1"/>
    <col min="12288" max="12288" width="11.88671875" style="188" customWidth="1"/>
    <col min="12289" max="12289" width="9.5546875" style="188" customWidth="1"/>
    <col min="12290" max="12536" width="9.109375" style="188"/>
    <col min="12537" max="12537" width="6.88671875" style="188" customWidth="1"/>
    <col min="12538" max="12538" width="39.5546875" style="188" customWidth="1"/>
    <col min="12539" max="12540" width="14.88671875" style="188" customWidth="1"/>
    <col min="12541" max="12541" width="16.33203125" style="188" customWidth="1"/>
    <col min="12542" max="12542" width="9.109375" style="188"/>
    <col min="12543" max="12543" width="11.5546875" style="188" customWidth="1"/>
    <col min="12544" max="12544" width="11.88671875" style="188" customWidth="1"/>
    <col min="12545" max="12545" width="9.5546875" style="188" customWidth="1"/>
    <col min="12546" max="12792" width="9.109375" style="188"/>
    <col min="12793" max="12793" width="6.88671875" style="188" customWidth="1"/>
    <col min="12794" max="12794" width="39.5546875" style="188" customWidth="1"/>
    <col min="12795" max="12796" width="14.88671875" style="188" customWidth="1"/>
    <col min="12797" max="12797" width="16.33203125" style="188" customWidth="1"/>
    <col min="12798" max="12798" width="9.109375" style="188"/>
    <col min="12799" max="12799" width="11.5546875" style="188" customWidth="1"/>
    <col min="12800" max="12800" width="11.88671875" style="188" customWidth="1"/>
    <col min="12801" max="12801" width="9.5546875" style="188" customWidth="1"/>
    <col min="12802" max="13048" width="9.109375" style="188"/>
    <col min="13049" max="13049" width="6.88671875" style="188" customWidth="1"/>
    <col min="13050" max="13050" width="39.5546875" style="188" customWidth="1"/>
    <col min="13051" max="13052" width="14.88671875" style="188" customWidth="1"/>
    <col min="13053" max="13053" width="16.33203125" style="188" customWidth="1"/>
    <col min="13054" max="13054" width="9.109375" style="188"/>
    <col min="13055" max="13055" width="11.5546875" style="188" customWidth="1"/>
    <col min="13056" max="13056" width="11.88671875" style="188" customWidth="1"/>
    <col min="13057" max="13057" width="9.5546875" style="188" customWidth="1"/>
    <col min="13058" max="13304" width="9.109375" style="188"/>
    <col min="13305" max="13305" width="6.88671875" style="188" customWidth="1"/>
    <col min="13306" max="13306" width="39.5546875" style="188" customWidth="1"/>
    <col min="13307" max="13308" width="14.88671875" style="188" customWidth="1"/>
    <col min="13309" max="13309" width="16.33203125" style="188" customWidth="1"/>
    <col min="13310" max="13310" width="9.109375" style="188"/>
    <col min="13311" max="13311" width="11.5546875" style="188" customWidth="1"/>
    <col min="13312" max="13312" width="11.88671875" style="188" customWidth="1"/>
    <col min="13313" max="13313" width="9.5546875" style="188" customWidth="1"/>
    <col min="13314" max="13560" width="9.109375" style="188"/>
    <col min="13561" max="13561" width="6.88671875" style="188" customWidth="1"/>
    <col min="13562" max="13562" width="39.5546875" style="188" customWidth="1"/>
    <col min="13563" max="13564" width="14.88671875" style="188" customWidth="1"/>
    <col min="13565" max="13565" width="16.33203125" style="188" customWidth="1"/>
    <col min="13566" max="13566" width="9.109375" style="188"/>
    <col min="13567" max="13567" width="11.5546875" style="188" customWidth="1"/>
    <col min="13568" max="13568" width="11.88671875" style="188" customWidth="1"/>
    <col min="13569" max="13569" width="9.5546875" style="188" customWidth="1"/>
    <col min="13570" max="13816" width="9.109375" style="188"/>
    <col min="13817" max="13817" width="6.88671875" style="188" customWidth="1"/>
    <col min="13818" max="13818" width="39.5546875" style="188" customWidth="1"/>
    <col min="13819" max="13820" width="14.88671875" style="188" customWidth="1"/>
    <col min="13821" max="13821" width="16.33203125" style="188" customWidth="1"/>
    <col min="13822" max="13822" width="9.109375" style="188"/>
    <col min="13823" max="13823" width="11.5546875" style="188" customWidth="1"/>
    <col min="13824" max="13824" width="11.88671875" style="188" customWidth="1"/>
    <col min="13825" max="13825" width="9.5546875" style="188" customWidth="1"/>
    <col min="13826" max="14072" width="9.109375" style="188"/>
    <col min="14073" max="14073" width="6.88671875" style="188" customWidth="1"/>
    <col min="14074" max="14074" width="39.5546875" style="188" customWidth="1"/>
    <col min="14075" max="14076" width="14.88671875" style="188" customWidth="1"/>
    <col min="14077" max="14077" width="16.33203125" style="188" customWidth="1"/>
    <col min="14078" max="14078" width="9.109375" style="188"/>
    <col min="14079" max="14079" width="11.5546875" style="188" customWidth="1"/>
    <col min="14080" max="14080" width="11.88671875" style="188" customWidth="1"/>
    <col min="14081" max="14081" width="9.5546875" style="188" customWidth="1"/>
    <col min="14082" max="14328" width="9.109375" style="188"/>
    <col min="14329" max="14329" width="6.88671875" style="188" customWidth="1"/>
    <col min="14330" max="14330" width="39.5546875" style="188" customWidth="1"/>
    <col min="14331" max="14332" width="14.88671875" style="188" customWidth="1"/>
    <col min="14333" max="14333" width="16.33203125" style="188" customWidth="1"/>
    <col min="14334" max="14334" width="9.109375" style="188"/>
    <col min="14335" max="14335" width="11.5546875" style="188" customWidth="1"/>
    <col min="14336" max="14336" width="11.88671875" style="188" customWidth="1"/>
    <col min="14337" max="14337" width="9.5546875" style="188" customWidth="1"/>
    <col min="14338" max="14584" width="9.109375" style="188"/>
    <col min="14585" max="14585" width="6.88671875" style="188" customWidth="1"/>
    <col min="14586" max="14586" width="39.5546875" style="188" customWidth="1"/>
    <col min="14587" max="14588" width="14.88671875" style="188" customWidth="1"/>
    <col min="14589" max="14589" width="16.33203125" style="188" customWidth="1"/>
    <col min="14590" max="14590" width="9.109375" style="188"/>
    <col min="14591" max="14591" width="11.5546875" style="188" customWidth="1"/>
    <col min="14592" max="14592" width="11.88671875" style="188" customWidth="1"/>
    <col min="14593" max="14593" width="9.5546875" style="188" customWidth="1"/>
    <col min="14594" max="14840" width="9.109375" style="188"/>
    <col min="14841" max="14841" width="6.88671875" style="188" customWidth="1"/>
    <col min="14842" max="14842" width="39.5546875" style="188" customWidth="1"/>
    <col min="14843" max="14844" width="14.88671875" style="188" customWidth="1"/>
    <col min="14845" max="14845" width="16.33203125" style="188" customWidth="1"/>
    <col min="14846" max="14846" width="9.109375" style="188"/>
    <col min="14847" max="14847" width="11.5546875" style="188" customWidth="1"/>
    <col min="14848" max="14848" width="11.88671875" style="188" customWidth="1"/>
    <col min="14849" max="14849" width="9.5546875" style="188" customWidth="1"/>
    <col min="14850" max="15096" width="9.109375" style="188"/>
    <col min="15097" max="15097" width="6.88671875" style="188" customWidth="1"/>
    <col min="15098" max="15098" width="39.5546875" style="188" customWidth="1"/>
    <col min="15099" max="15100" width="14.88671875" style="188" customWidth="1"/>
    <col min="15101" max="15101" width="16.33203125" style="188" customWidth="1"/>
    <col min="15102" max="15102" width="9.109375" style="188"/>
    <col min="15103" max="15103" width="11.5546875" style="188" customWidth="1"/>
    <col min="15104" max="15104" width="11.88671875" style="188" customWidth="1"/>
    <col min="15105" max="15105" width="9.5546875" style="188" customWidth="1"/>
    <col min="15106" max="15352" width="9.109375" style="188"/>
    <col min="15353" max="15353" width="6.88671875" style="188" customWidth="1"/>
    <col min="15354" max="15354" width="39.5546875" style="188" customWidth="1"/>
    <col min="15355" max="15356" width="14.88671875" style="188" customWidth="1"/>
    <col min="15357" max="15357" width="16.33203125" style="188" customWidth="1"/>
    <col min="15358" max="15358" width="9.109375" style="188"/>
    <col min="15359" max="15359" width="11.5546875" style="188" customWidth="1"/>
    <col min="15360" max="15360" width="11.88671875" style="188" customWidth="1"/>
    <col min="15361" max="15361" width="9.5546875" style="188" customWidth="1"/>
    <col min="15362" max="15608" width="9.109375" style="188"/>
    <col min="15609" max="15609" width="6.88671875" style="188" customWidth="1"/>
    <col min="15610" max="15610" width="39.5546875" style="188" customWidth="1"/>
    <col min="15611" max="15612" width="14.88671875" style="188" customWidth="1"/>
    <col min="15613" max="15613" width="16.33203125" style="188" customWidth="1"/>
    <col min="15614" max="15614" width="9.109375" style="188"/>
    <col min="15615" max="15615" width="11.5546875" style="188" customWidth="1"/>
    <col min="15616" max="15616" width="11.88671875" style="188" customWidth="1"/>
    <col min="15617" max="15617" width="9.5546875" style="188" customWidth="1"/>
    <col min="15618" max="15864" width="9.109375" style="188"/>
    <col min="15865" max="15865" width="6.88671875" style="188" customWidth="1"/>
    <col min="15866" max="15866" width="39.5546875" style="188" customWidth="1"/>
    <col min="15867" max="15868" width="14.88671875" style="188" customWidth="1"/>
    <col min="15869" max="15869" width="16.33203125" style="188" customWidth="1"/>
    <col min="15870" max="15870" width="9.109375" style="188"/>
    <col min="15871" max="15871" width="11.5546875" style="188" customWidth="1"/>
    <col min="15872" max="15872" width="11.88671875" style="188" customWidth="1"/>
    <col min="15873" max="15873" width="9.5546875" style="188" customWidth="1"/>
    <col min="15874" max="16120" width="9.109375" style="188"/>
    <col min="16121" max="16121" width="6.88671875" style="188" customWidth="1"/>
    <col min="16122" max="16122" width="39.5546875" style="188" customWidth="1"/>
    <col min="16123" max="16124" width="14.88671875" style="188" customWidth="1"/>
    <col min="16125" max="16125" width="16.33203125" style="188" customWidth="1"/>
    <col min="16126" max="16126" width="9.109375" style="188"/>
    <col min="16127" max="16127" width="11.5546875" style="188" customWidth="1"/>
    <col min="16128" max="16128" width="11.88671875" style="188" customWidth="1"/>
    <col min="16129" max="16129" width="9.5546875" style="188" customWidth="1"/>
    <col min="16130" max="16384" width="9.109375" style="188"/>
  </cols>
  <sheetData>
    <row r="1" spans="1:7" x14ac:dyDescent="0.3">
      <c r="A1" s="498" t="s">
        <v>620</v>
      </c>
      <c r="B1" s="498"/>
      <c r="C1" s="498"/>
      <c r="D1" s="498"/>
      <c r="E1" s="498"/>
      <c r="F1" s="498"/>
      <c r="G1" s="498"/>
    </row>
    <row r="2" spans="1:7" x14ac:dyDescent="0.3">
      <c r="A2" s="189"/>
      <c r="B2" s="498" t="s">
        <v>253</v>
      </c>
      <c r="C2" s="498"/>
      <c r="D2" s="498"/>
      <c r="E2" s="498"/>
      <c r="F2" s="498"/>
      <c r="G2" s="498"/>
    </row>
    <row r="3" spans="1:7" x14ac:dyDescent="0.3">
      <c r="A3" s="189"/>
      <c r="B3" s="498" t="s">
        <v>40</v>
      </c>
      <c r="C3" s="498"/>
      <c r="D3" s="498"/>
      <c r="E3" s="498"/>
      <c r="F3" s="498"/>
      <c r="G3" s="498"/>
    </row>
    <row r="4" spans="1:7" x14ac:dyDescent="0.3">
      <c r="A4" s="189"/>
      <c r="B4" s="498" t="s">
        <v>254</v>
      </c>
      <c r="C4" s="498"/>
      <c r="D4" s="498"/>
      <c r="E4" s="498"/>
      <c r="F4" s="498"/>
      <c r="G4" s="498"/>
    </row>
    <row r="5" spans="1:7" x14ac:dyDescent="0.3">
      <c r="A5" s="189"/>
      <c r="B5" s="498" t="s">
        <v>560</v>
      </c>
      <c r="C5" s="498"/>
      <c r="D5" s="498"/>
      <c r="E5" s="498"/>
      <c r="F5" s="498"/>
      <c r="G5" s="498"/>
    </row>
    <row r="6" spans="1:7" ht="14.25" customHeight="1" x14ac:dyDescent="0.3">
      <c r="C6" s="498" t="s">
        <v>715</v>
      </c>
      <c r="D6" s="498"/>
      <c r="E6" s="498"/>
      <c r="F6" s="498"/>
      <c r="G6" s="498"/>
    </row>
    <row r="7" spans="1:7" ht="14.25" customHeight="1" x14ac:dyDescent="0.3">
      <c r="C7" s="150"/>
      <c r="D7" s="150"/>
      <c r="E7" s="150"/>
      <c r="F7" s="150"/>
      <c r="G7" s="150"/>
    </row>
    <row r="8" spans="1:7" ht="14.25" customHeight="1" x14ac:dyDescent="0.3">
      <c r="C8" s="150"/>
      <c r="D8" s="189"/>
      <c r="E8" s="565" t="s">
        <v>444</v>
      </c>
      <c r="F8" s="565"/>
      <c r="G8" s="565"/>
    </row>
    <row r="9" spans="1:7" ht="26.25" customHeight="1" x14ac:dyDescent="0.3">
      <c r="A9" s="541" t="s">
        <v>243</v>
      </c>
      <c r="B9" s="541"/>
      <c r="C9" s="541"/>
      <c r="D9" s="541"/>
      <c r="E9" s="541"/>
      <c r="F9" s="541"/>
      <c r="G9" s="541"/>
    </row>
    <row r="10" spans="1:7" ht="35.4" customHeight="1" x14ac:dyDescent="0.3">
      <c r="A10" s="542" t="s">
        <v>567</v>
      </c>
      <c r="B10" s="542"/>
      <c r="C10" s="542"/>
      <c r="D10" s="542"/>
      <c r="E10" s="542"/>
      <c r="F10" s="542"/>
      <c r="G10" s="542"/>
    </row>
    <row r="11" spans="1:7" ht="18.75" customHeight="1" x14ac:dyDescent="0.3">
      <c r="C11" s="197"/>
      <c r="D11" s="197"/>
      <c r="E11" s="197" t="s">
        <v>229</v>
      </c>
      <c r="G11" s="60" t="s">
        <v>229</v>
      </c>
    </row>
    <row r="12" spans="1:7" ht="54.75" customHeight="1" x14ac:dyDescent="0.3">
      <c r="A12" s="539" t="s">
        <v>0</v>
      </c>
      <c r="B12" s="539" t="s">
        <v>255</v>
      </c>
      <c r="C12" s="539"/>
      <c r="D12" s="539" t="s">
        <v>419</v>
      </c>
      <c r="E12" s="539"/>
      <c r="F12" s="555" t="s">
        <v>433</v>
      </c>
      <c r="G12" s="556"/>
    </row>
    <row r="13" spans="1:7" ht="22.5" customHeight="1" x14ac:dyDescent="0.3">
      <c r="A13" s="539"/>
      <c r="B13" s="539"/>
      <c r="C13" s="539"/>
      <c r="D13" s="152" t="s">
        <v>2</v>
      </c>
      <c r="E13" s="152" t="s">
        <v>355</v>
      </c>
      <c r="F13" s="152" t="s">
        <v>503</v>
      </c>
      <c r="G13" s="152" t="s">
        <v>540</v>
      </c>
    </row>
    <row r="14" spans="1:7" s="189" customFormat="1" ht="14.4" customHeight="1" x14ac:dyDescent="0.3">
      <c r="A14" s="200">
        <v>1</v>
      </c>
      <c r="B14" s="540">
        <v>2</v>
      </c>
      <c r="C14" s="540"/>
      <c r="D14" s="200"/>
      <c r="E14" s="200"/>
      <c r="F14" s="200">
        <v>3</v>
      </c>
      <c r="G14" s="200">
        <v>4</v>
      </c>
    </row>
    <row r="15" spans="1:7" ht="35.4" customHeight="1" x14ac:dyDescent="0.3">
      <c r="A15" s="98">
        <v>1</v>
      </c>
      <c r="B15" s="563" t="s">
        <v>257</v>
      </c>
      <c r="C15" s="564"/>
      <c r="D15" s="99"/>
      <c r="E15" s="99"/>
      <c r="F15" s="126">
        <v>72.900000000000006</v>
      </c>
      <c r="G15" s="126">
        <v>72.900000000000006</v>
      </c>
    </row>
    <row r="16" spans="1:7" s="192" customFormat="1" ht="35.4" customHeight="1" x14ac:dyDescent="0.3">
      <c r="A16" s="35" t="s">
        <v>246</v>
      </c>
      <c r="B16" s="551" t="s">
        <v>262</v>
      </c>
      <c r="C16" s="552"/>
      <c r="D16" s="70"/>
      <c r="E16" s="70"/>
      <c r="F16" s="126">
        <v>68.7</v>
      </c>
      <c r="G16" s="126">
        <v>68.7</v>
      </c>
    </row>
    <row r="17" spans="1:7" s="192" customFormat="1" ht="35.4" customHeight="1" x14ac:dyDescent="0.3">
      <c r="A17" s="33">
        <v>3</v>
      </c>
      <c r="B17" s="551" t="s">
        <v>260</v>
      </c>
      <c r="C17" s="552"/>
      <c r="D17" s="34"/>
      <c r="E17" s="34"/>
      <c r="F17" s="126">
        <v>66.900000000000006</v>
      </c>
      <c r="G17" s="126">
        <v>66.900000000000006</v>
      </c>
    </row>
    <row r="18" spans="1:7" s="192" customFormat="1" ht="35.4" customHeight="1" x14ac:dyDescent="0.3">
      <c r="A18" s="35" t="s">
        <v>248</v>
      </c>
      <c r="B18" s="551" t="s">
        <v>265</v>
      </c>
      <c r="C18" s="552"/>
      <c r="D18" s="34"/>
      <c r="E18" s="34"/>
      <c r="F18" s="126">
        <v>74.400000000000006</v>
      </c>
      <c r="G18" s="126">
        <v>74.400000000000006</v>
      </c>
    </row>
    <row r="19" spans="1:7" ht="35.4" customHeight="1" x14ac:dyDescent="0.3">
      <c r="A19" s="33">
        <v>5</v>
      </c>
      <c r="B19" s="551" t="s">
        <v>263</v>
      </c>
      <c r="C19" s="552"/>
      <c r="D19" s="34"/>
      <c r="E19" s="34"/>
      <c r="F19" s="126">
        <v>372.5</v>
      </c>
      <c r="G19" s="126">
        <v>372.5</v>
      </c>
    </row>
    <row r="20" spans="1:7" ht="35.4" customHeight="1" x14ac:dyDescent="0.3">
      <c r="A20" s="35" t="s">
        <v>289</v>
      </c>
      <c r="B20" s="551" t="s">
        <v>259</v>
      </c>
      <c r="C20" s="552"/>
      <c r="D20" s="34"/>
      <c r="E20" s="34"/>
      <c r="F20" s="126">
        <v>69.900000000000006</v>
      </c>
      <c r="G20" s="126">
        <v>69.900000000000006</v>
      </c>
    </row>
    <row r="21" spans="1:7" ht="35.4" customHeight="1" x14ac:dyDescent="0.3">
      <c r="A21" s="33">
        <v>7</v>
      </c>
      <c r="B21" s="551" t="s">
        <v>264</v>
      </c>
      <c r="C21" s="552"/>
      <c r="D21" s="34"/>
      <c r="E21" s="34"/>
      <c r="F21" s="126">
        <v>71.7</v>
      </c>
      <c r="G21" s="126">
        <v>71.7</v>
      </c>
    </row>
    <row r="22" spans="1:7" ht="35.4" customHeight="1" x14ac:dyDescent="0.3">
      <c r="A22" s="35" t="s">
        <v>290</v>
      </c>
      <c r="B22" s="551" t="s">
        <v>261</v>
      </c>
      <c r="C22" s="552"/>
      <c r="D22" s="34"/>
      <c r="E22" s="34"/>
      <c r="F22" s="126">
        <v>74.099999999999994</v>
      </c>
      <c r="G22" s="126">
        <v>74.099999999999994</v>
      </c>
    </row>
    <row r="23" spans="1:7" ht="35.4" customHeight="1" x14ac:dyDescent="0.3">
      <c r="A23" s="33">
        <v>9</v>
      </c>
      <c r="B23" s="551" t="s">
        <v>266</v>
      </c>
      <c r="C23" s="552"/>
      <c r="D23" s="70"/>
      <c r="E23" s="70"/>
      <c r="F23" s="126">
        <v>67.5</v>
      </c>
      <c r="G23" s="126">
        <v>67.5</v>
      </c>
    </row>
    <row r="24" spans="1:7" ht="18.75" customHeight="1" x14ac:dyDescent="0.3">
      <c r="A24" s="37"/>
      <c r="B24" s="561" t="s">
        <v>267</v>
      </c>
      <c r="C24" s="562"/>
      <c r="D24" s="38">
        <f>SUM(D15:D23)</f>
        <v>0</v>
      </c>
      <c r="E24" s="38">
        <f>SUM(E15:E23)</f>
        <v>0</v>
      </c>
      <c r="F24" s="125">
        <f>SUM(F15:F23)</f>
        <v>938.60000000000014</v>
      </c>
      <c r="G24" s="125">
        <f t="shared" ref="G24" si="0">SUM(G15:G23)</f>
        <v>938.60000000000014</v>
      </c>
    </row>
    <row r="26" spans="1:7" x14ac:dyDescent="0.3">
      <c r="C26" s="193"/>
      <c r="D26" s="193"/>
      <c r="E26" s="193"/>
    </row>
  </sheetData>
  <mergeCells count="24">
    <mergeCell ref="B15:C15"/>
    <mergeCell ref="D12:E12"/>
    <mergeCell ref="B14:C14"/>
    <mergeCell ref="B2:G2"/>
    <mergeCell ref="B22:C22"/>
    <mergeCell ref="A9:G9"/>
    <mergeCell ref="A10:G10"/>
    <mergeCell ref="E8:G8"/>
    <mergeCell ref="B12:C13"/>
    <mergeCell ref="A12:A13"/>
    <mergeCell ref="F12:G12"/>
    <mergeCell ref="B23:C23"/>
    <mergeCell ref="B24:C24"/>
    <mergeCell ref="B16:C16"/>
    <mergeCell ref="B17:C17"/>
    <mergeCell ref="B18:C18"/>
    <mergeCell ref="B19:C19"/>
    <mergeCell ref="B20:C20"/>
    <mergeCell ref="B21:C21"/>
    <mergeCell ref="A1:G1"/>
    <mergeCell ref="C6:G6"/>
    <mergeCell ref="B5:G5"/>
    <mergeCell ref="B4:G4"/>
    <mergeCell ref="B3:G3"/>
  </mergeCells>
  <pageMargins left="0.70866141732283472" right="0.39370078740157483" top="0.59055118110236227" bottom="0.39370078740157483" header="0.31496062992125984" footer="0.31496062992125984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tabColor theme="6" tint="0.59999389629810485"/>
  </sheetPr>
  <dimension ref="A1:E24"/>
  <sheetViews>
    <sheetView view="pageBreakPreview" zoomScale="60" zoomScaleNormal="100" workbookViewId="0">
      <selection activeCell="C7" sqref="C7:E7"/>
    </sheetView>
  </sheetViews>
  <sheetFormatPr defaultColWidth="9.109375" defaultRowHeight="15.6" x14ac:dyDescent="0.3"/>
  <cols>
    <col min="1" max="1" width="6.88671875" style="28" customWidth="1"/>
    <col min="2" max="2" width="41.44140625" style="28" customWidth="1"/>
    <col min="3" max="3" width="13.109375" style="28" customWidth="1"/>
    <col min="4" max="4" width="14" style="28" customWidth="1"/>
    <col min="5" max="5" width="12.5546875" style="28" customWidth="1"/>
    <col min="6" max="256" width="9.109375" style="28"/>
    <col min="257" max="257" width="6.88671875" style="28" customWidth="1"/>
    <col min="258" max="258" width="41.44140625" style="28" customWidth="1"/>
    <col min="259" max="259" width="13.109375" style="28" customWidth="1"/>
    <col min="260" max="260" width="14" style="28" customWidth="1"/>
    <col min="261" max="261" width="12.5546875" style="28" customWidth="1"/>
    <col min="262" max="512" width="9.109375" style="28"/>
    <col min="513" max="513" width="6.88671875" style="28" customWidth="1"/>
    <col min="514" max="514" width="41.44140625" style="28" customWidth="1"/>
    <col min="515" max="515" width="13.109375" style="28" customWidth="1"/>
    <col min="516" max="516" width="14" style="28" customWidth="1"/>
    <col min="517" max="517" width="12.5546875" style="28" customWidth="1"/>
    <col min="518" max="768" width="9.109375" style="28"/>
    <col min="769" max="769" width="6.88671875" style="28" customWidth="1"/>
    <col min="770" max="770" width="41.44140625" style="28" customWidth="1"/>
    <col min="771" max="771" width="13.109375" style="28" customWidth="1"/>
    <col min="772" max="772" width="14" style="28" customWidth="1"/>
    <col min="773" max="773" width="12.5546875" style="28" customWidth="1"/>
    <col min="774" max="1024" width="9.109375" style="28"/>
    <col min="1025" max="1025" width="6.88671875" style="28" customWidth="1"/>
    <col min="1026" max="1026" width="41.44140625" style="28" customWidth="1"/>
    <col min="1027" max="1027" width="13.109375" style="28" customWidth="1"/>
    <col min="1028" max="1028" width="14" style="28" customWidth="1"/>
    <col min="1029" max="1029" width="12.5546875" style="28" customWidth="1"/>
    <col min="1030" max="1280" width="9.109375" style="28"/>
    <col min="1281" max="1281" width="6.88671875" style="28" customWidth="1"/>
    <col min="1282" max="1282" width="41.44140625" style="28" customWidth="1"/>
    <col min="1283" max="1283" width="13.109375" style="28" customWidth="1"/>
    <col min="1284" max="1284" width="14" style="28" customWidth="1"/>
    <col min="1285" max="1285" width="12.5546875" style="28" customWidth="1"/>
    <col min="1286" max="1536" width="9.109375" style="28"/>
    <col min="1537" max="1537" width="6.88671875" style="28" customWidth="1"/>
    <col min="1538" max="1538" width="41.44140625" style="28" customWidth="1"/>
    <col min="1539" max="1539" width="13.109375" style="28" customWidth="1"/>
    <col min="1540" max="1540" width="14" style="28" customWidth="1"/>
    <col min="1541" max="1541" width="12.5546875" style="28" customWidth="1"/>
    <col min="1542" max="1792" width="9.109375" style="28"/>
    <col min="1793" max="1793" width="6.88671875" style="28" customWidth="1"/>
    <col min="1794" max="1794" width="41.44140625" style="28" customWidth="1"/>
    <col min="1795" max="1795" width="13.109375" style="28" customWidth="1"/>
    <col min="1796" max="1796" width="14" style="28" customWidth="1"/>
    <col min="1797" max="1797" width="12.5546875" style="28" customWidth="1"/>
    <col min="1798" max="2048" width="9.109375" style="28"/>
    <col min="2049" max="2049" width="6.88671875" style="28" customWidth="1"/>
    <col min="2050" max="2050" width="41.44140625" style="28" customWidth="1"/>
    <col min="2051" max="2051" width="13.109375" style="28" customWidth="1"/>
    <col min="2052" max="2052" width="14" style="28" customWidth="1"/>
    <col min="2053" max="2053" width="12.5546875" style="28" customWidth="1"/>
    <col min="2054" max="2304" width="9.109375" style="28"/>
    <col min="2305" max="2305" width="6.88671875" style="28" customWidth="1"/>
    <col min="2306" max="2306" width="41.44140625" style="28" customWidth="1"/>
    <col min="2307" max="2307" width="13.109375" style="28" customWidth="1"/>
    <col min="2308" max="2308" width="14" style="28" customWidth="1"/>
    <col min="2309" max="2309" width="12.5546875" style="28" customWidth="1"/>
    <col min="2310" max="2560" width="9.109375" style="28"/>
    <col min="2561" max="2561" width="6.88671875" style="28" customWidth="1"/>
    <col min="2562" max="2562" width="41.44140625" style="28" customWidth="1"/>
    <col min="2563" max="2563" width="13.109375" style="28" customWidth="1"/>
    <col min="2564" max="2564" width="14" style="28" customWidth="1"/>
    <col min="2565" max="2565" width="12.5546875" style="28" customWidth="1"/>
    <col min="2566" max="2816" width="9.109375" style="28"/>
    <col min="2817" max="2817" width="6.88671875" style="28" customWidth="1"/>
    <col min="2818" max="2818" width="41.44140625" style="28" customWidth="1"/>
    <col min="2819" max="2819" width="13.109375" style="28" customWidth="1"/>
    <col min="2820" max="2820" width="14" style="28" customWidth="1"/>
    <col min="2821" max="2821" width="12.5546875" style="28" customWidth="1"/>
    <col min="2822" max="3072" width="9.109375" style="28"/>
    <col min="3073" max="3073" width="6.88671875" style="28" customWidth="1"/>
    <col min="3074" max="3074" width="41.44140625" style="28" customWidth="1"/>
    <col min="3075" max="3075" width="13.109375" style="28" customWidth="1"/>
    <col min="3076" max="3076" width="14" style="28" customWidth="1"/>
    <col min="3077" max="3077" width="12.5546875" style="28" customWidth="1"/>
    <col min="3078" max="3328" width="9.109375" style="28"/>
    <col min="3329" max="3329" width="6.88671875" style="28" customWidth="1"/>
    <col min="3330" max="3330" width="41.44140625" style="28" customWidth="1"/>
    <col min="3331" max="3331" width="13.109375" style="28" customWidth="1"/>
    <col min="3332" max="3332" width="14" style="28" customWidth="1"/>
    <col min="3333" max="3333" width="12.5546875" style="28" customWidth="1"/>
    <col min="3334" max="3584" width="9.109375" style="28"/>
    <col min="3585" max="3585" width="6.88671875" style="28" customWidth="1"/>
    <col min="3586" max="3586" width="41.44140625" style="28" customWidth="1"/>
    <col min="3587" max="3587" width="13.109375" style="28" customWidth="1"/>
    <col min="3588" max="3588" width="14" style="28" customWidth="1"/>
    <col min="3589" max="3589" width="12.5546875" style="28" customWidth="1"/>
    <col min="3590" max="3840" width="9.109375" style="28"/>
    <col min="3841" max="3841" width="6.88671875" style="28" customWidth="1"/>
    <col min="3842" max="3842" width="41.44140625" style="28" customWidth="1"/>
    <col min="3843" max="3843" width="13.109375" style="28" customWidth="1"/>
    <col min="3844" max="3844" width="14" style="28" customWidth="1"/>
    <col min="3845" max="3845" width="12.5546875" style="28" customWidth="1"/>
    <col min="3846" max="4096" width="9.109375" style="28"/>
    <col min="4097" max="4097" width="6.88671875" style="28" customWidth="1"/>
    <col min="4098" max="4098" width="41.44140625" style="28" customWidth="1"/>
    <col min="4099" max="4099" width="13.109375" style="28" customWidth="1"/>
    <col min="4100" max="4100" width="14" style="28" customWidth="1"/>
    <col min="4101" max="4101" width="12.5546875" style="28" customWidth="1"/>
    <col min="4102" max="4352" width="9.109375" style="28"/>
    <col min="4353" max="4353" width="6.88671875" style="28" customWidth="1"/>
    <col min="4354" max="4354" width="41.44140625" style="28" customWidth="1"/>
    <col min="4355" max="4355" width="13.109375" style="28" customWidth="1"/>
    <col min="4356" max="4356" width="14" style="28" customWidth="1"/>
    <col min="4357" max="4357" width="12.5546875" style="28" customWidth="1"/>
    <col min="4358" max="4608" width="9.109375" style="28"/>
    <col min="4609" max="4609" width="6.88671875" style="28" customWidth="1"/>
    <col min="4610" max="4610" width="41.44140625" style="28" customWidth="1"/>
    <col min="4611" max="4611" width="13.109375" style="28" customWidth="1"/>
    <col min="4612" max="4612" width="14" style="28" customWidth="1"/>
    <col min="4613" max="4613" width="12.5546875" style="28" customWidth="1"/>
    <col min="4614" max="4864" width="9.109375" style="28"/>
    <col min="4865" max="4865" width="6.88671875" style="28" customWidth="1"/>
    <col min="4866" max="4866" width="41.44140625" style="28" customWidth="1"/>
    <col min="4867" max="4867" width="13.109375" style="28" customWidth="1"/>
    <col min="4868" max="4868" width="14" style="28" customWidth="1"/>
    <col min="4869" max="4869" width="12.5546875" style="28" customWidth="1"/>
    <col min="4870" max="5120" width="9.109375" style="28"/>
    <col min="5121" max="5121" width="6.88671875" style="28" customWidth="1"/>
    <col min="5122" max="5122" width="41.44140625" style="28" customWidth="1"/>
    <col min="5123" max="5123" width="13.109375" style="28" customWidth="1"/>
    <col min="5124" max="5124" width="14" style="28" customWidth="1"/>
    <col min="5125" max="5125" width="12.5546875" style="28" customWidth="1"/>
    <col min="5126" max="5376" width="9.109375" style="28"/>
    <col min="5377" max="5377" width="6.88671875" style="28" customWidth="1"/>
    <col min="5378" max="5378" width="41.44140625" style="28" customWidth="1"/>
    <col min="5379" max="5379" width="13.109375" style="28" customWidth="1"/>
    <col min="5380" max="5380" width="14" style="28" customWidth="1"/>
    <col min="5381" max="5381" width="12.5546875" style="28" customWidth="1"/>
    <col min="5382" max="5632" width="9.109375" style="28"/>
    <col min="5633" max="5633" width="6.88671875" style="28" customWidth="1"/>
    <col min="5634" max="5634" width="41.44140625" style="28" customWidth="1"/>
    <col min="5635" max="5635" width="13.109375" style="28" customWidth="1"/>
    <col min="5636" max="5636" width="14" style="28" customWidth="1"/>
    <col min="5637" max="5637" width="12.5546875" style="28" customWidth="1"/>
    <col min="5638" max="5888" width="9.109375" style="28"/>
    <col min="5889" max="5889" width="6.88671875" style="28" customWidth="1"/>
    <col min="5890" max="5890" width="41.44140625" style="28" customWidth="1"/>
    <col min="5891" max="5891" width="13.109375" style="28" customWidth="1"/>
    <col min="5892" max="5892" width="14" style="28" customWidth="1"/>
    <col min="5893" max="5893" width="12.5546875" style="28" customWidth="1"/>
    <col min="5894" max="6144" width="9.109375" style="28"/>
    <col min="6145" max="6145" width="6.88671875" style="28" customWidth="1"/>
    <col min="6146" max="6146" width="41.44140625" style="28" customWidth="1"/>
    <col min="6147" max="6147" width="13.109375" style="28" customWidth="1"/>
    <col min="6148" max="6148" width="14" style="28" customWidth="1"/>
    <col min="6149" max="6149" width="12.5546875" style="28" customWidth="1"/>
    <col min="6150" max="6400" width="9.109375" style="28"/>
    <col min="6401" max="6401" width="6.88671875" style="28" customWidth="1"/>
    <col min="6402" max="6402" width="41.44140625" style="28" customWidth="1"/>
    <col min="6403" max="6403" width="13.109375" style="28" customWidth="1"/>
    <col min="6404" max="6404" width="14" style="28" customWidth="1"/>
    <col min="6405" max="6405" width="12.5546875" style="28" customWidth="1"/>
    <col min="6406" max="6656" width="9.109375" style="28"/>
    <col min="6657" max="6657" width="6.88671875" style="28" customWidth="1"/>
    <col min="6658" max="6658" width="41.44140625" style="28" customWidth="1"/>
    <col min="6659" max="6659" width="13.109375" style="28" customWidth="1"/>
    <col min="6660" max="6660" width="14" style="28" customWidth="1"/>
    <col min="6661" max="6661" width="12.5546875" style="28" customWidth="1"/>
    <col min="6662" max="6912" width="9.109375" style="28"/>
    <col min="6913" max="6913" width="6.88671875" style="28" customWidth="1"/>
    <col min="6914" max="6914" width="41.44140625" style="28" customWidth="1"/>
    <col min="6915" max="6915" width="13.109375" style="28" customWidth="1"/>
    <col min="6916" max="6916" width="14" style="28" customWidth="1"/>
    <col min="6917" max="6917" width="12.5546875" style="28" customWidth="1"/>
    <col min="6918" max="7168" width="9.109375" style="28"/>
    <col min="7169" max="7169" width="6.88671875" style="28" customWidth="1"/>
    <col min="7170" max="7170" width="41.44140625" style="28" customWidth="1"/>
    <col min="7171" max="7171" width="13.109375" style="28" customWidth="1"/>
    <col min="7172" max="7172" width="14" style="28" customWidth="1"/>
    <col min="7173" max="7173" width="12.5546875" style="28" customWidth="1"/>
    <col min="7174" max="7424" width="9.109375" style="28"/>
    <col min="7425" max="7425" width="6.88671875" style="28" customWidth="1"/>
    <col min="7426" max="7426" width="41.44140625" style="28" customWidth="1"/>
    <col min="7427" max="7427" width="13.109375" style="28" customWidth="1"/>
    <col min="7428" max="7428" width="14" style="28" customWidth="1"/>
    <col min="7429" max="7429" width="12.5546875" style="28" customWidth="1"/>
    <col min="7430" max="7680" width="9.109375" style="28"/>
    <col min="7681" max="7681" width="6.88671875" style="28" customWidth="1"/>
    <col min="7682" max="7682" width="41.44140625" style="28" customWidth="1"/>
    <col min="7683" max="7683" width="13.109375" style="28" customWidth="1"/>
    <col min="7684" max="7684" width="14" style="28" customWidth="1"/>
    <col min="7685" max="7685" width="12.5546875" style="28" customWidth="1"/>
    <col min="7686" max="7936" width="9.109375" style="28"/>
    <col min="7937" max="7937" width="6.88671875" style="28" customWidth="1"/>
    <col min="7938" max="7938" width="41.44140625" style="28" customWidth="1"/>
    <col min="7939" max="7939" width="13.109375" style="28" customWidth="1"/>
    <col min="7940" max="7940" width="14" style="28" customWidth="1"/>
    <col min="7941" max="7941" width="12.5546875" style="28" customWidth="1"/>
    <col min="7942" max="8192" width="9.109375" style="28"/>
    <col min="8193" max="8193" width="6.88671875" style="28" customWidth="1"/>
    <col min="8194" max="8194" width="41.44140625" style="28" customWidth="1"/>
    <col min="8195" max="8195" width="13.109375" style="28" customWidth="1"/>
    <col min="8196" max="8196" width="14" style="28" customWidth="1"/>
    <col min="8197" max="8197" width="12.5546875" style="28" customWidth="1"/>
    <col min="8198" max="8448" width="9.109375" style="28"/>
    <col min="8449" max="8449" width="6.88671875" style="28" customWidth="1"/>
    <col min="8450" max="8450" width="41.44140625" style="28" customWidth="1"/>
    <col min="8451" max="8451" width="13.109375" style="28" customWidth="1"/>
    <col min="8452" max="8452" width="14" style="28" customWidth="1"/>
    <col min="8453" max="8453" width="12.5546875" style="28" customWidth="1"/>
    <col min="8454" max="8704" width="9.109375" style="28"/>
    <col min="8705" max="8705" width="6.88671875" style="28" customWidth="1"/>
    <col min="8706" max="8706" width="41.44140625" style="28" customWidth="1"/>
    <col min="8707" max="8707" width="13.109375" style="28" customWidth="1"/>
    <col min="8708" max="8708" width="14" style="28" customWidth="1"/>
    <col min="8709" max="8709" width="12.5546875" style="28" customWidth="1"/>
    <col min="8710" max="8960" width="9.109375" style="28"/>
    <col min="8961" max="8961" width="6.88671875" style="28" customWidth="1"/>
    <col min="8962" max="8962" width="41.44140625" style="28" customWidth="1"/>
    <col min="8963" max="8963" width="13.109375" style="28" customWidth="1"/>
    <col min="8964" max="8964" width="14" style="28" customWidth="1"/>
    <col min="8965" max="8965" width="12.5546875" style="28" customWidth="1"/>
    <col min="8966" max="9216" width="9.109375" style="28"/>
    <col min="9217" max="9217" width="6.88671875" style="28" customWidth="1"/>
    <col min="9218" max="9218" width="41.44140625" style="28" customWidth="1"/>
    <col min="9219" max="9219" width="13.109375" style="28" customWidth="1"/>
    <col min="9220" max="9220" width="14" style="28" customWidth="1"/>
    <col min="9221" max="9221" width="12.5546875" style="28" customWidth="1"/>
    <col min="9222" max="9472" width="9.109375" style="28"/>
    <col min="9473" max="9473" width="6.88671875" style="28" customWidth="1"/>
    <col min="9474" max="9474" width="41.44140625" style="28" customWidth="1"/>
    <col min="9475" max="9475" width="13.109375" style="28" customWidth="1"/>
    <col min="9476" max="9476" width="14" style="28" customWidth="1"/>
    <col min="9477" max="9477" width="12.5546875" style="28" customWidth="1"/>
    <col min="9478" max="9728" width="9.109375" style="28"/>
    <col min="9729" max="9729" width="6.88671875" style="28" customWidth="1"/>
    <col min="9730" max="9730" width="41.44140625" style="28" customWidth="1"/>
    <col min="9731" max="9731" width="13.109375" style="28" customWidth="1"/>
    <col min="9732" max="9732" width="14" style="28" customWidth="1"/>
    <col min="9733" max="9733" width="12.5546875" style="28" customWidth="1"/>
    <col min="9734" max="9984" width="9.109375" style="28"/>
    <col min="9985" max="9985" width="6.88671875" style="28" customWidth="1"/>
    <col min="9986" max="9986" width="41.44140625" style="28" customWidth="1"/>
    <col min="9987" max="9987" width="13.109375" style="28" customWidth="1"/>
    <col min="9988" max="9988" width="14" style="28" customWidth="1"/>
    <col min="9989" max="9989" width="12.5546875" style="28" customWidth="1"/>
    <col min="9990" max="10240" width="9.109375" style="28"/>
    <col min="10241" max="10241" width="6.88671875" style="28" customWidth="1"/>
    <col min="10242" max="10242" width="41.44140625" style="28" customWidth="1"/>
    <col min="10243" max="10243" width="13.109375" style="28" customWidth="1"/>
    <col min="10244" max="10244" width="14" style="28" customWidth="1"/>
    <col min="10245" max="10245" width="12.5546875" style="28" customWidth="1"/>
    <col min="10246" max="10496" width="9.109375" style="28"/>
    <col min="10497" max="10497" width="6.88671875" style="28" customWidth="1"/>
    <col min="10498" max="10498" width="41.44140625" style="28" customWidth="1"/>
    <col min="10499" max="10499" width="13.109375" style="28" customWidth="1"/>
    <col min="10500" max="10500" width="14" style="28" customWidth="1"/>
    <col min="10501" max="10501" width="12.5546875" style="28" customWidth="1"/>
    <col min="10502" max="10752" width="9.109375" style="28"/>
    <col min="10753" max="10753" width="6.88671875" style="28" customWidth="1"/>
    <col min="10754" max="10754" width="41.44140625" style="28" customWidth="1"/>
    <col min="10755" max="10755" width="13.109375" style="28" customWidth="1"/>
    <col min="10756" max="10756" width="14" style="28" customWidth="1"/>
    <col min="10757" max="10757" width="12.5546875" style="28" customWidth="1"/>
    <col min="10758" max="11008" width="9.109375" style="28"/>
    <col min="11009" max="11009" width="6.88671875" style="28" customWidth="1"/>
    <col min="11010" max="11010" width="41.44140625" style="28" customWidth="1"/>
    <col min="11011" max="11011" width="13.109375" style="28" customWidth="1"/>
    <col min="11012" max="11012" width="14" style="28" customWidth="1"/>
    <col min="11013" max="11013" width="12.5546875" style="28" customWidth="1"/>
    <col min="11014" max="11264" width="9.109375" style="28"/>
    <col min="11265" max="11265" width="6.88671875" style="28" customWidth="1"/>
    <col min="11266" max="11266" width="41.44140625" style="28" customWidth="1"/>
    <col min="11267" max="11267" width="13.109375" style="28" customWidth="1"/>
    <col min="11268" max="11268" width="14" style="28" customWidth="1"/>
    <col min="11269" max="11269" width="12.5546875" style="28" customWidth="1"/>
    <col min="11270" max="11520" width="9.109375" style="28"/>
    <col min="11521" max="11521" width="6.88671875" style="28" customWidth="1"/>
    <col min="11522" max="11522" width="41.44140625" style="28" customWidth="1"/>
    <col min="11523" max="11523" width="13.109375" style="28" customWidth="1"/>
    <col min="11524" max="11524" width="14" style="28" customWidth="1"/>
    <col min="11525" max="11525" width="12.5546875" style="28" customWidth="1"/>
    <col min="11526" max="11776" width="9.109375" style="28"/>
    <col min="11777" max="11777" width="6.88671875" style="28" customWidth="1"/>
    <col min="11778" max="11778" width="41.44140625" style="28" customWidth="1"/>
    <col min="11779" max="11779" width="13.109375" style="28" customWidth="1"/>
    <col min="11780" max="11780" width="14" style="28" customWidth="1"/>
    <col min="11781" max="11781" width="12.5546875" style="28" customWidth="1"/>
    <col min="11782" max="12032" width="9.109375" style="28"/>
    <col min="12033" max="12033" width="6.88671875" style="28" customWidth="1"/>
    <col min="12034" max="12034" width="41.44140625" style="28" customWidth="1"/>
    <col min="12035" max="12035" width="13.109375" style="28" customWidth="1"/>
    <col min="12036" max="12036" width="14" style="28" customWidth="1"/>
    <col min="12037" max="12037" width="12.5546875" style="28" customWidth="1"/>
    <col min="12038" max="12288" width="9.109375" style="28"/>
    <col min="12289" max="12289" width="6.88671875" style="28" customWidth="1"/>
    <col min="12290" max="12290" width="41.44140625" style="28" customWidth="1"/>
    <col min="12291" max="12291" width="13.109375" style="28" customWidth="1"/>
    <col min="12292" max="12292" width="14" style="28" customWidth="1"/>
    <col min="12293" max="12293" width="12.5546875" style="28" customWidth="1"/>
    <col min="12294" max="12544" width="9.109375" style="28"/>
    <col min="12545" max="12545" width="6.88671875" style="28" customWidth="1"/>
    <col min="12546" max="12546" width="41.44140625" style="28" customWidth="1"/>
    <col min="12547" max="12547" width="13.109375" style="28" customWidth="1"/>
    <col min="12548" max="12548" width="14" style="28" customWidth="1"/>
    <col min="12549" max="12549" width="12.5546875" style="28" customWidth="1"/>
    <col min="12550" max="12800" width="9.109375" style="28"/>
    <col min="12801" max="12801" width="6.88671875" style="28" customWidth="1"/>
    <col min="12802" max="12802" width="41.44140625" style="28" customWidth="1"/>
    <col min="12803" max="12803" width="13.109375" style="28" customWidth="1"/>
    <col min="12804" max="12804" width="14" style="28" customWidth="1"/>
    <col min="12805" max="12805" width="12.5546875" style="28" customWidth="1"/>
    <col min="12806" max="13056" width="9.109375" style="28"/>
    <col min="13057" max="13057" width="6.88671875" style="28" customWidth="1"/>
    <col min="13058" max="13058" width="41.44140625" style="28" customWidth="1"/>
    <col min="13059" max="13059" width="13.109375" style="28" customWidth="1"/>
    <col min="13060" max="13060" width="14" style="28" customWidth="1"/>
    <col min="13061" max="13061" width="12.5546875" style="28" customWidth="1"/>
    <col min="13062" max="13312" width="9.109375" style="28"/>
    <col min="13313" max="13313" width="6.88671875" style="28" customWidth="1"/>
    <col min="13314" max="13314" width="41.44140625" style="28" customWidth="1"/>
    <col min="13315" max="13315" width="13.109375" style="28" customWidth="1"/>
    <col min="13316" max="13316" width="14" style="28" customWidth="1"/>
    <col min="13317" max="13317" width="12.5546875" style="28" customWidth="1"/>
    <col min="13318" max="13568" width="9.109375" style="28"/>
    <col min="13569" max="13569" width="6.88671875" style="28" customWidth="1"/>
    <col min="13570" max="13570" width="41.44140625" style="28" customWidth="1"/>
    <col min="13571" max="13571" width="13.109375" style="28" customWidth="1"/>
    <col min="13572" max="13572" width="14" style="28" customWidth="1"/>
    <col min="13573" max="13573" width="12.5546875" style="28" customWidth="1"/>
    <col min="13574" max="13824" width="9.109375" style="28"/>
    <col min="13825" max="13825" width="6.88671875" style="28" customWidth="1"/>
    <col min="13826" max="13826" width="41.44140625" style="28" customWidth="1"/>
    <col min="13827" max="13827" width="13.109375" style="28" customWidth="1"/>
    <col min="13828" max="13828" width="14" style="28" customWidth="1"/>
    <col min="13829" max="13829" width="12.5546875" style="28" customWidth="1"/>
    <col min="13830" max="14080" width="9.109375" style="28"/>
    <col min="14081" max="14081" width="6.88671875" style="28" customWidth="1"/>
    <col min="14082" max="14082" width="41.44140625" style="28" customWidth="1"/>
    <col min="14083" max="14083" width="13.109375" style="28" customWidth="1"/>
    <col min="14084" max="14084" width="14" style="28" customWidth="1"/>
    <col min="14085" max="14085" width="12.5546875" style="28" customWidth="1"/>
    <col min="14086" max="14336" width="9.109375" style="28"/>
    <col min="14337" max="14337" width="6.88671875" style="28" customWidth="1"/>
    <col min="14338" max="14338" width="41.44140625" style="28" customWidth="1"/>
    <col min="14339" max="14339" width="13.109375" style="28" customWidth="1"/>
    <col min="14340" max="14340" width="14" style="28" customWidth="1"/>
    <col min="14341" max="14341" width="12.5546875" style="28" customWidth="1"/>
    <col min="14342" max="14592" width="9.109375" style="28"/>
    <col min="14593" max="14593" width="6.88671875" style="28" customWidth="1"/>
    <col min="14594" max="14594" width="41.44140625" style="28" customWidth="1"/>
    <col min="14595" max="14595" width="13.109375" style="28" customWidth="1"/>
    <col min="14596" max="14596" width="14" style="28" customWidth="1"/>
    <col min="14597" max="14597" width="12.5546875" style="28" customWidth="1"/>
    <col min="14598" max="14848" width="9.109375" style="28"/>
    <col min="14849" max="14849" width="6.88671875" style="28" customWidth="1"/>
    <col min="14850" max="14850" width="41.44140625" style="28" customWidth="1"/>
    <col min="14851" max="14851" width="13.109375" style="28" customWidth="1"/>
    <col min="14852" max="14852" width="14" style="28" customWidth="1"/>
    <col min="14853" max="14853" width="12.5546875" style="28" customWidth="1"/>
    <col min="14854" max="15104" width="9.109375" style="28"/>
    <col min="15105" max="15105" width="6.88671875" style="28" customWidth="1"/>
    <col min="15106" max="15106" width="41.44140625" style="28" customWidth="1"/>
    <col min="15107" max="15107" width="13.109375" style="28" customWidth="1"/>
    <col min="15108" max="15108" width="14" style="28" customWidth="1"/>
    <col min="15109" max="15109" width="12.5546875" style="28" customWidth="1"/>
    <col min="15110" max="15360" width="9.109375" style="28"/>
    <col min="15361" max="15361" width="6.88671875" style="28" customWidth="1"/>
    <col min="15362" max="15362" width="41.44140625" style="28" customWidth="1"/>
    <col min="15363" max="15363" width="13.109375" style="28" customWidth="1"/>
    <col min="15364" max="15364" width="14" style="28" customWidth="1"/>
    <col min="15365" max="15365" width="12.5546875" style="28" customWidth="1"/>
    <col min="15366" max="15616" width="9.109375" style="28"/>
    <col min="15617" max="15617" width="6.88671875" style="28" customWidth="1"/>
    <col min="15618" max="15618" width="41.44140625" style="28" customWidth="1"/>
    <col min="15619" max="15619" width="13.109375" style="28" customWidth="1"/>
    <col min="15620" max="15620" width="14" style="28" customWidth="1"/>
    <col min="15621" max="15621" width="12.5546875" style="28" customWidth="1"/>
    <col min="15622" max="15872" width="9.109375" style="28"/>
    <col min="15873" max="15873" width="6.88671875" style="28" customWidth="1"/>
    <col min="15874" max="15874" width="41.44140625" style="28" customWidth="1"/>
    <col min="15875" max="15875" width="13.109375" style="28" customWidth="1"/>
    <col min="15876" max="15876" width="14" style="28" customWidth="1"/>
    <col min="15877" max="15877" width="12.5546875" style="28" customWidth="1"/>
    <col min="15878" max="16128" width="9.109375" style="28"/>
    <col min="16129" max="16129" width="6.88671875" style="28" customWidth="1"/>
    <col min="16130" max="16130" width="41.44140625" style="28" customWidth="1"/>
    <col min="16131" max="16131" width="13.109375" style="28" customWidth="1"/>
    <col min="16132" max="16132" width="14" style="28" customWidth="1"/>
    <col min="16133" max="16133" width="12.5546875" style="28" customWidth="1"/>
    <col min="16134" max="16384" width="9.109375" style="28"/>
  </cols>
  <sheetData>
    <row r="1" spans="1:5" x14ac:dyDescent="0.3">
      <c r="A1" s="569"/>
      <c r="B1" s="569"/>
      <c r="C1" s="567" t="s">
        <v>512</v>
      </c>
      <c r="D1" s="567"/>
      <c r="E1" s="567"/>
    </row>
    <row r="2" spans="1:5" x14ac:dyDescent="0.3">
      <c r="A2" s="20"/>
      <c r="B2" s="20"/>
      <c r="C2" s="20"/>
      <c r="D2" s="20"/>
      <c r="E2" s="20" t="s">
        <v>36</v>
      </c>
    </row>
    <row r="3" spans="1:5" x14ac:dyDescent="0.3">
      <c r="A3" s="20"/>
      <c r="B3" s="20"/>
      <c r="C3" s="20"/>
      <c r="D3" s="20"/>
      <c r="E3" s="20" t="s">
        <v>40</v>
      </c>
    </row>
    <row r="4" spans="1:5" x14ac:dyDescent="0.3">
      <c r="A4" s="567" t="s">
        <v>17</v>
      </c>
      <c r="B4" s="567"/>
      <c r="C4" s="567"/>
      <c r="D4" s="567"/>
      <c r="E4" s="567"/>
    </row>
    <row r="5" spans="1:5" x14ac:dyDescent="0.3">
      <c r="A5" s="42"/>
      <c r="B5" s="567" t="s">
        <v>568</v>
      </c>
      <c r="C5" s="567"/>
      <c r="D5" s="567"/>
      <c r="E5" s="567"/>
    </row>
    <row r="6" spans="1:5" x14ac:dyDescent="0.3">
      <c r="A6" s="568" t="s">
        <v>569</v>
      </c>
      <c r="B6" s="568"/>
      <c r="C6" s="568"/>
      <c r="D6" s="568"/>
      <c r="E6" s="568"/>
    </row>
    <row r="7" spans="1:5" x14ac:dyDescent="0.3">
      <c r="A7" s="42"/>
      <c r="C7" s="568" t="s">
        <v>715</v>
      </c>
      <c r="D7" s="568"/>
      <c r="E7" s="568"/>
    </row>
    <row r="8" spans="1:5" x14ac:dyDescent="0.3">
      <c r="A8" s="71"/>
      <c r="C8" s="71"/>
      <c r="D8" s="71"/>
      <c r="E8" s="71"/>
    </row>
    <row r="9" spans="1:5" ht="48.6" customHeight="1" x14ac:dyDescent="0.3">
      <c r="A9" s="566" t="s">
        <v>570</v>
      </c>
      <c r="B9" s="566"/>
      <c r="C9" s="566"/>
      <c r="D9" s="566"/>
      <c r="E9" s="566"/>
    </row>
    <row r="10" spans="1:5" x14ac:dyDescent="0.3">
      <c r="C10" s="30"/>
      <c r="D10" s="30"/>
      <c r="E10" s="42" t="s">
        <v>229</v>
      </c>
    </row>
    <row r="11" spans="1:5" x14ac:dyDescent="0.3">
      <c r="A11" s="43" t="s">
        <v>0</v>
      </c>
      <c r="B11" s="43" t="s">
        <v>269</v>
      </c>
      <c r="C11" s="43" t="s">
        <v>355</v>
      </c>
      <c r="D11" s="43" t="s">
        <v>503</v>
      </c>
      <c r="E11" s="43" t="s">
        <v>540</v>
      </c>
    </row>
    <row r="12" spans="1:5" ht="41.4" x14ac:dyDescent="0.3">
      <c r="A12" s="44" t="s">
        <v>256</v>
      </c>
      <c r="B12" s="45" t="s">
        <v>270</v>
      </c>
      <c r="C12" s="46">
        <f>+C13</f>
        <v>8002</v>
      </c>
      <c r="D12" s="46">
        <f>+D13</f>
        <v>0</v>
      </c>
      <c r="E12" s="46">
        <f>+E13</f>
        <v>0</v>
      </c>
    </row>
    <row r="13" spans="1:5" s="36" customFormat="1" x14ac:dyDescent="0.3">
      <c r="A13" s="47" t="s">
        <v>271</v>
      </c>
      <c r="B13" s="48" t="s">
        <v>272</v>
      </c>
      <c r="C13" s="49">
        <f>SUM(C14:C15)</f>
        <v>8002</v>
      </c>
      <c r="D13" s="49">
        <f>SUM(D14:D15)</f>
        <v>0</v>
      </c>
      <c r="E13" s="49">
        <f>SUM(E14:E15)</f>
        <v>0</v>
      </c>
    </row>
    <row r="14" spans="1:5" s="36" customFormat="1" x14ac:dyDescent="0.3">
      <c r="A14" s="47"/>
      <c r="B14" s="50" t="s">
        <v>273</v>
      </c>
      <c r="C14" s="49">
        <v>8002</v>
      </c>
      <c r="D14" s="49">
        <v>0</v>
      </c>
      <c r="E14" s="49">
        <v>0</v>
      </c>
    </row>
    <row r="15" spans="1:5" x14ac:dyDescent="0.3">
      <c r="A15" s="51"/>
      <c r="B15" s="50" t="s">
        <v>274</v>
      </c>
      <c r="C15" s="52">
        <v>0</v>
      </c>
      <c r="D15" s="52">
        <v>0</v>
      </c>
      <c r="E15" s="52">
        <v>0</v>
      </c>
    </row>
    <row r="16" spans="1:5" x14ac:dyDescent="0.3">
      <c r="A16" s="47" t="s">
        <v>275</v>
      </c>
      <c r="B16" s="53" t="s">
        <v>276</v>
      </c>
      <c r="C16" s="52">
        <f>SUM(C17:C18)</f>
        <v>0</v>
      </c>
      <c r="D16" s="52">
        <f>SUM(D17:D18)</f>
        <v>0</v>
      </c>
      <c r="E16" s="52">
        <f>SUM(E17:E18)</f>
        <v>0</v>
      </c>
    </row>
    <row r="17" spans="1:5" x14ac:dyDescent="0.3">
      <c r="A17" s="47"/>
      <c r="B17" s="50" t="s">
        <v>277</v>
      </c>
      <c r="C17" s="52"/>
      <c r="D17" s="54"/>
      <c r="E17" s="54"/>
    </row>
    <row r="18" spans="1:5" x14ac:dyDescent="0.3">
      <c r="A18" s="47"/>
      <c r="B18" s="50" t="s">
        <v>278</v>
      </c>
      <c r="C18" s="54"/>
      <c r="D18" s="54"/>
      <c r="E18" s="54"/>
    </row>
    <row r="19" spans="1:5" ht="27.6" x14ac:dyDescent="0.3">
      <c r="A19" s="52" t="s">
        <v>258</v>
      </c>
      <c r="B19" s="50" t="s">
        <v>279</v>
      </c>
      <c r="C19" s="49">
        <f>SUM(C20:C21)</f>
        <v>0</v>
      </c>
      <c r="D19" s="49">
        <f>SUM(D20:D21)</f>
        <v>0</v>
      </c>
      <c r="E19" s="49">
        <f>SUM(E20:E21)</f>
        <v>0</v>
      </c>
    </row>
    <row r="20" spans="1:5" x14ac:dyDescent="0.3">
      <c r="A20" s="53"/>
      <c r="B20" s="48" t="s">
        <v>280</v>
      </c>
      <c r="C20" s="49"/>
      <c r="D20" s="49"/>
      <c r="E20" s="49"/>
    </row>
    <row r="21" spans="1:5" x14ac:dyDescent="0.3">
      <c r="A21" s="55"/>
      <c r="B21" s="55" t="s">
        <v>281</v>
      </c>
      <c r="C21" s="56"/>
      <c r="D21" s="56"/>
      <c r="E21" s="56"/>
    </row>
    <row r="22" spans="1:5" x14ac:dyDescent="0.3">
      <c r="A22" s="57"/>
      <c r="B22" s="57"/>
      <c r="C22" s="57"/>
      <c r="D22" s="57"/>
      <c r="E22" s="57"/>
    </row>
    <row r="24" spans="1:5" x14ac:dyDescent="0.3">
      <c r="C24" s="39"/>
      <c r="D24" s="39"/>
      <c r="E24" s="39"/>
    </row>
  </sheetData>
  <mergeCells count="7">
    <mergeCell ref="A9:E9"/>
    <mergeCell ref="A4:E4"/>
    <mergeCell ref="B5:E5"/>
    <mergeCell ref="A6:E6"/>
    <mergeCell ref="A1:B1"/>
    <mergeCell ref="C1:E1"/>
    <mergeCell ref="C7:E7"/>
  </mergeCells>
  <pageMargins left="0.70866141732283472" right="0.39370078740157483" top="0.74803149606299213" bottom="0.74803149606299213" header="0.31496062992125984" footer="0.31496062992125984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P14"/>
  <sheetViews>
    <sheetView view="pageBreakPreview" zoomScale="86" zoomScaleNormal="100" zoomScaleSheetLayoutView="86" workbookViewId="0">
      <selection activeCell="E9" sqref="E9"/>
    </sheetView>
  </sheetViews>
  <sheetFormatPr defaultColWidth="9.109375" defaultRowHeight="17.399999999999999" x14ac:dyDescent="0.3"/>
  <cols>
    <col min="1" max="1" width="6.109375" style="104" customWidth="1"/>
    <col min="2" max="2" width="46.44140625" style="437" customWidth="1"/>
    <col min="3" max="3" width="29.109375" style="107" customWidth="1"/>
    <col min="4" max="4" width="9.109375" style="437" bestFit="1" customWidth="1"/>
    <col min="5" max="5" width="10.88671875" style="437" customWidth="1"/>
    <col min="6" max="32" width="9.109375" style="437" customWidth="1"/>
    <col min="33" max="33" width="44.5546875" style="437" customWidth="1"/>
    <col min="34" max="34" width="0" style="437" hidden="1" customWidth="1"/>
    <col min="35" max="35" width="24.5546875" style="437" customWidth="1"/>
    <col min="36" max="36" width="22.44140625" style="437" customWidth="1"/>
    <col min="37" max="37" width="20.109375" style="437" customWidth="1"/>
    <col min="38" max="39" width="0" style="437" hidden="1" customWidth="1"/>
    <col min="40" max="40" width="14.44140625" style="437" customWidth="1"/>
    <col min="41" max="41" width="12.44140625" style="437" customWidth="1"/>
    <col min="42" max="42" width="13.5546875" style="437" customWidth="1"/>
    <col min="43" max="16384" width="9.109375" style="438"/>
  </cols>
  <sheetData>
    <row r="1" spans="1:42" x14ac:dyDescent="0.3">
      <c r="A1" s="570"/>
      <c r="B1" s="570"/>
      <c r="C1" s="570"/>
    </row>
    <row r="2" spans="1:42" x14ac:dyDescent="0.3">
      <c r="A2" s="482" t="s">
        <v>680</v>
      </c>
      <c r="B2" s="482"/>
      <c r="C2" s="482"/>
      <c r="D2" s="439"/>
    </row>
    <row r="3" spans="1:42" x14ac:dyDescent="0.3">
      <c r="A3" s="482" t="s">
        <v>36</v>
      </c>
      <c r="B3" s="482"/>
      <c r="C3" s="482"/>
      <c r="D3" s="439"/>
    </row>
    <row r="4" spans="1:42" x14ac:dyDescent="0.3">
      <c r="A4" s="482" t="s">
        <v>40</v>
      </c>
      <c r="B4" s="482"/>
      <c r="C4" s="482"/>
      <c r="D4" s="439"/>
    </row>
    <row r="5" spans="1:42" x14ac:dyDescent="0.3">
      <c r="A5" s="482" t="s">
        <v>64</v>
      </c>
      <c r="B5" s="482"/>
      <c r="C5" s="482"/>
      <c r="D5" s="439"/>
    </row>
    <row r="6" spans="1:42" x14ac:dyDescent="0.3">
      <c r="A6" s="482" t="s">
        <v>551</v>
      </c>
      <c r="B6" s="482"/>
      <c r="C6" s="482"/>
      <c r="D6" s="439"/>
    </row>
    <row r="7" spans="1:42" x14ac:dyDescent="0.3">
      <c r="A7" s="482" t="s">
        <v>552</v>
      </c>
      <c r="B7" s="482"/>
      <c r="C7" s="482"/>
      <c r="D7" s="439"/>
    </row>
    <row r="8" spans="1:42" x14ac:dyDescent="0.3">
      <c r="A8" s="440"/>
      <c r="B8" s="482" t="s">
        <v>715</v>
      </c>
      <c r="C8" s="482"/>
      <c r="D8" s="441"/>
    </row>
    <row r="9" spans="1:42" ht="94.95" customHeight="1" x14ac:dyDescent="0.3">
      <c r="A9" s="467" t="s">
        <v>681</v>
      </c>
      <c r="B9" s="467"/>
      <c r="C9" s="467"/>
      <c r="D9" s="442"/>
      <c r="E9" s="438"/>
      <c r="F9" s="438"/>
      <c r="G9" s="438"/>
      <c r="H9" s="438"/>
      <c r="I9" s="438"/>
      <c r="J9" s="438"/>
      <c r="K9" s="438"/>
      <c r="L9" s="438"/>
      <c r="M9" s="438"/>
      <c r="N9" s="438"/>
      <c r="O9" s="438"/>
      <c r="P9" s="438"/>
      <c r="Q9" s="438"/>
      <c r="R9" s="438"/>
      <c r="S9" s="438"/>
      <c r="T9" s="438"/>
      <c r="U9" s="438"/>
      <c r="V9" s="438"/>
      <c r="W9" s="438"/>
      <c r="X9" s="438"/>
      <c r="Y9" s="438"/>
      <c r="Z9" s="438"/>
      <c r="AA9" s="438"/>
      <c r="AB9" s="438"/>
      <c r="AC9" s="438"/>
      <c r="AD9" s="438"/>
      <c r="AE9" s="438"/>
      <c r="AF9" s="438"/>
      <c r="AG9" s="438"/>
      <c r="AH9" s="438"/>
      <c r="AI9" s="438"/>
      <c r="AJ9" s="438"/>
      <c r="AK9" s="438"/>
      <c r="AL9" s="438"/>
      <c r="AM9" s="438"/>
      <c r="AN9" s="438"/>
      <c r="AO9" s="438"/>
      <c r="AP9" s="438"/>
    </row>
    <row r="10" spans="1:42" x14ac:dyDescent="0.3">
      <c r="B10" s="105"/>
      <c r="C10" s="105"/>
      <c r="D10" s="438"/>
      <c r="E10" s="438"/>
      <c r="F10" s="438"/>
      <c r="G10" s="438"/>
      <c r="H10" s="438"/>
      <c r="I10" s="438"/>
      <c r="J10" s="438"/>
      <c r="K10" s="438"/>
      <c r="L10" s="438"/>
      <c r="M10" s="438"/>
      <c r="N10" s="438"/>
      <c r="O10" s="438"/>
      <c r="P10" s="438"/>
      <c r="Q10" s="438"/>
      <c r="R10" s="438"/>
      <c r="S10" s="438"/>
      <c r="T10" s="438"/>
      <c r="U10" s="438"/>
      <c r="V10" s="438"/>
      <c r="W10" s="438"/>
      <c r="X10" s="438"/>
      <c r="Y10" s="438"/>
      <c r="Z10" s="438"/>
      <c r="AA10" s="438"/>
      <c r="AB10" s="438"/>
      <c r="AC10" s="438"/>
      <c r="AD10" s="438"/>
      <c r="AE10" s="438"/>
      <c r="AF10" s="438"/>
      <c r="AG10" s="438"/>
      <c r="AH10" s="438"/>
      <c r="AI10" s="438"/>
      <c r="AJ10" s="438"/>
      <c r="AK10" s="438"/>
      <c r="AL10" s="438"/>
      <c r="AM10" s="438"/>
      <c r="AN10" s="438"/>
      <c r="AO10" s="438"/>
      <c r="AP10" s="438"/>
    </row>
    <row r="11" spans="1:42" x14ac:dyDescent="0.3">
      <c r="B11" s="443"/>
      <c r="C11" s="106" t="s">
        <v>41</v>
      </c>
      <c r="D11" s="438"/>
      <c r="E11" s="438"/>
      <c r="F11" s="438"/>
      <c r="G11" s="438"/>
      <c r="H11" s="438"/>
      <c r="I11" s="438"/>
      <c r="J11" s="438"/>
      <c r="K11" s="438"/>
      <c r="L11" s="438"/>
      <c r="M11" s="438"/>
      <c r="N11" s="438"/>
      <c r="O11" s="438"/>
      <c r="P11" s="438"/>
      <c r="Q11" s="438"/>
      <c r="R11" s="438"/>
      <c r="S11" s="438"/>
      <c r="T11" s="438"/>
      <c r="U11" s="438"/>
      <c r="V11" s="438"/>
      <c r="W11" s="438"/>
      <c r="X11" s="438"/>
      <c r="Y11" s="438"/>
      <c r="Z11" s="438"/>
      <c r="AA11" s="438"/>
      <c r="AB11" s="438"/>
      <c r="AC11" s="438"/>
      <c r="AD11" s="438"/>
      <c r="AE11" s="438"/>
      <c r="AF11" s="438"/>
      <c r="AG11" s="438"/>
      <c r="AH11" s="438"/>
      <c r="AI11" s="438"/>
      <c r="AJ11" s="438"/>
      <c r="AK11" s="438"/>
      <c r="AL11" s="438"/>
      <c r="AM11" s="438"/>
      <c r="AN11" s="438"/>
      <c r="AO11" s="438"/>
      <c r="AP11" s="438"/>
    </row>
    <row r="12" spans="1:42" s="444" customFormat="1" ht="31.2" x14ac:dyDescent="0.3">
      <c r="A12" s="58" t="s">
        <v>0</v>
      </c>
      <c r="B12" s="58" t="s">
        <v>230</v>
      </c>
      <c r="C12" s="58" t="s">
        <v>500</v>
      </c>
      <c r="E12" s="445"/>
    </row>
    <row r="13" spans="1:42" s="449" customFormat="1" ht="27" customHeight="1" x14ac:dyDescent="0.3">
      <c r="A13" s="446">
        <v>1</v>
      </c>
      <c r="B13" s="447" t="s">
        <v>501</v>
      </c>
      <c r="C13" s="448">
        <v>0.38059999999999999</v>
      </c>
      <c r="E13" s="450"/>
      <c r="G13" s="450"/>
      <c r="H13" s="451"/>
      <c r="I13" s="450"/>
    </row>
    <row r="14" spans="1:42" s="449" customFormat="1" ht="29.25" customHeight="1" x14ac:dyDescent="0.3">
      <c r="A14" s="452">
        <v>2</v>
      </c>
      <c r="B14" s="447" t="s">
        <v>502</v>
      </c>
      <c r="C14" s="448">
        <v>0.23799999999999999</v>
      </c>
      <c r="E14" s="450"/>
      <c r="G14" s="450"/>
      <c r="H14" s="451"/>
      <c r="I14" s="450"/>
    </row>
  </sheetData>
  <mergeCells count="9">
    <mergeCell ref="A7:C7"/>
    <mergeCell ref="B8:C8"/>
    <mergeCell ref="A9:C9"/>
    <mergeCell ref="A1:C1"/>
    <mergeCell ref="A2:C2"/>
    <mergeCell ref="A3:C3"/>
    <mergeCell ref="A4:C4"/>
    <mergeCell ref="A5:C5"/>
    <mergeCell ref="A6:C6"/>
  </mergeCells>
  <pageMargins left="0.98425196850393704" right="0.59055118110236227" top="0.74803149606299213" bottom="0.74803149606299213" header="0.31496062992125984" footer="0.31496062992125984"/>
  <pageSetup paperSize="9" orientation="portrait" r:id="rId1"/>
  <rowBreaks count="1" manualBreakCount="1">
    <brk id="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6" tint="0.59999389629810485"/>
  </sheetPr>
  <dimension ref="A1:C19"/>
  <sheetViews>
    <sheetView view="pageBreakPreview" zoomScale="80" zoomScaleNormal="100" zoomScaleSheetLayoutView="80" workbookViewId="0">
      <selection activeCell="B7" sqref="B7:C7"/>
    </sheetView>
  </sheetViews>
  <sheetFormatPr defaultColWidth="9.109375" defaultRowHeight="13.2" x14ac:dyDescent="0.3"/>
  <cols>
    <col min="1" max="1" width="30" style="154" customWidth="1"/>
    <col min="2" max="2" width="52.109375" style="154" customWidth="1"/>
    <col min="3" max="3" width="8.88671875" style="154" customWidth="1"/>
    <col min="4" max="256" width="9.109375" style="154"/>
    <col min="257" max="257" width="30" style="154" customWidth="1"/>
    <col min="258" max="258" width="52.109375" style="154" customWidth="1"/>
    <col min="259" max="259" width="8.88671875" style="154" customWidth="1"/>
    <col min="260" max="512" width="9.109375" style="154"/>
    <col min="513" max="513" width="30" style="154" customWidth="1"/>
    <col min="514" max="514" width="52.109375" style="154" customWidth="1"/>
    <col min="515" max="515" width="8.88671875" style="154" customWidth="1"/>
    <col min="516" max="768" width="9.109375" style="154"/>
    <col min="769" max="769" width="30" style="154" customWidth="1"/>
    <col min="770" max="770" width="52.109375" style="154" customWidth="1"/>
    <col min="771" max="771" width="8.88671875" style="154" customWidth="1"/>
    <col min="772" max="1024" width="9.109375" style="154"/>
    <col min="1025" max="1025" width="30" style="154" customWidth="1"/>
    <col min="1026" max="1026" width="52.109375" style="154" customWidth="1"/>
    <col min="1027" max="1027" width="8.88671875" style="154" customWidth="1"/>
    <col min="1028" max="1280" width="9.109375" style="154"/>
    <col min="1281" max="1281" width="30" style="154" customWidth="1"/>
    <col min="1282" max="1282" width="52.109375" style="154" customWidth="1"/>
    <col min="1283" max="1283" width="8.88671875" style="154" customWidth="1"/>
    <col min="1284" max="1536" width="9.109375" style="154"/>
    <col min="1537" max="1537" width="30" style="154" customWidth="1"/>
    <col min="1538" max="1538" width="52.109375" style="154" customWidth="1"/>
    <col min="1539" max="1539" width="8.88671875" style="154" customWidth="1"/>
    <col min="1540" max="1792" width="9.109375" style="154"/>
    <col min="1793" max="1793" width="30" style="154" customWidth="1"/>
    <col min="1794" max="1794" width="52.109375" style="154" customWidth="1"/>
    <col min="1795" max="1795" width="8.88671875" style="154" customWidth="1"/>
    <col min="1796" max="2048" width="9.109375" style="154"/>
    <col min="2049" max="2049" width="30" style="154" customWidth="1"/>
    <col min="2050" max="2050" width="52.109375" style="154" customWidth="1"/>
    <col min="2051" max="2051" width="8.88671875" style="154" customWidth="1"/>
    <col min="2052" max="2304" width="9.109375" style="154"/>
    <col min="2305" max="2305" width="30" style="154" customWidth="1"/>
    <col min="2306" max="2306" width="52.109375" style="154" customWidth="1"/>
    <col min="2307" max="2307" width="8.88671875" style="154" customWidth="1"/>
    <col min="2308" max="2560" width="9.109375" style="154"/>
    <col min="2561" max="2561" width="30" style="154" customWidth="1"/>
    <col min="2562" max="2562" width="52.109375" style="154" customWidth="1"/>
    <col min="2563" max="2563" width="8.88671875" style="154" customWidth="1"/>
    <col min="2564" max="2816" width="9.109375" style="154"/>
    <col min="2817" max="2817" width="30" style="154" customWidth="1"/>
    <col min="2818" max="2818" width="52.109375" style="154" customWidth="1"/>
    <col min="2819" max="2819" width="8.88671875" style="154" customWidth="1"/>
    <col min="2820" max="3072" width="9.109375" style="154"/>
    <col min="3073" max="3073" width="30" style="154" customWidth="1"/>
    <col min="3074" max="3074" width="52.109375" style="154" customWidth="1"/>
    <col min="3075" max="3075" width="8.88671875" style="154" customWidth="1"/>
    <col min="3076" max="3328" width="9.109375" style="154"/>
    <col min="3329" max="3329" width="30" style="154" customWidth="1"/>
    <col min="3330" max="3330" width="52.109375" style="154" customWidth="1"/>
    <col min="3331" max="3331" width="8.88671875" style="154" customWidth="1"/>
    <col min="3332" max="3584" width="9.109375" style="154"/>
    <col min="3585" max="3585" width="30" style="154" customWidth="1"/>
    <col min="3586" max="3586" width="52.109375" style="154" customWidth="1"/>
    <col min="3587" max="3587" width="8.88671875" style="154" customWidth="1"/>
    <col min="3588" max="3840" width="9.109375" style="154"/>
    <col min="3841" max="3841" width="30" style="154" customWidth="1"/>
    <col min="3842" max="3842" width="52.109375" style="154" customWidth="1"/>
    <col min="3843" max="3843" width="8.88671875" style="154" customWidth="1"/>
    <col min="3844" max="4096" width="9.109375" style="154"/>
    <col min="4097" max="4097" width="30" style="154" customWidth="1"/>
    <col min="4098" max="4098" width="52.109375" style="154" customWidth="1"/>
    <col min="4099" max="4099" width="8.88671875" style="154" customWidth="1"/>
    <col min="4100" max="4352" width="9.109375" style="154"/>
    <col min="4353" max="4353" width="30" style="154" customWidth="1"/>
    <col min="4354" max="4354" width="52.109375" style="154" customWidth="1"/>
    <col min="4355" max="4355" width="8.88671875" style="154" customWidth="1"/>
    <col min="4356" max="4608" width="9.109375" style="154"/>
    <col min="4609" max="4609" width="30" style="154" customWidth="1"/>
    <col min="4610" max="4610" width="52.109375" style="154" customWidth="1"/>
    <col min="4611" max="4611" width="8.88671875" style="154" customWidth="1"/>
    <col min="4612" max="4864" width="9.109375" style="154"/>
    <col min="4865" max="4865" width="30" style="154" customWidth="1"/>
    <col min="4866" max="4866" width="52.109375" style="154" customWidth="1"/>
    <col min="4867" max="4867" width="8.88671875" style="154" customWidth="1"/>
    <col min="4868" max="5120" width="9.109375" style="154"/>
    <col min="5121" max="5121" width="30" style="154" customWidth="1"/>
    <col min="5122" max="5122" width="52.109375" style="154" customWidth="1"/>
    <col min="5123" max="5123" width="8.88671875" style="154" customWidth="1"/>
    <col min="5124" max="5376" width="9.109375" style="154"/>
    <col min="5377" max="5377" width="30" style="154" customWidth="1"/>
    <col min="5378" max="5378" width="52.109375" style="154" customWidth="1"/>
    <col min="5379" max="5379" width="8.88671875" style="154" customWidth="1"/>
    <col min="5380" max="5632" width="9.109375" style="154"/>
    <col min="5633" max="5633" width="30" style="154" customWidth="1"/>
    <col min="5634" max="5634" width="52.109375" style="154" customWidth="1"/>
    <col min="5635" max="5635" width="8.88671875" style="154" customWidth="1"/>
    <col min="5636" max="5888" width="9.109375" style="154"/>
    <col min="5889" max="5889" width="30" style="154" customWidth="1"/>
    <col min="5890" max="5890" width="52.109375" style="154" customWidth="1"/>
    <col min="5891" max="5891" width="8.88671875" style="154" customWidth="1"/>
    <col min="5892" max="6144" width="9.109375" style="154"/>
    <col min="6145" max="6145" width="30" style="154" customWidth="1"/>
    <col min="6146" max="6146" width="52.109375" style="154" customWidth="1"/>
    <col min="6147" max="6147" width="8.88671875" style="154" customWidth="1"/>
    <col min="6148" max="6400" width="9.109375" style="154"/>
    <col min="6401" max="6401" width="30" style="154" customWidth="1"/>
    <col min="6402" max="6402" width="52.109375" style="154" customWidth="1"/>
    <col min="6403" max="6403" width="8.88671875" style="154" customWidth="1"/>
    <col min="6404" max="6656" width="9.109375" style="154"/>
    <col min="6657" max="6657" width="30" style="154" customWidth="1"/>
    <col min="6658" max="6658" width="52.109375" style="154" customWidth="1"/>
    <col min="6659" max="6659" width="8.88671875" style="154" customWidth="1"/>
    <col min="6660" max="6912" width="9.109375" style="154"/>
    <col min="6913" max="6913" width="30" style="154" customWidth="1"/>
    <col min="6914" max="6914" width="52.109375" style="154" customWidth="1"/>
    <col min="6915" max="6915" width="8.88671875" style="154" customWidth="1"/>
    <col min="6916" max="7168" width="9.109375" style="154"/>
    <col min="7169" max="7169" width="30" style="154" customWidth="1"/>
    <col min="7170" max="7170" width="52.109375" style="154" customWidth="1"/>
    <col min="7171" max="7171" width="8.88671875" style="154" customWidth="1"/>
    <col min="7172" max="7424" width="9.109375" style="154"/>
    <col min="7425" max="7425" width="30" style="154" customWidth="1"/>
    <col min="7426" max="7426" width="52.109375" style="154" customWidth="1"/>
    <col min="7427" max="7427" width="8.88671875" style="154" customWidth="1"/>
    <col min="7428" max="7680" width="9.109375" style="154"/>
    <col min="7681" max="7681" width="30" style="154" customWidth="1"/>
    <col min="7682" max="7682" width="52.109375" style="154" customWidth="1"/>
    <col min="7683" max="7683" width="8.88671875" style="154" customWidth="1"/>
    <col min="7684" max="7936" width="9.109375" style="154"/>
    <col min="7937" max="7937" width="30" style="154" customWidth="1"/>
    <col min="7938" max="7938" width="52.109375" style="154" customWidth="1"/>
    <col min="7939" max="7939" width="8.88671875" style="154" customWidth="1"/>
    <col min="7940" max="8192" width="9.109375" style="154"/>
    <col min="8193" max="8193" width="30" style="154" customWidth="1"/>
    <col min="8194" max="8194" width="52.109375" style="154" customWidth="1"/>
    <col min="8195" max="8195" width="8.88671875" style="154" customWidth="1"/>
    <col min="8196" max="8448" width="9.109375" style="154"/>
    <col min="8449" max="8449" width="30" style="154" customWidth="1"/>
    <col min="8450" max="8450" width="52.109375" style="154" customWidth="1"/>
    <col min="8451" max="8451" width="8.88671875" style="154" customWidth="1"/>
    <col min="8452" max="8704" width="9.109375" style="154"/>
    <col min="8705" max="8705" width="30" style="154" customWidth="1"/>
    <col min="8706" max="8706" width="52.109375" style="154" customWidth="1"/>
    <col min="8707" max="8707" width="8.88671875" style="154" customWidth="1"/>
    <col min="8708" max="8960" width="9.109375" style="154"/>
    <col min="8961" max="8961" width="30" style="154" customWidth="1"/>
    <col min="8962" max="8962" width="52.109375" style="154" customWidth="1"/>
    <col min="8963" max="8963" width="8.88671875" style="154" customWidth="1"/>
    <col min="8964" max="9216" width="9.109375" style="154"/>
    <col min="9217" max="9217" width="30" style="154" customWidth="1"/>
    <col min="9218" max="9218" width="52.109375" style="154" customWidth="1"/>
    <col min="9219" max="9219" width="8.88671875" style="154" customWidth="1"/>
    <col min="9220" max="9472" width="9.109375" style="154"/>
    <col min="9473" max="9473" width="30" style="154" customWidth="1"/>
    <col min="9474" max="9474" width="52.109375" style="154" customWidth="1"/>
    <col min="9475" max="9475" width="8.88671875" style="154" customWidth="1"/>
    <col min="9476" max="9728" width="9.109375" style="154"/>
    <col min="9729" max="9729" width="30" style="154" customWidth="1"/>
    <col min="9730" max="9730" width="52.109375" style="154" customWidth="1"/>
    <col min="9731" max="9731" width="8.88671875" style="154" customWidth="1"/>
    <col min="9732" max="9984" width="9.109375" style="154"/>
    <col min="9985" max="9985" width="30" style="154" customWidth="1"/>
    <col min="9986" max="9986" width="52.109375" style="154" customWidth="1"/>
    <col min="9987" max="9987" width="8.88671875" style="154" customWidth="1"/>
    <col min="9988" max="10240" width="9.109375" style="154"/>
    <col min="10241" max="10241" width="30" style="154" customWidth="1"/>
    <col min="10242" max="10242" width="52.109375" style="154" customWidth="1"/>
    <col min="10243" max="10243" width="8.88671875" style="154" customWidth="1"/>
    <col min="10244" max="10496" width="9.109375" style="154"/>
    <col min="10497" max="10497" width="30" style="154" customWidth="1"/>
    <col min="10498" max="10498" width="52.109375" style="154" customWidth="1"/>
    <col min="10499" max="10499" width="8.88671875" style="154" customWidth="1"/>
    <col min="10500" max="10752" width="9.109375" style="154"/>
    <col min="10753" max="10753" width="30" style="154" customWidth="1"/>
    <col min="10754" max="10754" width="52.109375" style="154" customWidth="1"/>
    <col min="10755" max="10755" width="8.88671875" style="154" customWidth="1"/>
    <col min="10756" max="11008" width="9.109375" style="154"/>
    <col min="11009" max="11009" width="30" style="154" customWidth="1"/>
    <col min="11010" max="11010" width="52.109375" style="154" customWidth="1"/>
    <col min="11011" max="11011" width="8.88671875" style="154" customWidth="1"/>
    <col min="11012" max="11264" width="9.109375" style="154"/>
    <col min="11265" max="11265" width="30" style="154" customWidth="1"/>
    <col min="11266" max="11266" width="52.109375" style="154" customWidth="1"/>
    <col min="11267" max="11267" width="8.88671875" style="154" customWidth="1"/>
    <col min="11268" max="11520" width="9.109375" style="154"/>
    <col min="11521" max="11521" width="30" style="154" customWidth="1"/>
    <col min="11522" max="11522" width="52.109375" style="154" customWidth="1"/>
    <col min="11523" max="11523" width="8.88671875" style="154" customWidth="1"/>
    <col min="11524" max="11776" width="9.109375" style="154"/>
    <col min="11777" max="11777" width="30" style="154" customWidth="1"/>
    <col min="11778" max="11778" width="52.109375" style="154" customWidth="1"/>
    <col min="11779" max="11779" width="8.88671875" style="154" customWidth="1"/>
    <col min="11780" max="12032" width="9.109375" style="154"/>
    <col min="12033" max="12033" width="30" style="154" customWidth="1"/>
    <col min="12034" max="12034" width="52.109375" style="154" customWidth="1"/>
    <col min="12035" max="12035" width="8.88671875" style="154" customWidth="1"/>
    <col min="12036" max="12288" width="9.109375" style="154"/>
    <col min="12289" max="12289" width="30" style="154" customWidth="1"/>
    <col min="12290" max="12290" width="52.109375" style="154" customWidth="1"/>
    <col min="12291" max="12291" width="8.88671875" style="154" customWidth="1"/>
    <col min="12292" max="12544" width="9.109375" style="154"/>
    <col min="12545" max="12545" width="30" style="154" customWidth="1"/>
    <col min="12546" max="12546" width="52.109375" style="154" customWidth="1"/>
    <col min="12547" max="12547" width="8.88671875" style="154" customWidth="1"/>
    <col min="12548" max="12800" width="9.109375" style="154"/>
    <col min="12801" max="12801" width="30" style="154" customWidth="1"/>
    <col min="12802" max="12802" width="52.109375" style="154" customWidth="1"/>
    <col min="12803" max="12803" width="8.88671875" style="154" customWidth="1"/>
    <col min="12804" max="13056" width="9.109375" style="154"/>
    <col min="13057" max="13057" width="30" style="154" customWidth="1"/>
    <col min="13058" max="13058" width="52.109375" style="154" customWidth="1"/>
    <col min="13059" max="13059" width="8.88671875" style="154" customWidth="1"/>
    <col min="13060" max="13312" width="9.109375" style="154"/>
    <col min="13313" max="13313" width="30" style="154" customWidth="1"/>
    <col min="13314" max="13314" width="52.109375" style="154" customWidth="1"/>
    <col min="13315" max="13315" width="8.88671875" style="154" customWidth="1"/>
    <col min="13316" max="13568" width="9.109375" style="154"/>
    <col min="13569" max="13569" width="30" style="154" customWidth="1"/>
    <col min="13570" max="13570" width="52.109375" style="154" customWidth="1"/>
    <col min="13571" max="13571" width="8.88671875" style="154" customWidth="1"/>
    <col min="13572" max="13824" width="9.109375" style="154"/>
    <col min="13825" max="13825" width="30" style="154" customWidth="1"/>
    <col min="13826" max="13826" width="52.109375" style="154" customWidth="1"/>
    <col min="13827" max="13827" width="8.88671875" style="154" customWidth="1"/>
    <col min="13828" max="14080" width="9.109375" style="154"/>
    <col min="14081" max="14081" width="30" style="154" customWidth="1"/>
    <col min="14082" max="14082" width="52.109375" style="154" customWidth="1"/>
    <col min="14083" max="14083" width="8.88671875" style="154" customWidth="1"/>
    <col min="14084" max="14336" width="9.109375" style="154"/>
    <col min="14337" max="14337" width="30" style="154" customWidth="1"/>
    <col min="14338" max="14338" width="52.109375" style="154" customWidth="1"/>
    <col min="14339" max="14339" width="8.88671875" style="154" customWidth="1"/>
    <col min="14340" max="14592" width="9.109375" style="154"/>
    <col min="14593" max="14593" width="30" style="154" customWidth="1"/>
    <col min="14594" max="14594" width="52.109375" style="154" customWidth="1"/>
    <col min="14595" max="14595" width="8.88671875" style="154" customWidth="1"/>
    <col min="14596" max="14848" width="9.109375" style="154"/>
    <col min="14849" max="14849" width="30" style="154" customWidth="1"/>
    <col min="14850" max="14850" width="52.109375" style="154" customWidth="1"/>
    <col min="14851" max="14851" width="8.88671875" style="154" customWidth="1"/>
    <col min="14852" max="15104" width="9.109375" style="154"/>
    <col min="15105" max="15105" width="30" style="154" customWidth="1"/>
    <col min="15106" max="15106" width="52.109375" style="154" customWidth="1"/>
    <col min="15107" max="15107" width="8.88671875" style="154" customWidth="1"/>
    <col min="15108" max="15360" width="9.109375" style="154"/>
    <col min="15361" max="15361" width="30" style="154" customWidth="1"/>
    <col min="15362" max="15362" width="52.109375" style="154" customWidth="1"/>
    <col min="15363" max="15363" width="8.88671875" style="154" customWidth="1"/>
    <col min="15364" max="15616" width="9.109375" style="154"/>
    <col min="15617" max="15617" width="30" style="154" customWidth="1"/>
    <col min="15618" max="15618" width="52.109375" style="154" customWidth="1"/>
    <col min="15619" max="15619" width="8.88671875" style="154" customWidth="1"/>
    <col min="15620" max="15872" width="9.109375" style="154"/>
    <col min="15873" max="15873" width="30" style="154" customWidth="1"/>
    <col min="15874" max="15874" width="52.109375" style="154" customWidth="1"/>
    <col min="15875" max="15875" width="8.88671875" style="154" customWidth="1"/>
    <col min="15876" max="16128" width="9.109375" style="154"/>
    <col min="16129" max="16129" width="30" style="154" customWidth="1"/>
    <col min="16130" max="16130" width="52.109375" style="154" customWidth="1"/>
    <col min="16131" max="16131" width="8.88671875" style="154" customWidth="1"/>
    <col min="16132" max="16384" width="9.109375" style="154"/>
  </cols>
  <sheetData>
    <row r="1" spans="1:3" x14ac:dyDescent="0.3">
      <c r="C1" s="155" t="s">
        <v>15</v>
      </c>
    </row>
    <row r="2" spans="1:3" x14ac:dyDescent="0.3">
      <c r="A2" s="155"/>
      <c r="B2" s="475" t="s">
        <v>16</v>
      </c>
      <c r="C2" s="475"/>
    </row>
    <row r="3" spans="1:3" x14ac:dyDescent="0.3">
      <c r="A3" s="155"/>
      <c r="B3" s="475" t="s">
        <v>40</v>
      </c>
      <c r="C3" s="475"/>
    </row>
    <row r="4" spans="1:3" x14ac:dyDescent="0.3">
      <c r="A4" s="475" t="s">
        <v>17</v>
      </c>
      <c r="B4" s="475"/>
      <c r="C4" s="475"/>
    </row>
    <row r="5" spans="1:3" x14ac:dyDescent="0.3">
      <c r="A5" s="475" t="s">
        <v>545</v>
      </c>
      <c r="B5" s="475"/>
      <c r="C5" s="475"/>
    </row>
    <row r="6" spans="1:3" x14ac:dyDescent="0.3">
      <c r="A6" s="475" t="s">
        <v>546</v>
      </c>
      <c r="B6" s="475"/>
      <c r="C6" s="475"/>
    </row>
    <row r="7" spans="1:3" x14ac:dyDescent="0.3">
      <c r="A7" s="155"/>
      <c r="B7" s="475" t="s">
        <v>715</v>
      </c>
      <c r="C7" s="475"/>
    </row>
    <row r="8" spans="1:3" x14ac:dyDescent="0.3">
      <c r="A8" s="155"/>
      <c r="B8" s="146"/>
      <c r="C8" s="146"/>
    </row>
    <row r="9" spans="1:3" ht="34.950000000000003" customHeight="1" x14ac:dyDescent="0.3">
      <c r="A9" s="467" t="s">
        <v>547</v>
      </c>
      <c r="B9" s="467"/>
      <c r="C9" s="467"/>
    </row>
    <row r="10" spans="1:3" x14ac:dyDescent="0.3">
      <c r="B10" s="474" t="s">
        <v>19</v>
      </c>
      <c r="C10" s="474"/>
    </row>
    <row r="11" spans="1:3" ht="16.2" customHeight="1" x14ac:dyDescent="0.3">
      <c r="A11" s="10" t="s">
        <v>20</v>
      </c>
      <c r="B11" s="10" t="s">
        <v>21</v>
      </c>
      <c r="C11" s="10" t="s">
        <v>22</v>
      </c>
    </row>
    <row r="12" spans="1:3" ht="26.4" x14ac:dyDescent="0.3">
      <c r="A12" s="11" t="s">
        <v>23</v>
      </c>
      <c r="B12" s="156" t="s">
        <v>24</v>
      </c>
      <c r="C12" s="163">
        <f>+C13+C14</f>
        <v>8002</v>
      </c>
    </row>
    <row r="13" spans="1:3" ht="30.6" customHeight="1" x14ac:dyDescent="0.3">
      <c r="A13" s="12" t="s">
        <v>25</v>
      </c>
      <c r="B13" s="158" t="s">
        <v>26</v>
      </c>
      <c r="C13" s="164">
        <v>8002</v>
      </c>
    </row>
    <row r="14" spans="1:3" ht="41.4" customHeight="1" x14ac:dyDescent="0.3">
      <c r="A14" s="13" t="s">
        <v>27</v>
      </c>
      <c r="B14" s="159" t="s">
        <v>28</v>
      </c>
      <c r="C14" s="164"/>
    </row>
    <row r="15" spans="1:3" ht="26.4" hidden="1" x14ac:dyDescent="0.3">
      <c r="A15" s="59" t="s">
        <v>29</v>
      </c>
      <c r="B15" s="160" t="s">
        <v>30</v>
      </c>
      <c r="C15" s="165">
        <f>SUM(C16:C17)</f>
        <v>0</v>
      </c>
    </row>
    <row r="16" spans="1:3" ht="52.95" hidden="1" customHeight="1" x14ac:dyDescent="0.3">
      <c r="A16" s="12" t="s">
        <v>31</v>
      </c>
      <c r="B16" s="158" t="s">
        <v>32</v>
      </c>
      <c r="C16" s="164">
        <v>0</v>
      </c>
    </row>
    <row r="17" spans="1:3" ht="52.8" hidden="1" x14ac:dyDescent="0.3">
      <c r="A17" s="12" t="s">
        <v>33</v>
      </c>
      <c r="B17" s="158" t="s">
        <v>34</v>
      </c>
      <c r="C17" s="164">
        <v>0</v>
      </c>
    </row>
    <row r="18" spans="1:3" hidden="1" x14ac:dyDescent="0.3">
      <c r="A18" s="11"/>
      <c r="B18" s="23"/>
      <c r="C18" s="166"/>
    </row>
    <row r="19" spans="1:3" ht="16.8" customHeight="1" x14ac:dyDescent="0.3">
      <c r="A19" s="161"/>
      <c r="B19" s="162" t="s">
        <v>3</v>
      </c>
      <c r="C19" s="163">
        <f>+C12+C15</f>
        <v>8002</v>
      </c>
    </row>
  </sheetData>
  <mergeCells count="8">
    <mergeCell ref="A9:C9"/>
    <mergeCell ref="B10:C10"/>
    <mergeCell ref="B2:C2"/>
    <mergeCell ref="B3:C3"/>
    <mergeCell ref="A4:C4"/>
    <mergeCell ref="A5:C5"/>
    <mergeCell ref="A6:C6"/>
    <mergeCell ref="B7:C7"/>
  </mergeCells>
  <pageMargins left="0.70866141732283472" right="0.39370078740157483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theme="6" tint="0.59999389629810485"/>
    <pageSetUpPr fitToPage="1"/>
  </sheetPr>
  <dimension ref="A1:I42"/>
  <sheetViews>
    <sheetView view="pageBreakPreview" topLeftCell="A17" zoomScale="80" zoomScaleNormal="100" zoomScaleSheetLayoutView="80" workbookViewId="0">
      <selection activeCell="L28" sqref="L28"/>
    </sheetView>
  </sheetViews>
  <sheetFormatPr defaultColWidth="9.109375" defaultRowHeight="13.2" x14ac:dyDescent="0.3"/>
  <cols>
    <col min="1" max="1" width="31.44140625" style="167" customWidth="1"/>
    <col min="2" max="2" width="42.44140625" style="167" customWidth="1"/>
    <col min="3" max="3" width="8.6640625" style="167" customWidth="1"/>
    <col min="4" max="4" width="9" style="167" customWidth="1"/>
    <col min="5" max="256" width="9.109375" style="167"/>
    <col min="257" max="257" width="31.44140625" style="167" customWidth="1"/>
    <col min="258" max="258" width="44" style="167" customWidth="1"/>
    <col min="259" max="259" width="9.5546875" style="167" customWidth="1"/>
    <col min="260" max="260" width="9.88671875" style="167" customWidth="1"/>
    <col min="261" max="512" width="9.109375" style="167"/>
    <col min="513" max="513" width="31.44140625" style="167" customWidth="1"/>
    <col min="514" max="514" width="44" style="167" customWidth="1"/>
    <col min="515" max="515" width="9.5546875" style="167" customWidth="1"/>
    <col min="516" max="516" width="9.88671875" style="167" customWidth="1"/>
    <col min="517" max="768" width="9.109375" style="167"/>
    <col min="769" max="769" width="31.44140625" style="167" customWidth="1"/>
    <col min="770" max="770" width="44" style="167" customWidth="1"/>
    <col min="771" max="771" width="9.5546875" style="167" customWidth="1"/>
    <col min="772" max="772" width="9.88671875" style="167" customWidth="1"/>
    <col min="773" max="1024" width="9.109375" style="167"/>
    <col min="1025" max="1025" width="31.44140625" style="167" customWidth="1"/>
    <col min="1026" max="1026" width="44" style="167" customWidth="1"/>
    <col min="1027" max="1027" width="9.5546875" style="167" customWidth="1"/>
    <col min="1028" max="1028" width="9.88671875" style="167" customWidth="1"/>
    <col min="1029" max="1280" width="9.109375" style="167"/>
    <col min="1281" max="1281" width="31.44140625" style="167" customWidth="1"/>
    <col min="1282" max="1282" width="44" style="167" customWidth="1"/>
    <col min="1283" max="1283" width="9.5546875" style="167" customWidth="1"/>
    <col min="1284" max="1284" width="9.88671875" style="167" customWidth="1"/>
    <col min="1285" max="1536" width="9.109375" style="167"/>
    <col min="1537" max="1537" width="31.44140625" style="167" customWidth="1"/>
    <col min="1538" max="1538" width="44" style="167" customWidth="1"/>
    <col min="1539" max="1539" width="9.5546875" style="167" customWidth="1"/>
    <col min="1540" max="1540" width="9.88671875" style="167" customWidth="1"/>
    <col min="1541" max="1792" width="9.109375" style="167"/>
    <col min="1793" max="1793" width="31.44140625" style="167" customWidth="1"/>
    <col min="1794" max="1794" width="44" style="167" customWidth="1"/>
    <col min="1795" max="1795" width="9.5546875" style="167" customWidth="1"/>
    <col min="1796" max="1796" width="9.88671875" style="167" customWidth="1"/>
    <col min="1797" max="2048" width="9.109375" style="167"/>
    <col min="2049" max="2049" width="31.44140625" style="167" customWidth="1"/>
    <col min="2050" max="2050" width="44" style="167" customWidth="1"/>
    <col min="2051" max="2051" width="9.5546875" style="167" customWidth="1"/>
    <col min="2052" max="2052" width="9.88671875" style="167" customWidth="1"/>
    <col min="2053" max="2304" width="9.109375" style="167"/>
    <col min="2305" max="2305" width="31.44140625" style="167" customWidth="1"/>
    <col min="2306" max="2306" width="44" style="167" customWidth="1"/>
    <col min="2307" max="2307" width="9.5546875" style="167" customWidth="1"/>
    <col min="2308" max="2308" width="9.88671875" style="167" customWidth="1"/>
    <col min="2309" max="2560" width="9.109375" style="167"/>
    <col min="2561" max="2561" width="31.44140625" style="167" customWidth="1"/>
    <col min="2562" max="2562" width="44" style="167" customWidth="1"/>
    <col min="2563" max="2563" width="9.5546875" style="167" customWidth="1"/>
    <col min="2564" max="2564" width="9.88671875" style="167" customWidth="1"/>
    <col min="2565" max="2816" width="9.109375" style="167"/>
    <col min="2817" max="2817" width="31.44140625" style="167" customWidth="1"/>
    <col min="2818" max="2818" width="44" style="167" customWidth="1"/>
    <col min="2819" max="2819" width="9.5546875" style="167" customWidth="1"/>
    <col min="2820" max="2820" width="9.88671875" style="167" customWidth="1"/>
    <col min="2821" max="3072" width="9.109375" style="167"/>
    <col min="3073" max="3073" width="31.44140625" style="167" customWidth="1"/>
    <col min="3074" max="3074" width="44" style="167" customWidth="1"/>
    <col min="3075" max="3075" width="9.5546875" style="167" customWidth="1"/>
    <col min="3076" max="3076" width="9.88671875" style="167" customWidth="1"/>
    <col min="3077" max="3328" width="9.109375" style="167"/>
    <col min="3329" max="3329" width="31.44140625" style="167" customWidth="1"/>
    <col min="3330" max="3330" width="44" style="167" customWidth="1"/>
    <col min="3331" max="3331" width="9.5546875" style="167" customWidth="1"/>
    <col min="3332" max="3332" width="9.88671875" style="167" customWidth="1"/>
    <col min="3333" max="3584" width="9.109375" style="167"/>
    <col min="3585" max="3585" width="31.44140625" style="167" customWidth="1"/>
    <col min="3586" max="3586" width="44" style="167" customWidth="1"/>
    <col min="3587" max="3587" width="9.5546875" style="167" customWidth="1"/>
    <col min="3588" max="3588" width="9.88671875" style="167" customWidth="1"/>
    <col min="3589" max="3840" width="9.109375" style="167"/>
    <col min="3841" max="3841" width="31.44140625" style="167" customWidth="1"/>
    <col min="3842" max="3842" width="44" style="167" customWidth="1"/>
    <col min="3843" max="3843" width="9.5546875" style="167" customWidth="1"/>
    <col min="3844" max="3844" width="9.88671875" style="167" customWidth="1"/>
    <col min="3845" max="4096" width="9.109375" style="167"/>
    <col min="4097" max="4097" width="31.44140625" style="167" customWidth="1"/>
    <col min="4098" max="4098" width="44" style="167" customWidth="1"/>
    <col min="4099" max="4099" width="9.5546875" style="167" customWidth="1"/>
    <col min="4100" max="4100" width="9.88671875" style="167" customWidth="1"/>
    <col min="4101" max="4352" width="9.109375" style="167"/>
    <col min="4353" max="4353" width="31.44140625" style="167" customWidth="1"/>
    <col min="4354" max="4354" width="44" style="167" customWidth="1"/>
    <col min="4355" max="4355" width="9.5546875" style="167" customWidth="1"/>
    <col min="4356" max="4356" width="9.88671875" style="167" customWidth="1"/>
    <col min="4357" max="4608" width="9.109375" style="167"/>
    <col min="4609" max="4609" width="31.44140625" style="167" customWidth="1"/>
    <col min="4610" max="4610" width="44" style="167" customWidth="1"/>
    <col min="4611" max="4611" width="9.5546875" style="167" customWidth="1"/>
    <col min="4612" max="4612" width="9.88671875" style="167" customWidth="1"/>
    <col min="4613" max="4864" width="9.109375" style="167"/>
    <col min="4865" max="4865" width="31.44140625" style="167" customWidth="1"/>
    <col min="4866" max="4866" width="44" style="167" customWidth="1"/>
    <col min="4867" max="4867" width="9.5546875" style="167" customWidth="1"/>
    <col min="4868" max="4868" width="9.88671875" style="167" customWidth="1"/>
    <col min="4869" max="5120" width="9.109375" style="167"/>
    <col min="5121" max="5121" width="31.44140625" style="167" customWidth="1"/>
    <col min="5122" max="5122" width="44" style="167" customWidth="1"/>
    <col min="5123" max="5123" width="9.5546875" style="167" customWidth="1"/>
    <col min="5124" max="5124" width="9.88671875" style="167" customWidth="1"/>
    <col min="5125" max="5376" width="9.109375" style="167"/>
    <col min="5377" max="5377" width="31.44140625" style="167" customWidth="1"/>
    <col min="5378" max="5378" width="44" style="167" customWidth="1"/>
    <col min="5379" max="5379" width="9.5546875" style="167" customWidth="1"/>
    <col min="5380" max="5380" width="9.88671875" style="167" customWidth="1"/>
    <col min="5381" max="5632" width="9.109375" style="167"/>
    <col min="5633" max="5633" width="31.44140625" style="167" customWidth="1"/>
    <col min="5634" max="5634" width="44" style="167" customWidth="1"/>
    <col min="5635" max="5635" width="9.5546875" style="167" customWidth="1"/>
    <col min="5636" max="5636" width="9.88671875" style="167" customWidth="1"/>
    <col min="5637" max="5888" width="9.109375" style="167"/>
    <col min="5889" max="5889" width="31.44140625" style="167" customWidth="1"/>
    <col min="5890" max="5890" width="44" style="167" customWidth="1"/>
    <col min="5891" max="5891" width="9.5546875" style="167" customWidth="1"/>
    <col min="5892" max="5892" width="9.88671875" style="167" customWidth="1"/>
    <col min="5893" max="6144" width="9.109375" style="167"/>
    <col min="6145" max="6145" width="31.44140625" style="167" customWidth="1"/>
    <col min="6146" max="6146" width="44" style="167" customWidth="1"/>
    <col min="6147" max="6147" width="9.5546875" style="167" customWidth="1"/>
    <col min="6148" max="6148" width="9.88671875" style="167" customWidth="1"/>
    <col min="6149" max="6400" width="9.109375" style="167"/>
    <col min="6401" max="6401" width="31.44140625" style="167" customWidth="1"/>
    <col min="6402" max="6402" width="44" style="167" customWidth="1"/>
    <col min="6403" max="6403" width="9.5546875" style="167" customWidth="1"/>
    <col min="6404" max="6404" width="9.88671875" style="167" customWidth="1"/>
    <col min="6405" max="6656" width="9.109375" style="167"/>
    <col min="6657" max="6657" width="31.44140625" style="167" customWidth="1"/>
    <col min="6658" max="6658" width="44" style="167" customWidth="1"/>
    <col min="6659" max="6659" width="9.5546875" style="167" customWidth="1"/>
    <col min="6660" max="6660" width="9.88671875" style="167" customWidth="1"/>
    <col min="6661" max="6912" width="9.109375" style="167"/>
    <col min="6913" max="6913" width="31.44140625" style="167" customWidth="1"/>
    <col min="6914" max="6914" width="44" style="167" customWidth="1"/>
    <col min="6915" max="6915" width="9.5546875" style="167" customWidth="1"/>
    <col min="6916" max="6916" width="9.88671875" style="167" customWidth="1"/>
    <col min="6917" max="7168" width="9.109375" style="167"/>
    <col min="7169" max="7169" width="31.44140625" style="167" customWidth="1"/>
    <col min="7170" max="7170" width="44" style="167" customWidth="1"/>
    <col min="7171" max="7171" width="9.5546875" style="167" customWidth="1"/>
    <col min="7172" max="7172" width="9.88671875" style="167" customWidth="1"/>
    <col min="7173" max="7424" width="9.109375" style="167"/>
    <col min="7425" max="7425" width="31.44140625" style="167" customWidth="1"/>
    <col min="7426" max="7426" width="44" style="167" customWidth="1"/>
    <col min="7427" max="7427" width="9.5546875" style="167" customWidth="1"/>
    <col min="7428" max="7428" width="9.88671875" style="167" customWidth="1"/>
    <col min="7429" max="7680" width="9.109375" style="167"/>
    <col min="7681" max="7681" width="31.44140625" style="167" customWidth="1"/>
    <col min="7682" max="7682" width="44" style="167" customWidth="1"/>
    <col min="7683" max="7683" width="9.5546875" style="167" customWidth="1"/>
    <col min="7684" max="7684" width="9.88671875" style="167" customWidth="1"/>
    <col min="7685" max="7936" width="9.109375" style="167"/>
    <col min="7937" max="7937" width="31.44140625" style="167" customWidth="1"/>
    <col min="7938" max="7938" width="44" style="167" customWidth="1"/>
    <col min="7939" max="7939" width="9.5546875" style="167" customWidth="1"/>
    <col min="7940" max="7940" width="9.88671875" style="167" customWidth="1"/>
    <col min="7941" max="8192" width="9.109375" style="167"/>
    <col min="8193" max="8193" width="31.44140625" style="167" customWidth="1"/>
    <col min="8194" max="8194" width="44" style="167" customWidth="1"/>
    <col min="8195" max="8195" width="9.5546875" style="167" customWidth="1"/>
    <col min="8196" max="8196" width="9.88671875" style="167" customWidth="1"/>
    <col min="8197" max="8448" width="9.109375" style="167"/>
    <col min="8449" max="8449" width="31.44140625" style="167" customWidth="1"/>
    <col min="8450" max="8450" width="44" style="167" customWidth="1"/>
    <col min="8451" max="8451" width="9.5546875" style="167" customWidth="1"/>
    <col min="8452" max="8452" width="9.88671875" style="167" customWidth="1"/>
    <col min="8453" max="8704" width="9.109375" style="167"/>
    <col min="8705" max="8705" width="31.44140625" style="167" customWidth="1"/>
    <col min="8706" max="8706" width="44" style="167" customWidth="1"/>
    <col min="8707" max="8707" width="9.5546875" style="167" customWidth="1"/>
    <col min="8708" max="8708" width="9.88671875" style="167" customWidth="1"/>
    <col min="8709" max="8960" width="9.109375" style="167"/>
    <col min="8961" max="8961" width="31.44140625" style="167" customWidth="1"/>
    <col min="8962" max="8962" width="44" style="167" customWidth="1"/>
    <col min="8963" max="8963" width="9.5546875" style="167" customWidth="1"/>
    <col min="8964" max="8964" width="9.88671875" style="167" customWidth="1"/>
    <col min="8965" max="9216" width="9.109375" style="167"/>
    <col min="9217" max="9217" width="31.44140625" style="167" customWidth="1"/>
    <col min="9218" max="9218" width="44" style="167" customWidth="1"/>
    <col min="9219" max="9219" width="9.5546875" style="167" customWidth="1"/>
    <col min="9220" max="9220" width="9.88671875" style="167" customWidth="1"/>
    <col min="9221" max="9472" width="9.109375" style="167"/>
    <col min="9473" max="9473" width="31.44140625" style="167" customWidth="1"/>
    <col min="9474" max="9474" width="44" style="167" customWidth="1"/>
    <col min="9475" max="9475" width="9.5546875" style="167" customWidth="1"/>
    <col min="9476" max="9476" width="9.88671875" style="167" customWidth="1"/>
    <col min="9477" max="9728" width="9.109375" style="167"/>
    <col min="9729" max="9729" width="31.44140625" style="167" customWidth="1"/>
    <col min="9730" max="9730" width="44" style="167" customWidth="1"/>
    <col min="9731" max="9731" width="9.5546875" style="167" customWidth="1"/>
    <col min="9732" max="9732" width="9.88671875" style="167" customWidth="1"/>
    <col min="9733" max="9984" width="9.109375" style="167"/>
    <col min="9985" max="9985" width="31.44140625" style="167" customWidth="1"/>
    <col min="9986" max="9986" width="44" style="167" customWidth="1"/>
    <col min="9987" max="9987" width="9.5546875" style="167" customWidth="1"/>
    <col min="9988" max="9988" width="9.88671875" style="167" customWidth="1"/>
    <col min="9989" max="10240" width="9.109375" style="167"/>
    <col min="10241" max="10241" width="31.44140625" style="167" customWidth="1"/>
    <col min="10242" max="10242" width="44" style="167" customWidth="1"/>
    <col min="10243" max="10243" width="9.5546875" style="167" customWidth="1"/>
    <col min="10244" max="10244" width="9.88671875" style="167" customWidth="1"/>
    <col min="10245" max="10496" width="9.109375" style="167"/>
    <col min="10497" max="10497" width="31.44140625" style="167" customWidth="1"/>
    <col min="10498" max="10498" width="44" style="167" customWidth="1"/>
    <col min="10499" max="10499" width="9.5546875" style="167" customWidth="1"/>
    <col min="10500" max="10500" width="9.88671875" style="167" customWidth="1"/>
    <col min="10501" max="10752" width="9.109375" style="167"/>
    <col min="10753" max="10753" width="31.44140625" style="167" customWidth="1"/>
    <col min="10754" max="10754" width="44" style="167" customWidth="1"/>
    <col min="10755" max="10755" width="9.5546875" style="167" customWidth="1"/>
    <col min="10756" max="10756" width="9.88671875" style="167" customWidth="1"/>
    <col min="10757" max="11008" width="9.109375" style="167"/>
    <col min="11009" max="11009" width="31.44140625" style="167" customWidth="1"/>
    <col min="11010" max="11010" width="44" style="167" customWidth="1"/>
    <col min="11011" max="11011" width="9.5546875" style="167" customWidth="1"/>
    <col min="11012" max="11012" width="9.88671875" style="167" customWidth="1"/>
    <col min="11013" max="11264" width="9.109375" style="167"/>
    <col min="11265" max="11265" width="31.44140625" style="167" customWidth="1"/>
    <col min="11266" max="11266" width="44" style="167" customWidth="1"/>
    <col min="11267" max="11267" width="9.5546875" style="167" customWidth="1"/>
    <col min="11268" max="11268" width="9.88671875" style="167" customWidth="1"/>
    <col min="11269" max="11520" width="9.109375" style="167"/>
    <col min="11521" max="11521" width="31.44140625" style="167" customWidth="1"/>
    <col min="11522" max="11522" width="44" style="167" customWidth="1"/>
    <col min="11523" max="11523" width="9.5546875" style="167" customWidth="1"/>
    <col min="11524" max="11524" width="9.88671875" style="167" customWidth="1"/>
    <col min="11525" max="11776" width="9.109375" style="167"/>
    <col min="11777" max="11777" width="31.44140625" style="167" customWidth="1"/>
    <col min="11778" max="11778" width="44" style="167" customWidth="1"/>
    <col min="11779" max="11779" width="9.5546875" style="167" customWidth="1"/>
    <col min="11780" max="11780" width="9.88671875" style="167" customWidth="1"/>
    <col min="11781" max="12032" width="9.109375" style="167"/>
    <col min="12033" max="12033" width="31.44140625" style="167" customWidth="1"/>
    <col min="12034" max="12034" width="44" style="167" customWidth="1"/>
    <col min="12035" max="12035" width="9.5546875" style="167" customWidth="1"/>
    <col min="12036" max="12036" width="9.88671875" style="167" customWidth="1"/>
    <col min="12037" max="12288" width="9.109375" style="167"/>
    <col min="12289" max="12289" width="31.44140625" style="167" customWidth="1"/>
    <col min="12290" max="12290" width="44" style="167" customWidth="1"/>
    <col min="12291" max="12291" width="9.5546875" style="167" customWidth="1"/>
    <col min="12292" max="12292" width="9.88671875" style="167" customWidth="1"/>
    <col min="12293" max="12544" width="9.109375" style="167"/>
    <col min="12545" max="12545" width="31.44140625" style="167" customWidth="1"/>
    <col min="12546" max="12546" width="44" style="167" customWidth="1"/>
    <col min="12547" max="12547" width="9.5546875" style="167" customWidth="1"/>
    <col min="12548" max="12548" width="9.88671875" style="167" customWidth="1"/>
    <col min="12549" max="12800" width="9.109375" style="167"/>
    <col min="12801" max="12801" width="31.44140625" style="167" customWidth="1"/>
    <col min="12802" max="12802" width="44" style="167" customWidth="1"/>
    <col min="12803" max="12803" width="9.5546875" style="167" customWidth="1"/>
    <col min="12804" max="12804" width="9.88671875" style="167" customWidth="1"/>
    <col min="12805" max="13056" width="9.109375" style="167"/>
    <col min="13057" max="13057" width="31.44140625" style="167" customWidth="1"/>
    <col min="13058" max="13058" width="44" style="167" customWidth="1"/>
    <col min="13059" max="13059" width="9.5546875" style="167" customWidth="1"/>
    <col min="13060" max="13060" width="9.88671875" style="167" customWidth="1"/>
    <col min="13061" max="13312" width="9.109375" style="167"/>
    <col min="13313" max="13313" width="31.44140625" style="167" customWidth="1"/>
    <col min="13314" max="13314" width="44" style="167" customWidth="1"/>
    <col min="13315" max="13315" width="9.5546875" style="167" customWidth="1"/>
    <col min="13316" max="13316" width="9.88671875" style="167" customWidth="1"/>
    <col min="13317" max="13568" width="9.109375" style="167"/>
    <col min="13569" max="13569" width="31.44140625" style="167" customWidth="1"/>
    <col min="13570" max="13570" width="44" style="167" customWidth="1"/>
    <col min="13571" max="13571" width="9.5546875" style="167" customWidth="1"/>
    <col min="13572" max="13572" width="9.88671875" style="167" customWidth="1"/>
    <col min="13573" max="13824" width="9.109375" style="167"/>
    <col min="13825" max="13825" width="31.44140625" style="167" customWidth="1"/>
    <col min="13826" max="13826" width="44" style="167" customWidth="1"/>
    <col min="13827" max="13827" width="9.5546875" style="167" customWidth="1"/>
    <col min="13828" max="13828" width="9.88671875" style="167" customWidth="1"/>
    <col min="13829" max="14080" width="9.109375" style="167"/>
    <col min="14081" max="14081" width="31.44140625" style="167" customWidth="1"/>
    <col min="14082" max="14082" width="44" style="167" customWidth="1"/>
    <col min="14083" max="14083" width="9.5546875" style="167" customWidth="1"/>
    <col min="14084" max="14084" width="9.88671875" style="167" customWidth="1"/>
    <col min="14085" max="14336" width="9.109375" style="167"/>
    <col min="14337" max="14337" width="31.44140625" style="167" customWidth="1"/>
    <col min="14338" max="14338" width="44" style="167" customWidth="1"/>
    <col min="14339" max="14339" width="9.5546875" style="167" customWidth="1"/>
    <col min="14340" max="14340" width="9.88671875" style="167" customWidth="1"/>
    <col min="14341" max="14592" width="9.109375" style="167"/>
    <col min="14593" max="14593" width="31.44140625" style="167" customWidth="1"/>
    <col min="14594" max="14594" width="44" style="167" customWidth="1"/>
    <col min="14595" max="14595" width="9.5546875" style="167" customWidth="1"/>
    <col min="14596" max="14596" width="9.88671875" style="167" customWidth="1"/>
    <col min="14597" max="14848" width="9.109375" style="167"/>
    <col min="14849" max="14849" width="31.44140625" style="167" customWidth="1"/>
    <col min="14850" max="14850" width="44" style="167" customWidth="1"/>
    <col min="14851" max="14851" width="9.5546875" style="167" customWidth="1"/>
    <col min="14852" max="14852" width="9.88671875" style="167" customWidth="1"/>
    <col min="14853" max="15104" width="9.109375" style="167"/>
    <col min="15105" max="15105" width="31.44140625" style="167" customWidth="1"/>
    <col min="15106" max="15106" width="44" style="167" customWidth="1"/>
    <col min="15107" max="15107" width="9.5546875" style="167" customWidth="1"/>
    <col min="15108" max="15108" width="9.88671875" style="167" customWidth="1"/>
    <col min="15109" max="15360" width="9.109375" style="167"/>
    <col min="15361" max="15361" width="31.44140625" style="167" customWidth="1"/>
    <col min="15362" max="15362" width="44" style="167" customWidth="1"/>
    <col min="15363" max="15363" width="9.5546875" style="167" customWidth="1"/>
    <col min="15364" max="15364" width="9.88671875" style="167" customWidth="1"/>
    <col min="15365" max="15616" width="9.109375" style="167"/>
    <col min="15617" max="15617" width="31.44140625" style="167" customWidth="1"/>
    <col min="15618" max="15618" width="44" style="167" customWidth="1"/>
    <col min="15619" max="15619" width="9.5546875" style="167" customWidth="1"/>
    <col min="15620" max="15620" width="9.88671875" style="167" customWidth="1"/>
    <col min="15621" max="15872" width="9.109375" style="167"/>
    <col min="15873" max="15873" width="31.44140625" style="167" customWidth="1"/>
    <col min="15874" max="15874" width="44" style="167" customWidth="1"/>
    <col min="15875" max="15875" width="9.5546875" style="167" customWidth="1"/>
    <col min="15876" max="15876" width="9.88671875" style="167" customWidth="1"/>
    <col min="15877" max="16128" width="9.109375" style="167"/>
    <col min="16129" max="16129" width="31.44140625" style="167" customWidth="1"/>
    <col min="16130" max="16130" width="44" style="167" customWidth="1"/>
    <col min="16131" max="16131" width="9.5546875" style="167" customWidth="1"/>
    <col min="16132" max="16132" width="9.88671875" style="167" customWidth="1"/>
    <col min="16133" max="16384" width="9.109375" style="167"/>
  </cols>
  <sheetData>
    <row r="1" spans="1:9" hidden="1" x14ac:dyDescent="0.3">
      <c r="A1" s="154"/>
      <c r="B1" s="154"/>
      <c r="C1" s="154"/>
      <c r="D1" s="154"/>
      <c r="E1" s="154"/>
      <c r="F1" s="154"/>
      <c r="G1" s="154"/>
      <c r="H1" s="154"/>
      <c r="I1" s="154"/>
    </row>
    <row r="2" spans="1:9" hidden="1" x14ac:dyDescent="0.3">
      <c r="A2" s="154"/>
      <c r="B2" s="154"/>
      <c r="C2" s="154"/>
      <c r="D2" s="154"/>
      <c r="E2" s="154"/>
      <c r="F2" s="154"/>
      <c r="G2" s="154"/>
      <c r="H2" s="154"/>
      <c r="I2" s="154"/>
    </row>
    <row r="3" spans="1:9" hidden="1" x14ac:dyDescent="0.3">
      <c r="D3" s="154"/>
      <c r="E3" s="154"/>
      <c r="F3" s="154"/>
      <c r="G3" s="154"/>
      <c r="H3" s="154"/>
      <c r="I3" s="154"/>
    </row>
    <row r="4" spans="1:9" hidden="1" x14ac:dyDescent="0.3">
      <c r="D4" s="154"/>
      <c r="E4" s="154"/>
      <c r="F4" s="154"/>
      <c r="G4" s="154"/>
      <c r="H4" s="154"/>
      <c r="I4" s="154"/>
    </row>
    <row r="5" spans="1:9" hidden="1" x14ac:dyDescent="0.3">
      <c r="D5" s="154"/>
      <c r="E5" s="154"/>
      <c r="F5" s="154"/>
      <c r="G5" s="154"/>
      <c r="H5" s="154"/>
      <c r="I5" s="154"/>
    </row>
    <row r="6" spans="1:9" hidden="1" x14ac:dyDescent="0.3">
      <c r="D6" s="154"/>
      <c r="E6" s="154"/>
      <c r="F6" s="154"/>
      <c r="G6" s="154"/>
      <c r="H6" s="154"/>
      <c r="I6" s="154"/>
    </row>
    <row r="7" spans="1:9" hidden="1" x14ac:dyDescent="0.3"/>
    <row r="8" spans="1:9" hidden="1" x14ac:dyDescent="0.3"/>
    <row r="9" spans="1:9" hidden="1" x14ac:dyDescent="0.3"/>
    <row r="10" spans="1:9" hidden="1" x14ac:dyDescent="0.3"/>
    <row r="11" spans="1:9" hidden="1" x14ac:dyDescent="0.3"/>
    <row r="12" spans="1:9" hidden="1" x14ac:dyDescent="0.3"/>
    <row r="13" spans="1:9" hidden="1" x14ac:dyDescent="0.3"/>
    <row r="14" spans="1:9" hidden="1" x14ac:dyDescent="0.3"/>
    <row r="15" spans="1:9" hidden="1" x14ac:dyDescent="0.3"/>
    <row r="16" spans="1:9" hidden="1" x14ac:dyDescent="0.3"/>
    <row r="17" spans="1:4" x14ac:dyDescent="0.3">
      <c r="A17" s="154"/>
      <c r="B17" s="475" t="s">
        <v>35</v>
      </c>
      <c r="C17" s="475"/>
      <c r="D17" s="475"/>
    </row>
    <row r="18" spans="1:4" x14ac:dyDescent="0.3">
      <c r="A18" s="168"/>
      <c r="B18" s="475" t="s">
        <v>36</v>
      </c>
      <c r="C18" s="475"/>
      <c r="D18" s="475"/>
    </row>
    <row r="19" spans="1:4" x14ac:dyDescent="0.3">
      <c r="A19" s="154"/>
      <c r="B19" s="475" t="s">
        <v>40</v>
      </c>
      <c r="C19" s="475"/>
      <c r="D19" s="475"/>
    </row>
    <row r="20" spans="1:4" x14ac:dyDescent="0.3">
      <c r="A20" s="154" t="s">
        <v>37</v>
      </c>
      <c r="B20" s="475" t="s">
        <v>17</v>
      </c>
      <c r="C20" s="475"/>
      <c r="D20" s="475"/>
    </row>
    <row r="21" spans="1:4" x14ac:dyDescent="0.3">
      <c r="A21" s="475" t="s">
        <v>548</v>
      </c>
      <c r="B21" s="475"/>
      <c r="C21" s="475"/>
      <c r="D21" s="475"/>
    </row>
    <row r="22" spans="1:4" x14ac:dyDescent="0.3">
      <c r="A22" s="475" t="s">
        <v>549</v>
      </c>
      <c r="B22" s="475"/>
      <c r="C22" s="475"/>
      <c r="D22" s="475"/>
    </row>
    <row r="23" spans="1:4" ht="14.4" customHeight="1" x14ac:dyDescent="0.3">
      <c r="A23" s="155"/>
      <c r="B23" s="475" t="s">
        <v>715</v>
      </c>
      <c r="C23" s="475"/>
      <c r="D23" s="475"/>
    </row>
    <row r="24" spans="1:4" x14ac:dyDescent="0.3">
      <c r="A24" s="155"/>
      <c r="B24" s="475"/>
      <c r="C24" s="475"/>
      <c r="D24" s="475"/>
    </row>
    <row r="25" spans="1:4" x14ac:dyDescent="0.3">
      <c r="A25" s="155"/>
      <c r="B25" s="155"/>
      <c r="C25" s="155"/>
      <c r="D25" s="155"/>
    </row>
    <row r="26" spans="1:4" ht="46.95" customHeight="1" x14ac:dyDescent="0.3">
      <c r="A26" s="467" t="s">
        <v>550</v>
      </c>
      <c r="B26" s="467"/>
      <c r="C26" s="467"/>
      <c r="D26" s="467"/>
    </row>
    <row r="27" spans="1:4" ht="13.2" customHeight="1" x14ac:dyDescent="0.3">
      <c r="A27" s="154"/>
      <c r="B27" s="169"/>
      <c r="C27" s="474" t="s">
        <v>19</v>
      </c>
      <c r="D27" s="474"/>
    </row>
    <row r="28" spans="1:4" ht="19.2" customHeight="1" x14ac:dyDescent="0.3">
      <c r="A28" s="10" t="s">
        <v>20</v>
      </c>
      <c r="B28" s="10" t="s">
        <v>21</v>
      </c>
      <c r="C28" s="10" t="s">
        <v>503</v>
      </c>
      <c r="D28" s="10" t="s">
        <v>540</v>
      </c>
    </row>
    <row r="29" spans="1:4" ht="26.4" customHeight="1" x14ac:dyDescent="0.3">
      <c r="A29" s="11" t="s">
        <v>23</v>
      </c>
      <c r="B29" s="170" t="s">
        <v>24</v>
      </c>
      <c r="C29" s="157">
        <f>+C30+C31</f>
        <v>0</v>
      </c>
      <c r="D29" s="157">
        <f>+D30+D31</f>
        <v>0</v>
      </c>
    </row>
    <row r="30" spans="1:4" ht="39.6" x14ac:dyDescent="0.3">
      <c r="A30" s="12" t="s">
        <v>38</v>
      </c>
      <c r="B30" s="158" t="s">
        <v>26</v>
      </c>
      <c r="C30" s="21"/>
      <c r="D30" s="171"/>
    </row>
    <row r="31" spans="1:4" ht="55.5" customHeight="1" x14ac:dyDescent="0.3">
      <c r="A31" s="13" t="s">
        <v>39</v>
      </c>
      <c r="B31" s="14" t="s">
        <v>28</v>
      </c>
      <c r="C31" s="172">
        <v>0</v>
      </c>
      <c r="D31" s="172">
        <v>0</v>
      </c>
    </row>
    <row r="32" spans="1:4" ht="28.5" customHeight="1" x14ac:dyDescent="0.3">
      <c r="A32" s="59" t="s">
        <v>29</v>
      </c>
      <c r="B32" s="59" t="s">
        <v>30</v>
      </c>
      <c r="C32" s="15">
        <f>+C33+C34</f>
        <v>0</v>
      </c>
      <c r="D32" s="15">
        <f>+D33+D34</f>
        <v>0</v>
      </c>
    </row>
    <row r="33" spans="1:4" ht="55.5" customHeight="1" x14ac:dyDescent="0.3">
      <c r="A33" s="12" t="s">
        <v>31</v>
      </c>
      <c r="B33" s="158" t="s">
        <v>32</v>
      </c>
      <c r="C33" s="21">
        <v>0</v>
      </c>
      <c r="D33" s="171">
        <v>0</v>
      </c>
    </row>
    <row r="34" spans="1:4" ht="66" x14ac:dyDescent="0.3">
      <c r="A34" s="12" t="s">
        <v>33</v>
      </c>
      <c r="B34" s="158" t="s">
        <v>34</v>
      </c>
      <c r="C34" s="21">
        <v>0</v>
      </c>
      <c r="D34" s="171">
        <v>0</v>
      </c>
    </row>
    <row r="35" spans="1:4" hidden="1" x14ac:dyDescent="0.3">
      <c r="A35" s="11"/>
      <c r="B35" s="81"/>
      <c r="C35" s="16"/>
      <c r="D35" s="173"/>
    </row>
    <row r="36" spans="1:4" ht="15.6" customHeight="1" x14ac:dyDescent="0.3">
      <c r="A36" s="174"/>
      <c r="B36" s="175" t="s">
        <v>3</v>
      </c>
      <c r="C36" s="176">
        <f>+C29</f>
        <v>0</v>
      </c>
      <c r="D36" s="176">
        <f>+D29</f>
        <v>0</v>
      </c>
    </row>
    <row r="37" spans="1:4" x14ac:dyDescent="0.3">
      <c r="A37" s="154"/>
      <c r="B37" s="154"/>
      <c r="C37" s="154"/>
      <c r="D37" s="154"/>
    </row>
    <row r="38" spans="1:4" x14ac:dyDescent="0.3">
      <c r="A38" s="154"/>
      <c r="B38" s="154"/>
      <c r="C38" s="154"/>
      <c r="D38" s="154"/>
    </row>
    <row r="39" spans="1:4" x14ac:dyDescent="0.3">
      <c r="D39" s="154"/>
    </row>
    <row r="40" spans="1:4" x14ac:dyDescent="0.3">
      <c r="D40" s="154"/>
    </row>
    <row r="41" spans="1:4" x14ac:dyDescent="0.3">
      <c r="D41" s="154"/>
    </row>
    <row r="42" spans="1:4" x14ac:dyDescent="0.3">
      <c r="D42" s="154"/>
    </row>
  </sheetData>
  <mergeCells count="10">
    <mergeCell ref="B24:D24"/>
    <mergeCell ref="A26:D26"/>
    <mergeCell ref="C27:D27"/>
    <mergeCell ref="B17:D17"/>
    <mergeCell ref="B18:D18"/>
    <mergeCell ref="B19:D19"/>
    <mergeCell ref="B20:D20"/>
    <mergeCell ref="A21:D21"/>
    <mergeCell ref="A22:D22"/>
    <mergeCell ref="B23:D23"/>
  </mergeCells>
  <pageMargins left="0.70866141732283472" right="0.39370078740157483" top="0.74803149606299213" bottom="0.74803149606299213" header="0.31496062992125984" footer="0.31496062992125984"/>
  <pageSetup paperSize="9" scale="9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D45"/>
  <sheetViews>
    <sheetView view="pageBreakPreview" zoomScale="86" zoomScaleNormal="100" zoomScaleSheetLayoutView="86" workbookViewId="0">
      <selection activeCell="I14" sqref="I14"/>
    </sheetView>
  </sheetViews>
  <sheetFormatPr defaultRowHeight="14.4" x14ac:dyDescent="0.3"/>
  <cols>
    <col min="1" max="1" width="64.109375" customWidth="1"/>
    <col min="3" max="3" width="9" customWidth="1"/>
    <col min="4" max="4" width="9.88671875" customWidth="1"/>
  </cols>
  <sheetData>
    <row r="1" spans="1:4" x14ac:dyDescent="0.3">
      <c r="A1" s="481" t="s">
        <v>18</v>
      </c>
      <c r="B1" s="481"/>
      <c r="C1" s="481"/>
      <c r="D1" s="481"/>
    </row>
    <row r="2" spans="1:4" x14ac:dyDescent="0.3">
      <c r="A2" s="482" t="s">
        <v>461</v>
      </c>
      <c r="B2" s="482"/>
      <c r="C2" s="482"/>
      <c r="D2" s="482"/>
    </row>
    <row r="3" spans="1:4" x14ac:dyDescent="0.3">
      <c r="A3" s="483" t="s">
        <v>36</v>
      </c>
      <c r="B3" s="483"/>
      <c r="C3" s="483"/>
      <c r="D3" s="483"/>
    </row>
    <row r="4" spans="1:4" x14ac:dyDescent="0.3">
      <c r="A4" s="484" t="s">
        <v>40</v>
      </c>
      <c r="B4" s="484"/>
      <c r="C4" s="484"/>
      <c r="D4" s="484"/>
    </row>
    <row r="5" spans="1:4" x14ac:dyDescent="0.3">
      <c r="A5" s="484" t="s">
        <v>64</v>
      </c>
      <c r="B5" s="484"/>
      <c r="C5" s="484"/>
      <c r="D5" s="484"/>
    </row>
    <row r="6" spans="1:4" x14ac:dyDescent="0.3">
      <c r="A6" s="484" t="s">
        <v>551</v>
      </c>
      <c r="B6" s="484"/>
      <c r="C6" s="484"/>
      <c r="D6" s="484"/>
    </row>
    <row r="7" spans="1:4" x14ac:dyDescent="0.3">
      <c r="A7" s="483" t="s">
        <v>552</v>
      </c>
      <c r="B7" s="483"/>
      <c r="C7" s="483"/>
      <c r="D7" s="483"/>
    </row>
    <row r="8" spans="1:4" x14ac:dyDescent="0.3">
      <c r="A8" s="484" t="s">
        <v>715</v>
      </c>
      <c r="B8" s="484"/>
      <c r="C8" s="484"/>
      <c r="D8" s="484"/>
    </row>
    <row r="9" spans="1:4" x14ac:dyDescent="0.3">
      <c r="A9" s="340"/>
      <c r="B9" s="340"/>
      <c r="C9" s="340"/>
      <c r="D9" s="340"/>
    </row>
    <row r="10" spans="1:4" ht="15.6" x14ac:dyDescent="0.3">
      <c r="A10" s="480" t="s">
        <v>621</v>
      </c>
      <c r="B10" s="480"/>
      <c r="C10" s="480"/>
      <c r="D10" s="480"/>
    </row>
    <row r="11" spans="1:4" ht="15.6" x14ac:dyDescent="0.3">
      <c r="A11" s="480" t="s">
        <v>622</v>
      </c>
      <c r="B11" s="480"/>
      <c r="C11" s="480"/>
      <c r="D11" s="480"/>
    </row>
    <row r="12" spans="1:4" ht="30.75" customHeight="1" x14ac:dyDescent="0.3">
      <c r="A12" s="485" t="s">
        <v>623</v>
      </c>
      <c r="B12" s="485"/>
      <c r="C12" s="485"/>
      <c r="D12" s="485"/>
    </row>
    <row r="13" spans="1:4" ht="15.6" hidden="1" x14ac:dyDescent="0.3">
      <c r="A13" s="480"/>
      <c r="B13" s="480"/>
      <c r="C13" s="480"/>
      <c r="D13" s="480"/>
    </row>
    <row r="14" spans="1:4" x14ac:dyDescent="0.3">
      <c r="A14" s="477" t="s">
        <v>41</v>
      </c>
      <c r="B14" s="477"/>
      <c r="C14" s="477"/>
      <c r="D14" s="477"/>
    </row>
    <row r="15" spans="1:4" ht="60.75" customHeight="1" x14ac:dyDescent="0.3">
      <c r="A15" s="341" t="s">
        <v>624</v>
      </c>
      <c r="B15" s="342" t="s">
        <v>462</v>
      </c>
      <c r="C15" s="343" t="s">
        <v>463</v>
      </c>
      <c r="D15" s="343" t="s">
        <v>464</v>
      </c>
    </row>
    <row r="16" spans="1:4" x14ac:dyDescent="0.3">
      <c r="A16" s="344">
        <v>1</v>
      </c>
      <c r="B16" s="344">
        <v>2</v>
      </c>
      <c r="C16" s="344">
        <v>3</v>
      </c>
      <c r="D16" s="344">
        <v>4</v>
      </c>
    </row>
    <row r="17" spans="1:4" ht="33.75" customHeight="1" x14ac:dyDescent="0.3">
      <c r="A17" s="476" t="s">
        <v>465</v>
      </c>
      <c r="B17" s="476"/>
      <c r="C17" s="476"/>
      <c r="D17" s="476"/>
    </row>
    <row r="18" spans="1:4" ht="27.75" customHeight="1" x14ac:dyDescent="0.3">
      <c r="A18" s="345" t="s">
        <v>295</v>
      </c>
      <c r="B18" s="341">
        <v>100</v>
      </c>
      <c r="C18" s="341"/>
      <c r="D18" s="341"/>
    </row>
    <row r="19" spans="1:4" ht="60" customHeight="1" x14ac:dyDescent="0.3">
      <c r="A19" s="345" t="s">
        <v>466</v>
      </c>
      <c r="B19" s="341">
        <v>100</v>
      </c>
      <c r="C19" s="341"/>
      <c r="D19" s="341"/>
    </row>
    <row r="20" spans="1:4" ht="27.6" x14ac:dyDescent="0.3">
      <c r="A20" s="345" t="s">
        <v>42</v>
      </c>
      <c r="B20" s="341">
        <v>100</v>
      </c>
      <c r="C20" s="341"/>
      <c r="D20" s="341"/>
    </row>
    <row r="21" spans="1:4" ht="30.75" customHeight="1" x14ac:dyDescent="0.3">
      <c r="A21" s="476" t="s">
        <v>467</v>
      </c>
      <c r="B21" s="476"/>
      <c r="C21" s="476"/>
      <c r="D21" s="476"/>
    </row>
    <row r="22" spans="1:4" ht="28.5" customHeight="1" x14ac:dyDescent="0.3">
      <c r="A22" s="346" t="s">
        <v>43</v>
      </c>
      <c r="B22" s="341">
        <v>100</v>
      </c>
      <c r="C22" s="341"/>
      <c r="D22" s="341"/>
    </row>
    <row r="23" spans="1:4" ht="30" customHeight="1" x14ac:dyDescent="0.3">
      <c r="A23" s="346" t="s">
        <v>297</v>
      </c>
      <c r="B23" s="341"/>
      <c r="C23" s="341">
        <v>100</v>
      </c>
      <c r="D23" s="341"/>
    </row>
    <row r="24" spans="1:4" ht="28.5" customHeight="1" x14ac:dyDescent="0.3">
      <c r="A24" s="346" t="s">
        <v>296</v>
      </c>
      <c r="B24" s="341"/>
      <c r="C24" s="341"/>
      <c r="D24" s="341">
        <v>100</v>
      </c>
    </row>
    <row r="25" spans="1:4" ht="30.75" customHeight="1" x14ac:dyDescent="0.3">
      <c r="A25" s="347" t="s">
        <v>65</v>
      </c>
      <c r="B25" s="341">
        <v>100</v>
      </c>
      <c r="C25" s="341"/>
      <c r="D25" s="341"/>
    </row>
    <row r="26" spans="1:4" ht="28.5" customHeight="1" x14ac:dyDescent="0.3">
      <c r="A26" s="347" t="s">
        <v>299</v>
      </c>
      <c r="B26" s="341"/>
      <c r="C26" s="341">
        <v>100</v>
      </c>
      <c r="D26" s="341"/>
    </row>
    <row r="27" spans="1:4" ht="29.25" customHeight="1" x14ac:dyDescent="0.3">
      <c r="A27" s="347" t="s">
        <v>298</v>
      </c>
      <c r="B27" s="341"/>
      <c r="C27" s="341"/>
      <c r="D27" s="341">
        <v>100</v>
      </c>
    </row>
    <row r="28" spans="1:4" ht="22.5" customHeight="1" x14ac:dyDescent="0.3">
      <c r="A28" s="476" t="s">
        <v>468</v>
      </c>
      <c r="B28" s="476"/>
      <c r="C28" s="476"/>
      <c r="D28" s="476"/>
    </row>
    <row r="29" spans="1:4" ht="41.25" customHeight="1" x14ac:dyDescent="0.3">
      <c r="A29" s="478" t="s">
        <v>300</v>
      </c>
      <c r="B29" s="479">
        <v>100</v>
      </c>
      <c r="C29" s="479"/>
      <c r="D29" s="479"/>
    </row>
    <row r="30" spans="1:4" hidden="1" x14ac:dyDescent="0.3">
      <c r="A30" s="478"/>
      <c r="B30" s="479"/>
      <c r="C30" s="479"/>
      <c r="D30" s="479"/>
    </row>
    <row r="31" spans="1:4" ht="44.25" customHeight="1" x14ac:dyDescent="0.3">
      <c r="A31" s="346" t="s">
        <v>302</v>
      </c>
      <c r="B31" s="341"/>
      <c r="C31" s="341">
        <v>100</v>
      </c>
      <c r="D31" s="341"/>
    </row>
    <row r="32" spans="1:4" ht="49.5" customHeight="1" x14ac:dyDescent="0.3">
      <c r="A32" s="346" t="s">
        <v>301</v>
      </c>
      <c r="B32" s="341"/>
      <c r="C32" s="341"/>
      <c r="D32" s="341">
        <v>100</v>
      </c>
    </row>
    <row r="33" spans="1:4" ht="19.5" customHeight="1" x14ac:dyDescent="0.3">
      <c r="A33" s="476" t="s">
        <v>469</v>
      </c>
      <c r="B33" s="476"/>
      <c r="C33" s="476"/>
      <c r="D33" s="476"/>
    </row>
    <row r="34" spans="1:4" ht="27.75" customHeight="1" x14ac:dyDescent="0.3">
      <c r="A34" s="346" t="s">
        <v>44</v>
      </c>
      <c r="B34" s="341">
        <v>100</v>
      </c>
      <c r="C34" s="341"/>
      <c r="D34" s="341"/>
    </row>
    <row r="35" spans="1:4" ht="29.25" customHeight="1" x14ac:dyDescent="0.3">
      <c r="A35" s="346" t="s">
        <v>46</v>
      </c>
      <c r="B35" s="341"/>
      <c r="C35" s="341">
        <v>100</v>
      </c>
      <c r="D35" s="341"/>
    </row>
    <row r="36" spans="1:4" ht="34.5" customHeight="1" x14ac:dyDescent="0.3">
      <c r="A36" s="346" t="s">
        <v>47</v>
      </c>
      <c r="B36" s="341"/>
      <c r="C36" s="341"/>
      <c r="D36" s="341">
        <v>100</v>
      </c>
    </row>
    <row r="37" spans="1:4" ht="16.5" customHeight="1" x14ac:dyDescent="0.3">
      <c r="A37" s="346" t="s">
        <v>45</v>
      </c>
      <c r="B37" s="341">
        <v>100</v>
      </c>
      <c r="C37" s="341"/>
      <c r="D37" s="341"/>
    </row>
    <row r="38" spans="1:4" ht="20.25" customHeight="1" x14ac:dyDescent="0.3">
      <c r="A38" s="346" t="s">
        <v>48</v>
      </c>
      <c r="B38" s="341"/>
      <c r="C38" s="341">
        <v>100</v>
      </c>
      <c r="D38" s="341"/>
    </row>
    <row r="39" spans="1:4" ht="20.25" customHeight="1" x14ac:dyDescent="0.3">
      <c r="A39" s="346" t="s">
        <v>49</v>
      </c>
      <c r="B39" s="341"/>
      <c r="C39" s="341"/>
      <c r="D39" s="341">
        <v>100</v>
      </c>
    </row>
    <row r="40" spans="1:4" ht="18.75" customHeight="1" x14ac:dyDescent="0.3">
      <c r="A40" s="476" t="s">
        <v>470</v>
      </c>
      <c r="B40" s="476"/>
      <c r="C40" s="476"/>
      <c r="D40" s="476"/>
    </row>
    <row r="41" spans="1:4" ht="27.6" x14ac:dyDescent="0.3">
      <c r="A41" s="346" t="s">
        <v>303</v>
      </c>
      <c r="B41" s="341">
        <v>100</v>
      </c>
      <c r="C41" s="341"/>
      <c r="D41" s="341"/>
    </row>
    <row r="42" spans="1:4" ht="27.6" x14ac:dyDescent="0.3">
      <c r="A42" s="346" t="s">
        <v>50</v>
      </c>
      <c r="B42" s="341"/>
      <c r="C42" s="341">
        <v>100</v>
      </c>
      <c r="D42" s="341"/>
    </row>
    <row r="43" spans="1:4" ht="27.6" x14ac:dyDescent="0.3">
      <c r="A43" s="346" t="s">
        <v>304</v>
      </c>
      <c r="B43" s="341"/>
      <c r="C43" s="341"/>
      <c r="D43" s="341">
        <v>100</v>
      </c>
    </row>
    <row r="44" spans="1:4" x14ac:dyDescent="0.3">
      <c r="A44" s="348"/>
      <c r="B44" s="348"/>
      <c r="C44" s="348"/>
      <c r="D44" s="348"/>
    </row>
    <row r="45" spans="1:4" ht="15.6" x14ac:dyDescent="0.3">
      <c r="A45" s="349"/>
    </row>
  </sheetData>
  <mergeCells count="22">
    <mergeCell ref="A13:D13"/>
    <mergeCell ref="A1:D1"/>
    <mergeCell ref="A2:D2"/>
    <mergeCell ref="A3:D3"/>
    <mergeCell ref="A4:D4"/>
    <mergeCell ref="A5:D5"/>
    <mergeCell ref="A6:D6"/>
    <mergeCell ref="A7:D7"/>
    <mergeCell ref="A8:D8"/>
    <mergeCell ref="A10:D10"/>
    <mergeCell ref="A11:D11"/>
    <mergeCell ref="A12:D12"/>
    <mergeCell ref="A33:D33"/>
    <mergeCell ref="A40:D40"/>
    <mergeCell ref="A14:D14"/>
    <mergeCell ref="A17:D17"/>
    <mergeCell ref="A21:D21"/>
    <mergeCell ref="A28:D28"/>
    <mergeCell ref="A29:A30"/>
    <mergeCell ref="B29:B30"/>
    <mergeCell ref="C29:C30"/>
    <mergeCell ref="D29:D30"/>
  </mergeCells>
  <pageMargins left="0.7" right="0.7" top="0.75" bottom="0.75" header="0.3" footer="0.3"/>
  <pageSetup paperSize="9" scale="9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261"/>
  <sheetViews>
    <sheetView view="pageBreakPreview" zoomScale="84" zoomScaleNormal="100" zoomScaleSheetLayoutView="84" workbookViewId="0">
      <selection activeCell="G12" sqref="G12"/>
    </sheetView>
  </sheetViews>
  <sheetFormatPr defaultColWidth="9.109375" defaultRowHeight="13.8" x14ac:dyDescent="0.25"/>
  <cols>
    <col min="1" max="1" width="22.6640625" style="351" customWidth="1"/>
    <col min="2" max="2" width="69.88671875" style="351" customWidth="1"/>
    <col min="3" max="3" width="18" style="351" customWidth="1"/>
    <col min="4" max="250" width="9.109375" style="351"/>
    <col min="251" max="251" width="21.5546875" style="351" customWidth="1"/>
    <col min="252" max="252" width="67.33203125" style="351" customWidth="1"/>
    <col min="253" max="253" width="18" style="351" customWidth="1"/>
    <col min="254" max="506" width="9.109375" style="351"/>
    <col min="507" max="507" width="21.5546875" style="351" customWidth="1"/>
    <col min="508" max="508" width="67.33203125" style="351" customWidth="1"/>
    <col min="509" max="509" width="18" style="351" customWidth="1"/>
    <col min="510" max="762" width="9.109375" style="351"/>
    <col min="763" max="763" width="21.5546875" style="351" customWidth="1"/>
    <col min="764" max="764" width="67.33203125" style="351" customWidth="1"/>
    <col min="765" max="765" width="18" style="351" customWidth="1"/>
    <col min="766" max="1018" width="9.109375" style="351"/>
    <col min="1019" max="1019" width="21.5546875" style="351" customWidth="1"/>
    <col min="1020" max="1020" width="67.33203125" style="351" customWidth="1"/>
    <col min="1021" max="1021" width="18" style="351" customWidth="1"/>
    <col min="1022" max="1274" width="9.109375" style="351"/>
    <col min="1275" max="1275" width="21.5546875" style="351" customWidth="1"/>
    <col min="1276" max="1276" width="67.33203125" style="351" customWidth="1"/>
    <col min="1277" max="1277" width="18" style="351" customWidth="1"/>
    <col min="1278" max="1530" width="9.109375" style="351"/>
    <col min="1531" max="1531" width="21.5546875" style="351" customWidth="1"/>
    <col min="1532" max="1532" width="67.33203125" style="351" customWidth="1"/>
    <col min="1533" max="1533" width="18" style="351" customWidth="1"/>
    <col min="1534" max="1786" width="9.109375" style="351"/>
    <col min="1787" max="1787" width="21.5546875" style="351" customWidth="1"/>
    <col min="1788" max="1788" width="67.33203125" style="351" customWidth="1"/>
    <col min="1789" max="1789" width="18" style="351" customWidth="1"/>
    <col min="1790" max="2042" width="9.109375" style="351"/>
    <col min="2043" max="2043" width="21.5546875" style="351" customWidth="1"/>
    <col min="2044" max="2044" width="67.33203125" style="351" customWidth="1"/>
    <col min="2045" max="2045" width="18" style="351" customWidth="1"/>
    <col min="2046" max="2298" width="9.109375" style="351"/>
    <col min="2299" max="2299" width="21.5546875" style="351" customWidth="1"/>
    <col min="2300" max="2300" width="67.33203125" style="351" customWidth="1"/>
    <col min="2301" max="2301" width="18" style="351" customWidth="1"/>
    <col min="2302" max="2554" width="9.109375" style="351"/>
    <col min="2555" max="2555" width="21.5546875" style="351" customWidth="1"/>
    <col min="2556" max="2556" width="67.33203125" style="351" customWidth="1"/>
    <col min="2557" max="2557" width="18" style="351" customWidth="1"/>
    <col min="2558" max="2810" width="9.109375" style="351"/>
    <col min="2811" max="2811" width="21.5546875" style="351" customWidth="1"/>
    <col min="2812" max="2812" width="67.33203125" style="351" customWidth="1"/>
    <col min="2813" max="2813" width="18" style="351" customWidth="1"/>
    <col min="2814" max="3066" width="9.109375" style="351"/>
    <col min="3067" max="3067" width="21.5546875" style="351" customWidth="1"/>
    <col min="3068" max="3068" width="67.33203125" style="351" customWidth="1"/>
    <col min="3069" max="3069" width="18" style="351" customWidth="1"/>
    <col min="3070" max="3322" width="9.109375" style="351"/>
    <col min="3323" max="3323" width="21.5546875" style="351" customWidth="1"/>
    <col min="3324" max="3324" width="67.33203125" style="351" customWidth="1"/>
    <col min="3325" max="3325" width="18" style="351" customWidth="1"/>
    <col min="3326" max="3578" width="9.109375" style="351"/>
    <col min="3579" max="3579" width="21.5546875" style="351" customWidth="1"/>
    <col min="3580" max="3580" width="67.33203125" style="351" customWidth="1"/>
    <col min="3581" max="3581" width="18" style="351" customWidth="1"/>
    <col min="3582" max="3834" width="9.109375" style="351"/>
    <col min="3835" max="3835" width="21.5546875" style="351" customWidth="1"/>
    <col min="3836" max="3836" width="67.33203125" style="351" customWidth="1"/>
    <col min="3837" max="3837" width="18" style="351" customWidth="1"/>
    <col min="3838" max="4090" width="9.109375" style="351"/>
    <col min="4091" max="4091" width="21.5546875" style="351" customWidth="1"/>
    <col min="4092" max="4092" width="67.33203125" style="351" customWidth="1"/>
    <col min="4093" max="4093" width="18" style="351" customWidth="1"/>
    <col min="4094" max="4346" width="9.109375" style="351"/>
    <col min="4347" max="4347" width="21.5546875" style="351" customWidth="1"/>
    <col min="4348" max="4348" width="67.33203125" style="351" customWidth="1"/>
    <col min="4349" max="4349" width="18" style="351" customWidth="1"/>
    <col min="4350" max="4602" width="9.109375" style="351"/>
    <col min="4603" max="4603" width="21.5546875" style="351" customWidth="1"/>
    <col min="4604" max="4604" width="67.33203125" style="351" customWidth="1"/>
    <col min="4605" max="4605" width="18" style="351" customWidth="1"/>
    <col min="4606" max="4858" width="9.109375" style="351"/>
    <col min="4859" max="4859" width="21.5546875" style="351" customWidth="1"/>
    <col min="4860" max="4860" width="67.33203125" style="351" customWidth="1"/>
    <col min="4861" max="4861" width="18" style="351" customWidth="1"/>
    <col min="4862" max="5114" width="9.109375" style="351"/>
    <col min="5115" max="5115" width="21.5546875" style="351" customWidth="1"/>
    <col min="5116" max="5116" width="67.33203125" style="351" customWidth="1"/>
    <col min="5117" max="5117" width="18" style="351" customWidth="1"/>
    <col min="5118" max="5370" width="9.109375" style="351"/>
    <col min="5371" max="5371" width="21.5546875" style="351" customWidth="1"/>
    <col min="5372" max="5372" width="67.33203125" style="351" customWidth="1"/>
    <col min="5373" max="5373" width="18" style="351" customWidth="1"/>
    <col min="5374" max="5626" width="9.109375" style="351"/>
    <col min="5627" max="5627" width="21.5546875" style="351" customWidth="1"/>
    <col min="5628" max="5628" width="67.33203125" style="351" customWidth="1"/>
    <col min="5629" max="5629" width="18" style="351" customWidth="1"/>
    <col min="5630" max="5882" width="9.109375" style="351"/>
    <col min="5883" max="5883" width="21.5546875" style="351" customWidth="1"/>
    <col min="5884" max="5884" width="67.33203125" style="351" customWidth="1"/>
    <col min="5885" max="5885" width="18" style="351" customWidth="1"/>
    <col min="5886" max="6138" width="9.109375" style="351"/>
    <col min="6139" max="6139" width="21.5546875" style="351" customWidth="1"/>
    <col min="6140" max="6140" width="67.33203125" style="351" customWidth="1"/>
    <col min="6141" max="6141" width="18" style="351" customWidth="1"/>
    <col min="6142" max="6394" width="9.109375" style="351"/>
    <col min="6395" max="6395" width="21.5546875" style="351" customWidth="1"/>
    <col min="6396" max="6396" width="67.33203125" style="351" customWidth="1"/>
    <col min="6397" max="6397" width="18" style="351" customWidth="1"/>
    <col min="6398" max="6650" width="9.109375" style="351"/>
    <col min="6651" max="6651" width="21.5546875" style="351" customWidth="1"/>
    <col min="6652" max="6652" width="67.33203125" style="351" customWidth="1"/>
    <col min="6653" max="6653" width="18" style="351" customWidth="1"/>
    <col min="6654" max="6906" width="9.109375" style="351"/>
    <col min="6907" max="6907" width="21.5546875" style="351" customWidth="1"/>
    <col min="6908" max="6908" width="67.33203125" style="351" customWidth="1"/>
    <col min="6909" max="6909" width="18" style="351" customWidth="1"/>
    <col min="6910" max="7162" width="9.109375" style="351"/>
    <col min="7163" max="7163" width="21.5546875" style="351" customWidth="1"/>
    <col min="7164" max="7164" width="67.33203125" style="351" customWidth="1"/>
    <col min="7165" max="7165" width="18" style="351" customWidth="1"/>
    <col min="7166" max="7418" width="9.109375" style="351"/>
    <col min="7419" max="7419" width="21.5546875" style="351" customWidth="1"/>
    <col min="7420" max="7420" width="67.33203125" style="351" customWidth="1"/>
    <col min="7421" max="7421" width="18" style="351" customWidth="1"/>
    <col min="7422" max="7674" width="9.109375" style="351"/>
    <col min="7675" max="7675" width="21.5546875" style="351" customWidth="1"/>
    <col min="7676" max="7676" width="67.33203125" style="351" customWidth="1"/>
    <col min="7677" max="7677" width="18" style="351" customWidth="1"/>
    <col min="7678" max="7930" width="9.109375" style="351"/>
    <col min="7931" max="7931" width="21.5546875" style="351" customWidth="1"/>
    <col min="7932" max="7932" width="67.33203125" style="351" customWidth="1"/>
    <col min="7933" max="7933" width="18" style="351" customWidth="1"/>
    <col min="7934" max="8186" width="9.109375" style="351"/>
    <col min="8187" max="8187" width="21.5546875" style="351" customWidth="1"/>
    <col min="8188" max="8188" width="67.33203125" style="351" customWidth="1"/>
    <col min="8189" max="8189" width="18" style="351" customWidth="1"/>
    <col min="8190" max="8442" width="9.109375" style="351"/>
    <col min="8443" max="8443" width="21.5546875" style="351" customWidth="1"/>
    <col min="8444" max="8444" width="67.33203125" style="351" customWidth="1"/>
    <col min="8445" max="8445" width="18" style="351" customWidth="1"/>
    <col min="8446" max="8698" width="9.109375" style="351"/>
    <col min="8699" max="8699" width="21.5546875" style="351" customWidth="1"/>
    <col min="8700" max="8700" width="67.33203125" style="351" customWidth="1"/>
    <col min="8701" max="8701" width="18" style="351" customWidth="1"/>
    <col min="8702" max="8954" width="9.109375" style="351"/>
    <col min="8955" max="8955" width="21.5546875" style="351" customWidth="1"/>
    <col min="8956" max="8956" width="67.33203125" style="351" customWidth="1"/>
    <col min="8957" max="8957" width="18" style="351" customWidth="1"/>
    <col min="8958" max="9210" width="9.109375" style="351"/>
    <col min="9211" max="9211" width="21.5546875" style="351" customWidth="1"/>
    <col min="9212" max="9212" width="67.33203125" style="351" customWidth="1"/>
    <col min="9213" max="9213" width="18" style="351" customWidth="1"/>
    <col min="9214" max="9466" width="9.109375" style="351"/>
    <col min="9467" max="9467" width="21.5546875" style="351" customWidth="1"/>
    <col min="9468" max="9468" width="67.33203125" style="351" customWidth="1"/>
    <col min="9469" max="9469" width="18" style="351" customWidth="1"/>
    <col min="9470" max="9722" width="9.109375" style="351"/>
    <col min="9723" max="9723" width="21.5546875" style="351" customWidth="1"/>
    <col min="9724" max="9724" width="67.33203125" style="351" customWidth="1"/>
    <col min="9725" max="9725" width="18" style="351" customWidth="1"/>
    <col min="9726" max="9978" width="9.109375" style="351"/>
    <col min="9979" max="9979" width="21.5546875" style="351" customWidth="1"/>
    <col min="9980" max="9980" width="67.33203125" style="351" customWidth="1"/>
    <col min="9981" max="9981" width="18" style="351" customWidth="1"/>
    <col min="9982" max="10234" width="9.109375" style="351"/>
    <col min="10235" max="10235" width="21.5546875" style="351" customWidth="1"/>
    <col min="10236" max="10236" width="67.33203125" style="351" customWidth="1"/>
    <col min="10237" max="10237" width="18" style="351" customWidth="1"/>
    <col min="10238" max="10490" width="9.109375" style="351"/>
    <col min="10491" max="10491" width="21.5546875" style="351" customWidth="1"/>
    <col min="10492" max="10492" width="67.33203125" style="351" customWidth="1"/>
    <col min="10493" max="10493" width="18" style="351" customWidth="1"/>
    <col min="10494" max="10746" width="9.109375" style="351"/>
    <col min="10747" max="10747" width="21.5546875" style="351" customWidth="1"/>
    <col min="10748" max="10748" width="67.33203125" style="351" customWidth="1"/>
    <col min="10749" max="10749" width="18" style="351" customWidth="1"/>
    <col min="10750" max="11002" width="9.109375" style="351"/>
    <col min="11003" max="11003" width="21.5546875" style="351" customWidth="1"/>
    <col min="11004" max="11004" width="67.33203125" style="351" customWidth="1"/>
    <col min="11005" max="11005" width="18" style="351" customWidth="1"/>
    <col min="11006" max="11258" width="9.109375" style="351"/>
    <col min="11259" max="11259" width="21.5546875" style="351" customWidth="1"/>
    <col min="11260" max="11260" width="67.33203125" style="351" customWidth="1"/>
    <col min="11261" max="11261" width="18" style="351" customWidth="1"/>
    <col min="11262" max="11514" width="9.109375" style="351"/>
    <col min="11515" max="11515" width="21.5546875" style="351" customWidth="1"/>
    <col min="11516" max="11516" width="67.33203125" style="351" customWidth="1"/>
    <col min="11517" max="11517" width="18" style="351" customWidth="1"/>
    <col min="11518" max="11770" width="9.109375" style="351"/>
    <col min="11771" max="11771" width="21.5546875" style="351" customWidth="1"/>
    <col min="11772" max="11772" width="67.33203125" style="351" customWidth="1"/>
    <col min="11773" max="11773" width="18" style="351" customWidth="1"/>
    <col min="11774" max="12026" width="9.109375" style="351"/>
    <col min="12027" max="12027" width="21.5546875" style="351" customWidth="1"/>
    <col min="12028" max="12028" width="67.33203125" style="351" customWidth="1"/>
    <col min="12029" max="12029" width="18" style="351" customWidth="1"/>
    <col min="12030" max="12282" width="9.109375" style="351"/>
    <col min="12283" max="12283" width="21.5546875" style="351" customWidth="1"/>
    <col min="12284" max="12284" width="67.33203125" style="351" customWidth="1"/>
    <col min="12285" max="12285" width="18" style="351" customWidth="1"/>
    <col min="12286" max="12538" width="9.109375" style="351"/>
    <col min="12539" max="12539" width="21.5546875" style="351" customWidth="1"/>
    <col min="12540" max="12540" width="67.33203125" style="351" customWidth="1"/>
    <col min="12541" max="12541" width="18" style="351" customWidth="1"/>
    <col min="12542" max="12794" width="9.109375" style="351"/>
    <col min="12795" max="12795" width="21.5546875" style="351" customWidth="1"/>
    <col min="12796" max="12796" width="67.33203125" style="351" customWidth="1"/>
    <col min="12797" max="12797" width="18" style="351" customWidth="1"/>
    <col min="12798" max="13050" width="9.109375" style="351"/>
    <col min="13051" max="13051" width="21.5546875" style="351" customWidth="1"/>
    <col min="13052" max="13052" width="67.33203125" style="351" customWidth="1"/>
    <col min="13053" max="13053" width="18" style="351" customWidth="1"/>
    <col min="13054" max="13306" width="9.109375" style="351"/>
    <col min="13307" max="13307" width="21.5546875" style="351" customWidth="1"/>
    <col min="13308" max="13308" width="67.33203125" style="351" customWidth="1"/>
    <col min="13309" max="13309" width="18" style="351" customWidth="1"/>
    <col min="13310" max="13562" width="9.109375" style="351"/>
    <col min="13563" max="13563" width="21.5546875" style="351" customWidth="1"/>
    <col min="13564" max="13564" width="67.33203125" style="351" customWidth="1"/>
    <col min="13565" max="13565" width="18" style="351" customWidth="1"/>
    <col min="13566" max="13818" width="9.109375" style="351"/>
    <col min="13819" max="13819" width="21.5546875" style="351" customWidth="1"/>
    <col min="13820" max="13820" width="67.33203125" style="351" customWidth="1"/>
    <col min="13821" max="13821" width="18" style="351" customWidth="1"/>
    <col min="13822" max="14074" width="9.109375" style="351"/>
    <col min="14075" max="14075" width="21.5546875" style="351" customWidth="1"/>
    <col min="14076" max="14076" width="67.33203125" style="351" customWidth="1"/>
    <col min="14077" max="14077" width="18" style="351" customWidth="1"/>
    <col min="14078" max="14330" width="9.109375" style="351"/>
    <col min="14331" max="14331" width="21.5546875" style="351" customWidth="1"/>
    <col min="14332" max="14332" width="67.33203125" style="351" customWidth="1"/>
    <col min="14333" max="14333" width="18" style="351" customWidth="1"/>
    <col min="14334" max="14586" width="9.109375" style="351"/>
    <col min="14587" max="14587" width="21.5546875" style="351" customWidth="1"/>
    <col min="14588" max="14588" width="67.33203125" style="351" customWidth="1"/>
    <col min="14589" max="14589" width="18" style="351" customWidth="1"/>
    <col min="14590" max="14842" width="9.109375" style="351"/>
    <col min="14843" max="14843" width="21.5546875" style="351" customWidth="1"/>
    <col min="14844" max="14844" width="67.33203125" style="351" customWidth="1"/>
    <col min="14845" max="14845" width="18" style="351" customWidth="1"/>
    <col min="14846" max="15098" width="9.109375" style="351"/>
    <col min="15099" max="15099" width="21.5546875" style="351" customWidth="1"/>
    <col min="15100" max="15100" width="67.33203125" style="351" customWidth="1"/>
    <col min="15101" max="15101" width="18" style="351" customWidth="1"/>
    <col min="15102" max="15354" width="9.109375" style="351"/>
    <col min="15355" max="15355" width="21.5546875" style="351" customWidth="1"/>
    <col min="15356" max="15356" width="67.33203125" style="351" customWidth="1"/>
    <col min="15357" max="15357" width="18" style="351" customWidth="1"/>
    <col min="15358" max="15610" width="9.109375" style="351"/>
    <col min="15611" max="15611" width="21.5546875" style="351" customWidth="1"/>
    <col min="15612" max="15612" width="67.33203125" style="351" customWidth="1"/>
    <col min="15613" max="15613" width="18" style="351" customWidth="1"/>
    <col min="15614" max="15866" width="9.109375" style="351"/>
    <col min="15867" max="15867" width="21.5546875" style="351" customWidth="1"/>
    <col min="15868" max="15868" width="67.33203125" style="351" customWidth="1"/>
    <col min="15869" max="15869" width="18" style="351" customWidth="1"/>
    <col min="15870" max="16122" width="9.109375" style="351"/>
    <col min="16123" max="16123" width="21.5546875" style="351" customWidth="1"/>
    <col min="16124" max="16124" width="67.33203125" style="351" customWidth="1"/>
    <col min="16125" max="16125" width="18" style="351" customWidth="1"/>
    <col min="16126" max="16384" width="9.109375" style="351"/>
  </cols>
  <sheetData>
    <row r="1" spans="1:18" x14ac:dyDescent="0.25">
      <c r="A1" s="350"/>
      <c r="B1" s="335"/>
      <c r="C1" s="335" t="s">
        <v>471</v>
      </c>
    </row>
    <row r="2" spans="1:18" x14ac:dyDescent="0.25">
      <c r="A2" s="335"/>
      <c r="B2" s="483" t="s">
        <v>36</v>
      </c>
      <c r="C2" s="483"/>
    </row>
    <row r="3" spans="1:18" x14ac:dyDescent="0.25">
      <c r="A3" s="335"/>
      <c r="B3" s="484" t="s">
        <v>40</v>
      </c>
      <c r="C3" s="484"/>
    </row>
    <row r="4" spans="1:18" x14ac:dyDescent="0.25">
      <c r="A4" s="487" t="s">
        <v>64</v>
      </c>
      <c r="B4" s="487"/>
      <c r="C4" s="487"/>
    </row>
    <row r="5" spans="1:18" x14ac:dyDescent="0.25">
      <c r="A5" s="487" t="s">
        <v>551</v>
      </c>
      <c r="B5" s="487"/>
      <c r="C5" s="487"/>
    </row>
    <row r="6" spans="1:18" x14ac:dyDescent="0.25">
      <c r="A6" s="488" t="s">
        <v>552</v>
      </c>
      <c r="B6" s="488"/>
      <c r="C6" s="488"/>
    </row>
    <row r="7" spans="1:18" ht="14.4" customHeight="1" x14ac:dyDescent="0.25">
      <c r="A7" s="453"/>
      <c r="B7" s="488" t="s">
        <v>715</v>
      </c>
      <c r="C7" s="488"/>
    </row>
    <row r="8" spans="1:18" ht="10.199999999999999" customHeight="1" x14ac:dyDescent="0.25">
      <c r="A8" s="489"/>
      <c r="B8" s="489"/>
      <c r="C8" s="489"/>
    </row>
    <row r="9" spans="1:18" ht="16.5" customHeight="1" x14ac:dyDescent="0.25">
      <c r="A9" s="486" t="s">
        <v>625</v>
      </c>
      <c r="B9" s="486"/>
      <c r="C9" s="486"/>
    </row>
    <row r="10" spans="1:18" ht="16.5" customHeight="1" x14ac:dyDescent="0.25">
      <c r="A10" s="486" t="s">
        <v>626</v>
      </c>
      <c r="B10" s="486"/>
      <c r="C10" s="486"/>
    </row>
    <row r="11" spans="1:18" x14ac:dyDescent="0.25">
      <c r="A11" s="352"/>
      <c r="B11" s="352"/>
      <c r="C11" s="353" t="s">
        <v>229</v>
      </c>
    </row>
    <row r="12" spans="1:18" ht="27.6" x14ac:dyDescent="0.25">
      <c r="A12" s="354" t="s">
        <v>305</v>
      </c>
      <c r="B12" s="354" t="s">
        <v>306</v>
      </c>
      <c r="C12" s="354" t="s">
        <v>307</v>
      </c>
    </row>
    <row r="13" spans="1:18" x14ac:dyDescent="0.25">
      <c r="A13" s="355">
        <v>1</v>
      </c>
      <c r="B13" s="356">
        <v>2</v>
      </c>
      <c r="C13" s="356">
        <v>3</v>
      </c>
      <c r="D13" s="357"/>
      <c r="E13" s="357"/>
      <c r="F13" s="357"/>
      <c r="G13" s="357"/>
      <c r="H13" s="357"/>
      <c r="I13" s="357"/>
      <c r="J13" s="357"/>
      <c r="K13" s="357"/>
      <c r="L13" s="357"/>
      <c r="M13" s="357"/>
      <c r="N13" s="357"/>
      <c r="O13" s="357"/>
      <c r="P13" s="357"/>
      <c r="Q13" s="357"/>
      <c r="R13" s="357"/>
    </row>
    <row r="14" spans="1:18" s="361" customFormat="1" x14ac:dyDescent="0.25">
      <c r="A14" s="358" t="s">
        <v>51</v>
      </c>
      <c r="B14" s="359" t="s">
        <v>308</v>
      </c>
      <c r="C14" s="360">
        <f>C15+C16+C21+C26+C28+C31+C32+C37+C40+C43+C45+C46</f>
        <v>160051</v>
      </c>
      <c r="D14" s="357"/>
      <c r="E14" s="357"/>
      <c r="F14" s="357"/>
      <c r="G14" s="357"/>
      <c r="H14" s="357"/>
      <c r="I14" s="357"/>
      <c r="J14" s="357"/>
      <c r="K14" s="357"/>
      <c r="L14" s="357"/>
      <c r="M14" s="357"/>
      <c r="N14" s="357"/>
      <c r="O14" s="357"/>
      <c r="P14" s="357"/>
      <c r="Q14" s="357"/>
      <c r="R14" s="357"/>
    </row>
    <row r="15" spans="1:18" s="361" customFormat="1" ht="20.25" customHeight="1" x14ac:dyDescent="0.25">
      <c r="A15" s="362" t="s">
        <v>472</v>
      </c>
      <c r="B15" s="363" t="s">
        <v>473</v>
      </c>
      <c r="C15" s="364">
        <v>99164</v>
      </c>
      <c r="D15" s="357"/>
      <c r="E15" s="357"/>
      <c r="F15" s="357"/>
      <c r="G15" s="357"/>
      <c r="H15" s="357"/>
      <c r="I15" s="357"/>
      <c r="J15" s="357"/>
      <c r="K15" s="357"/>
      <c r="L15" s="357"/>
      <c r="M15" s="357"/>
      <c r="N15" s="357"/>
      <c r="O15" s="357"/>
      <c r="P15" s="357"/>
      <c r="Q15" s="357"/>
      <c r="R15" s="357"/>
    </row>
    <row r="16" spans="1:18" s="361" customFormat="1" ht="27.6" x14ac:dyDescent="0.25">
      <c r="A16" s="358" t="s">
        <v>309</v>
      </c>
      <c r="B16" s="359" t="s">
        <v>474</v>
      </c>
      <c r="C16" s="365">
        <f>SUM(C17:C20)</f>
        <v>4415</v>
      </c>
      <c r="D16" s="357"/>
      <c r="E16" s="357"/>
      <c r="F16" s="357"/>
      <c r="G16" s="357"/>
      <c r="H16" s="357"/>
      <c r="I16" s="357"/>
      <c r="J16" s="357"/>
      <c r="K16" s="357"/>
      <c r="L16" s="357"/>
      <c r="M16" s="357"/>
      <c r="N16" s="357"/>
      <c r="O16" s="357"/>
      <c r="P16" s="357"/>
      <c r="Q16" s="357"/>
      <c r="R16" s="357"/>
    </row>
    <row r="17" spans="1:18" s="361" customFormat="1" ht="55.2" x14ac:dyDescent="0.25">
      <c r="A17" s="362" t="s">
        <v>475</v>
      </c>
      <c r="B17" s="363" t="s">
        <v>310</v>
      </c>
      <c r="C17" s="366">
        <v>1996</v>
      </c>
      <c r="D17" s="357"/>
      <c r="E17" s="357"/>
      <c r="F17" s="357"/>
      <c r="G17" s="357"/>
      <c r="H17" s="357"/>
      <c r="I17" s="357"/>
      <c r="J17" s="357"/>
      <c r="K17" s="357"/>
      <c r="L17" s="357"/>
      <c r="M17" s="357"/>
      <c r="N17" s="357"/>
      <c r="O17" s="357"/>
      <c r="P17" s="357"/>
      <c r="Q17" s="357"/>
      <c r="R17" s="357"/>
    </row>
    <row r="18" spans="1:18" s="361" customFormat="1" ht="69" x14ac:dyDescent="0.25">
      <c r="A18" s="362" t="s">
        <v>476</v>
      </c>
      <c r="B18" s="363" t="s">
        <v>311</v>
      </c>
      <c r="C18" s="366">
        <v>11</v>
      </c>
      <c r="D18" s="357"/>
      <c r="E18" s="357"/>
      <c r="F18" s="357"/>
      <c r="G18" s="357"/>
      <c r="H18" s="357"/>
      <c r="I18" s="357"/>
      <c r="J18" s="357"/>
      <c r="K18" s="357"/>
      <c r="L18" s="357"/>
      <c r="M18" s="357"/>
      <c r="N18" s="357"/>
      <c r="O18" s="357"/>
      <c r="P18" s="357"/>
      <c r="Q18" s="357"/>
      <c r="R18" s="357"/>
    </row>
    <row r="19" spans="1:18" s="361" customFormat="1" ht="55.2" x14ac:dyDescent="0.25">
      <c r="A19" s="362" t="s">
        <v>477</v>
      </c>
      <c r="B19" s="363" t="s">
        <v>312</v>
      </c>
      <c r="C19" s="366">
        <v>2658</v>
      </c>
      <c r="D19" s="357"/>
      <c r="E19" s="357"/>
      <c r="F19" s="357"/>
      <c r="G19" s="357"/>
      <c r="H19" s="357"/>
      <c r="I19" s="357"/>
      <c r="J19" s="357"/>
      <c r="K19" s="357"/>
      <c r="L19" s="357"/>
      <c r="M19" s="357"/>
      <c r="N19" s="357"/>
      <c r="O19" s="357"/>
      <c r="P19" s="357"/>
      <c r="Q19" s="357"/>
      <c r="R19" s="357"/>
    </row>
    <row r="20" spans="1:18" s="361" customFormat="1" ht="57" customHeight="1" x14ac:dyDescent="0.25">
      <c r="A20" s="362" t="s">
        <v>478</v>
      </c>
      <c r="B20" s="363" t="s">
        <v>313</v>
      </c>
      <c r="C20" s="366">
        <v>-250</v>
      </c>
      <c r="D20" s="357"/>
      <c r="E20" s="357"/>
      <c r="F20" s="357"/>
      <c r="G20" s="357"/>
      <c r="H20" s="357"/>
      <c r="I20" s="357"/>
      <c r="J20" s="357"/>
      <c r="K20" s="357"/>
      <c r="L20" s="357"/>
      <c r="M20" s="357"/>
      <c r="N20" s="357"/>
      <c r="O20" s="357"/>
      <c r="P20" s="357"/>
      <c r="Q20" s="357"/>
      <c r="R20" s="357"/>
    </row>
    <row r="21" spans="1:18" s="361" customFormat="1" ht="19.5" customHeight="1" x14ac:dyDescent="0.25">
      <c r="A21" s="358" t="s">
        <v>314</v>
      </c>
      <c r="B21" s="359" t="s">
        <v>315</v>
      </c>
      <c r="C21" s="367">
        <f>SUM(C22:C25)</f>
        <v>22003</v>
      </c>
      <c r="D21" s="357"/>
      <c r="E21" s="357"/>
      <c r="F21" s="357"/>
      <c r="G21" s="357"/>
      <c r="H21" s="357"/>
      <c r="I21" s="357"/>
      <c r="J21" s="357"/>
      <c r="K21" s="357"/>
      <c r="L21" s="357"/>
      <c r="M21" s="357"/>
      <c r="N21" s="357"/>
      <c r="O21" s="357"/>
      <c r="P21" s="357"/>
      <c r="Q21" s="357"/>
      <c r="R21" s="357"/>
    </row>
    <row r="22" spans="1:18" s="361" customFormat="1" ht="27.6" x14ac:dyDescent="0.25">
      <c r="A22" s="368" t="s">
        <v>627</v>
      </c>
      <c r="B22" s="369" t="s">
        <v>628</v>
      </c>
      <c r="C22" s="370">
        <v>18762</v>
      </c>
      <c r="D22" s="357"/>
      <c r="E22" s="357"/>
      <c r="F22" s="357"/>
      <c r="G22" s="357"/>
      <c r="H22" s="357"/>
      <c r="I22" s="357"/>
      <c r="J22" s="357"/>
      <c r="K22" s="357"/>
      <c r="L22" s="357"/>
      <c r="M22" s="357"/>
      <c r="N22" s="357"/>
      <c r="O22" s="357"/>
      <c r="P22" s="357"/>
      <c r="Q22" s="357"/>
      <c r="R22" s="357"/>
    </row>
    <row r="23" spans="1:18" s="361" customFormat="1" x14ac:dyDescent="0.25">
      <c r="A23" s="362" t="s">
        <v>629</v>
      </c>
      <c r="B23" s="363" t="s">
        <v>630</v>
      </c>
      <c r="C23" s="364"/>
      <c r="D23" s="357"/>
      <c r="E23" s="357"/>
      <c r="F23" s="357"/>
      <c r="G23" s="357"/>
      <c r="H23" s="357"/>
      <c r="I23" s="357"/>
      <c r="J23" s="357"/>
      <c r="K23" s="357"/>
      <c r="L23" s="357"/>
      <c r="M23" s="357"/>
      <c r="N23" s="357"/>
      <c r="O23" s="357"/>
      <c r="P23" s="357"/>
      <c r="Q23" s="357"/>
      <c r="R23" s="357"/>
    </row>
    <row r="24" spans="1:18" s="361" customFormat="1" x14ac:dyDescent="0.25">
      <c r="A24" s="362" t="s">
        <v>479</v>
      </c>
      <c r="B24" s="363" t="s">
        <v>316</v>
      </c>
      <c r="C24" s="364">
        <v>706</v>
      </c>
      <c r="D24" s="357"/>
      <c r="E24" s="357"/>
      <c r="F24" s="357"/>
      <c r="G24" s="357"/>
      <c r="H24" s="357"/>
      <c r="I24" s="357"/>
      <c r="J24" s="357"/>
      <c r="K24" s="357"/>
      <c r="L24" s="357"/>
      <c r="M24" s="357"/>
      <c r="N24" s="357"/>
      <c r="O24" s="357"/>
      <c r="P24" s="357"/>
      <c r="Q24" s="357"/>
      <c r="R24" s="357"/>
    </row>
    <row r="25" spans="1:18" s="361" customFormat="1" ht="17.25" customHeight="1" x14ac:dyDescent="0.25">
      <c r="A25" s="362" t="s">
        <v>480</v>
      </c>
      <c r="B25" s="363" t="s">
        <v>317</v>
      </c>
      <c r="C25" s="364">
        <v>2535</v>
      </c>
      <c r="D25" s="357"/>
      <c r="E25" s="357"/>
      <c r="F25" s="357"/>
      <c r="G25" s="357"/>
      <c r="H25" s="357"/>
      <c r="I25" s="357"/>
      <c r="J25" s="357"/>
      <c r="K25" s="357"/>
      <c r="L25" s="357"/>
      <c r="M25" s="357"/>
      <c r="N25" s="357"/>
      <c r="O25" s="357"/>
      <c r="P25" s="357"/>
      <c r="Q25" s="357"/>
      <c r="R25" s="357"/>
    </row>
    <row r="26" spans="1:18" s="361" customFormat="1" ht="17.25" customHeight="1" x14ac:dyDescent="0.25">
      <c r="A26" s="358" t="s">
        <v>481</v>
      </c>
      <c r="B26" s="359" t="s">
        <v>318</v>
      </c>
      <c r="C26" s="360">
        <f>C27</f>
        <v>11602</v>
      </c>
      <c r="D26" s="357"/>
      <c r="E26" s="357"/>
      <c r="F26" s="357"/>
      <c r="G26" s="357"/>
      <c r="H26" s="357"/>
      <c r="I26" s="357"/>
      <c r="J26" s="357"/>
      <c r="K26" s="357"/>
      <c r="L26" s="357"/>
      <c r="M26" s="357"/>
      <c r="N26" s="357"/>
      <c r="O26" s="357"/>
      <c r="P26" s="357"/>
      <c r="Q26" s="357"/>
      <c r="R26" s="357"/>
    </row>
    <row r="27" spans="1:18" s="361" customFormat="1" ht="16.5" customHeight="1" x14ac:dyDescent="0.25">
      <c r="A27" s="362" t="s">
        <v>482</v>
      </c>
      <c r="B27" s="363" t="s">
        <v>319</v>
      </c>
      <c r="C27" s="364">
        <v>11602</v>
      </c>
      <c r="D27" s="357"/>
      <c r="E27" s="357"/>
      <c r="F27" s="357"/>
      <c r="G27" s="357"/>
      <c r="H27" s="357"/>
    </row>
    <row r="28" spans="1:18" s="361" customFormat="1" ht="27.6" x14ac:dyDescent="0.25">
      <c r="A28" s="358" t="s">
        <v>320</v>
      </c>
      <c r="B28" s="359" t="s">
        <v>321</v>
      </c>
      <c r="C28" s="367">
        <v>0</v>
      </c>
      <c r="D28" s="357"/>
      <c r="E28" s="357"/>
      <c r="F28" s="357"/>
      <c r="G28" s="357"/>
      <c r="H28" s="357"/>
    </row>
    <row r="29" spans="1:18" s="361" customFormat="1" x14ac:dyDescent="0.25">
      <c r="A29" s="362" t="s">
        <v>322</v>
      </c>
      <c r="B29" s="363" t="s">
        <v>323</v>
      </c>
      <c r="C29" s="364">
        <v>0</v>
      </c>
      <c r="D29" s="357"/>
      <c r="E29" s="357"/>
      <c r="F29" s="357"/>
      <c r="G29" s="357"/>
      <c r="H29" s="357"/>
    </row>
    <row r="30" spans="1:18" s="361" customFormat="1" ht="27.6" x14ac:dyDescent="0.25">
      <c r="A30" s="362" t="s">
        <v>324</v>
      </c>
      <c r="B30" s="371" t="s">
        <v>325</v>
      </c>
      <c r="C30" s="364">
        <v>0</v>
      </c>
      <c r="D30" s="357"/>
      <c r="E30" s="357"/>
      <c r="F30" s="357"/>
      <c r="G30" s="357"/>
      <c r="H30" s="357"/>
    </row>
    <row r="31" spans="1:18" s="361" customFormat="1" ht="18.75" customHeight="1" x14ac:dyDescent="0.25">
      <c r="A31" s="358" t="s">
        <v>483</v>
      </c>
      <c r="B31" s="372" t="s">
        <v>326</v>
      </c>
      <c r="C31" s="370">
        <v>5412</v>
      </c>
      <c r="D31" s="357"/>
      <c r="E31" s="357"/>
      <c r="F31" s="357"/>
      <c r="G31" s="357"/>
      <c r="H31" s="357"/>
    </row>
    <row r="32" spans="1:18" s="361" customFormat="1" ht="32.25" customHeight="1" x14ac:dyDescent="0.25">
      <c r="A32" s="358" t="s">
        <v>484</v>
      </c>
      <c r="B32" s="372" t="s">
        <v>327</v>
      </c>
      <c r="C32" s="360">
        <f>SUM(C33:C36)</f>
        <v>13523</v>
      </c>
      <c r="D32" s="357"/>
      <c r="E32" s="357"/>
      <c r="F32" s="357"/>
      <c r="G32" s="357"/>
      <c r="H32" s="357"/>
    </row>
    <row r="33" spans="1:8" s="361" customFormat="1" ht="59.25" customHeight="1" x14ac:dyDescent="0.25">
      <c r="A33" s="362" t="s">
        <v>485</v>
      </c>
      <c r="B33" s="371" t="s">
        <v>52</v>
      </c>
      <c r="C33" s="364">
        <v>11655</v>
      </c>
      <c r="D33" s="357"/>
      <c r="E33" s="357"/>
      <c r="F33" s="357"/>
      <c r="G33" s="357"/>
      <c r="H33" s="357"/>
    </row>
    <row r="34" spans="1:8" s="361" customFormat="1" ht="60.75" customHeight="1" x14ac:dyDescent="0.25">
      <c r="A34" s="373" t="s">
        <v>486</v>
      </c>
      <c r="B34" s="374" t="s">
        <v>53</v>
      </c>
      <c r="C34" s="366"/>
      <c r="D34" s="357"/>
      <c r="E34" s="357"/>
      <c r="F34" s="357"/>
      <c r="G34" s="357"/>
      <c r="H34" s="357"/>
    </row>
    <row r="35" spans="1:8" s="361" customFormat="1" ht="55.2" x14ac:dyDescent="0.25">
      <c r="A35" s="375" t="s">
        <v>54</v>
      </c>
      <c r="B35" s="376" t="s">
        <v>55</v>
      </c>
      <c r="C35" s="364">
        <v>777</v>
      </c>
      <c r="D35" s="357"/>
      <c r="E35" s="357"/>
      <c r="F35" s="357"/>
      <c r="G35" s="357"/>
      <c r="H35" s="357"/>
    </row>
    <row r="36" spans="1:8" s="361" customFormat="1" ht="27.6" x14ac:dyDescent="0.25">
      <c r="A36" s="375" t="s">
        <v>487</v>
      </c>
      <c r="B36" s="376" t="s">
        <v>329</v>
      </c>
      <c r="C36" s="364">
        <v>1091</v>
      </c>
      <c r="D36" s="357"/>
      <c r="E36" s="357"/>
      <c r="F36" s="357"/>
      <c r="G36" s="357"/>
      <c r="H36" s="357"/>
    </row>
    <row r="37" spans="1:8" s="361" customFormat="1" ht="21" customHeight="1" x14ac:dyDescent="0.25">
      <c r="A37" s="358" t="s">
        <v>488</v>
      </c>
      <c r="B37" s="372" t="s">
        <v>489</v>
      </c>
      <c r="C37" s="360">
        <f>SUM(C38:C39)</f>
        <v>1251</v>
      </c>
      <c r="D37" s="357"/>
      <c r="E37" s="357"/>
      <c r="F37" s="357"/>
      <c r="G37" s="357"/>
      <c r="H37" s="357"/>
    </row>
    <row r="38" spans="1:8" s="361" customFormat="1" ht="27.6" x14ac:dyDescent="0.25">
      <c r="A38" s="362" t="s">
        <v>330</v>
      </c>
      <c r="B38" s="371" t="s">
        <v>331</v>
      </c>
      <c r="C38" s="377">
        <v>1251</v>
      </c>
      <c r="D38" s="357"/>
      <c r="E38" s="357"/>
      <c r="F38" s="357"/>
      <c r="G38" s="357"/>
      <c r="H38" s="357"/>
    </row>
    <row r="39" spans="1:8" s="361" customFormat="1" x14ac:dyDescent="0.25">
      <c r="A39" s="362" t="s">
        <v>332</v>
      </c>
      <c r="B39" s="371" t="s">
        <v>333</v>
      </c>
      <c r="C39" s="366"/>
      <c r="D39" s="357"/>
      <c r="E39" s="357"/>
      <c r="F39" s="357"/>
      <c r="G39" s="357"/>
      <c r="H39" s="357"/>
    </row>
    <row r="40" spans="1:8" s="361" customFormat="1" ht="27.6" x14ac:dyDescent="0.25">
      <c r="A40" s="358" t="s">
        <v>334</v>
      </c>
      <c r="B40" s="372" t="s">
        <v>490</v>
      </c>
      <c r="C40" s="360">
        <f>C41+C42</f>
        <v>245</v>
      </c>
      <c r="D40" s="357"/>
      <c r="E40" s="357"/>
      <c r="F40" s="357"/>
      <c r="G40" s="357"/>
      <c r="H40" s="357"/>
    </row>
    <row r="41" spans="1:8" s="361" customFormat="1" ht="27.6" x14ac:dyDescent="0.25">
      <c r="A41" s="362" t="s">
        <v>335</v>
      </c>
      <c r="B41" s="371" t="s">
        <v>297</v>
      </c>
      <c r="C41" s="366"/>
      <c r="D41" s="357"/>
      <c r="E41" s="357"/>
      <c r="F41" s="357"/>
      <c r="G41" s="357"/>
      <c r="H41" s="357"/>
    </row>
    <row r="42" spans="1:8" s="361" customFormat="1" x14ac:dyDescent="0.25">
      <c r="A42" s="362" t="s">
        <v>336</v>
      </c>
      <c r="B42" s="371" t="s">
        <v>65</v>
      </c>
      <c r="C42" s="364">
        <v>245</v>
      </c>
      <c r="D42" s="357"/>
      <c r="E42" s="357"/>
      <c r="F42" s="357"/>
      <c r="G42" s="357"/>
      <c r="H42" s="357"/>
    </row>
    <row r="43" spans="1:8" s="361" customFormat="1" ht="27.6" x14ac:dyDescent="0.25">
      <c r="A43" s="358" t="s">
        <v>56</v>
      </c>
      <c r="B43" s="372" t="s">
        <v>337</v>
      </c>
      <c r="C43" s="360">
        <f>C44</f>
        <v>1706</v>
      </c>
      <c r="D43" s="357"/>
      <c r="E43" s="357"/>
      <c r="F43" s="357"/>
      <c r="G43" s="357"/>
      <c r="H43" s="357"/>
    </row>
    <row r="44" spans="1:8" s="361" customFormat="1" ht="27.6" x14ac:dyDescent="0.25">
      <c r="A44" s="373" t="s">
        <v>491</v>
      </c>
      <c r="B44" s="371" t="s">
        <v>57</v>
      </c>
      <c r="C44" s="364">
        <v>1706</v>
      </c>
      <c r="D44" s="357"/>
      <c r="E44" s="357"/>
      <c r="F44" s="357"/>
      <c r="G44" s="357"/>
      <c r="H44" s="357"/>
    </row>
    <row r="45" spans="1:8" s="361" customFormat="1" ht="18" customHeight="1" x14ac:dyDescent="0.25">
      <c r="A45" s="358" t="s">
        <v>338</v>
      </c>
      <c r="B45" s="372" t="s">
        <v>58</v>
      </c>
      <c r="C45" s="370">
        <v>730</v>
      </c>
      <c r="D45" s="357"/>
      <c r="E45" s="357"/>
      <c r="F45" s="357"/>
      <c r="G45" s="357"/>
      <c r="H45" s="357"/>
    </row>
    <row r="46" spans="1:8" s="361" customFormat="1" ht="19.5" customHeight="1" x14ac:dyDescent="0.25">
      <c r="A46" s="358" t="s">
        <v>59</v>
      </c>
      <c r="B46" s="378" t="s">
        <v>60</v>
      </c>
      <c r="C46" s="360">
        <f>C47</f>
        <v>0</v>
      </c>
      <c r="D46" s="357"/>
      <c r="E46" s="357"/>
      <c r="F46" s="357"/>
      <c r="G46" s="357"/>
      <c r="H46" s="357"/>
    </row>
    <row r="47" spans="1:8" s="361" customFormat="1" x14ac:dyDescent="0.25">
      <c r="A47" s="362" t="s">
        <v>66</v>
      </c>
      <c r="B47" s="379" t="s">
        <v>45</v>
      </c>
      <c r="C47" s="360"/>
      <c r="D47" s="357"/>
      <c r="E47" s="357"/>
      <c r="F47" s="357"/>
      <c r="G47" s="357"/>
      <c r="H47" s="357"/>
    </row>
    <row r="48" spans="1:8" s="361" customFormat="1" ht="15.75" customHeight="1" x14ac:dyDescent="0.25">
      <c r="A48" s="362"/>
      <c r="B48" s="378" t="s">
        <v>492</v>
      </c>
      <c r="C48" s="360"/>
      <c r="D48" s="357"/>
      <c r="E48" s="357"/>
      <c r="F48" s="357"/>
      <c r="G48" s="357"/>
      <c r="H48" s="357"/>
    </row>
    <row r="49" spans="1:8" s="382" customFormat="1" ht="17.25" customHeight="1" x14ac:dyDescent="0.25">
      <c r="A49" s="358" t="s">
        <v>61</v>
      </c>
      <c r="B49" s="380" t="s">
        <v>62</v>
      </c>
      <c r="C49" s="381">
        <f>C50</f>
        <v>1723008.8470370718</v>
      </c>
      <c r="D49" s="357"/>
      <c r="E49" s="357"/>
      <c r="F49" s="357"/>
      <c r="G49" s="357"/>
      <c r="H49" s="357"/>
    </row>
    <row r="50" spans="1:8" s="385" customFormat="1" ht="27.6" x14ac:dyDescent="0.25">
      <c r="A50" s="101" t="s">
        <v>63</v>
      </c>
      <c r="B50" s="383" t="s">
        <v>493</v>
      </c>
      <c r="C50" s="384">
        <f>C51+C54+C68+C93</f>
        <v>1723008.8470370718</v>
      </c>
      <c r="D50" s="357"/>
      <c r="E50" s="357"/>
      <c r="F50" s="357"/>
      <c r="G50" s="357"/>
      <c r="H50" s="357"/>
    </row>
    <row r="51" spans="1:8" s="387" customFormat="1" x14ac:dyDescent="0.25">
      <c r="A51" s="102" t="s">
        <v>631</v>
      </c>
      <c r="B51" s="386" t="s">
        <v>632</v>
      </c>
      <c r="C51" s="381">
        <f>C52+C53</f>
        <v>130616.29999999999</v>
      </c>
      <c r="D51" s="357"/>
      <c r="E51" s="357"/>
      <c r="F51" s="357"/>
      <c r="G51" s="357"/>
      <c r="H51" s="357"/>
    </row>
    <row r="52" spans="1:8" s="385" customFormat="1" ht="27.6" x14ac:dyDescent="0.25">
      <c r="A52" s="101" t="s">
        <v>339</v>
      </c>
      <c r="B52" s="383" t="s">
        <v>633</v>
      </c>
      <c r="C52" s="388">
        <v>128106.9</v>
      </c>
      <c r="D52" s="357"/>
      <c r="E52" s="357"/>
      <c r="F52" s="357"/>
      <c r="G52" s="357"/>
      <c r="H52" s="357"/>
    </row>
    <row r="53" spans="1:8" s="385" customFormat="1" ht="32.25" customHeight="1" x14ac:dyDescent="0.25">
      <c r="A53" s="101" t="s">
        <v>340</v>
      </c>
      <c r="B53" s="383" t="s">
        <v>634</v>
      </c>
      <c r="C53" s="388">
        <v>2509.4</v>
      </c>
      <c r="D53" s="357"/>
      <c r="E53" s="357"/>
      <c r="F53" s="357"/>
      <c r="G53" s="357"/>
      <c r="H53" s="357"/>
    </row>
    <row r="54" spans="1:8" s="387" customFormat="1" ht="27.6" x14ac:dyDescent="0.25">
      <c r="A54" s="102" t="s">
        <v>635</v>
      </c>
      <c r="B54" s="386" t="s">
        <v>636</v>
      </c>
      <c r="C54" s="389">
        <f>+C61+C62+C65+C56+C58+C67+C59+C66+C55+C63+C64+C57+C60</f>
        <v>106841.96641000002</v>
      </c>
      <c r="D54" s="357"/>
      <c r="E54" s="357"/>
      <c r="F54" s="357"/>
      <c r="G54" s="357"/>
      <c r="H54" s="357"/>
    </row>
    <row r="55" spans="1:8" s="387" customFormat="1" ht="52.8" x14ac:dyDescent="0.25">
      <c r="A55" s="101" t="s">
        <v>637</v>
      </c>
      <c r="B55" s="145" t="s">
        <v>532</v>
      </c>
      <c r="C55" s="388">
        <v>43379.3</v>
      </c>
      <c r="D55" s="357"/>
      <c r="E55" s="357"/>
      <c r="F55" s="357"/>
      <c r="G55" s="357"/>
      <c r="H55" s="357"/>
    </row>
    <row r="56" spans="1:8" s="387" customFormat="1" ht="41.4" x14ac:dyDescent="0.25">
      <c r="A56" s="101" t="s">
        <v>637</v>
      </c>
      <c r="B56" s="390" t="s">
        <v>533</v>
      </c>
      <c r="C56" s="391">
        <v>5719.55</v>
      </c>
      <c r="D56" s="357"/>
      <c r="E56" s="357"/>
      <c r="F56" s="357"/>
      <c r="G56" s="357"/>
      <c r="H56" s="357"/>
    </row>
    <row r="57" spans="1:8" s="387" customFormat="1" ht="41.4" x14ac:dyDescent="0.25">
      <c r="A57" s="103" t="s">
        <v>638</v>
      </c>
      <c r="B57" s="390" t="s">
        <v>639</v>
      </c>
      <c r="C57" s="391">
        <v>35989.031410000003</v>
      </c>
      <c r="D57" s="357"/>
      <c r="E57" s="357"/>
      <c r="F57" s="357"/>
      <c r="G57" s="357"/>
      <c r="H57" s="357"/>
    </row>
    <row r="58" spans="1:8" s="387" customFormat="1" ht="91.5" customHeight="1" x14ac:dyDescent="0.25">
      <c r="A58" s="103" t="s">
        <v>640</v>
      </c>
      <c r="B58" s="390" t="s">
        <v>641</v>
      </c>
      <c r="C58" s="384"/>
      <c r="D58" s="357"/>
      <c r="E58" s="357"/>
      <c r="F58" s="357"/>
      <c r="G58" s="357"/>
      <c r="H58" s="357"/>
    </row>
    <row r="59" spans="1:8" s="387" customFormat="1" ht="55.2" x14ac:dyDescent="0.25">
      <c r="A59" s="103" t="s">
        <v>341</v>
      </c>
      <c r="B59" s="390" t="s">
        <v>642</v>
      </c>
      <c r="C59" s="384"/>
      <c r="D59" s="357"/>
      <c r="E59" s="357"/>
      <c r="F59" s="357"/>
      <c r="G59" s="357"/>
      <c r="H59" s="357"/>
    </row>
    <row r="60" spans="1:8" s="387" customFormat="1" ht="51" customHeight="1" x14ac:dyDescent="0.25">
      <c r="A60" s="103" t="s">
        <v>513</v>
      </c>
      <c r="B60" s="390" t="s">
        <v>643</v>
      </c>
      <c r="C60" s="384">
        <v>404.1</v>
      </c>
      <c r="D60" s="357"/>
      <c r="E60" s="357"/>
      <c r="F60" s="357"/>
      <c r="G60" s="357"/>
      <c r="H60" s="357"/>
    </row>
    <row r="61" spans="1:8" s="387" customFormat="1" ht="48.75" customHeight="1" x14ac:dyDescent="0.25">
      <c r="A61" s="103" t="s">
        <v>342</v>
      </c>
      <c r="B61" s="390" t="s">
        <v>644</v>
      </c>
      <c r="C61" s="391">
        <v>1059.94</v>
      </c>
      <c r="D61" s="357"/>
      <c r="E61" s="357"/>
      <c r="F61" s="357"/>
      <c r="G61" s="357"/>
      <c r="H61" s="357"/>
    </row>
    <row r="62" spans="1:8" s="387" customFormat="1" ht="32.25" customHeight="1" x14ac:dyDescent="0.25">
      <c r="A62" s="103" t="s">
        <v>343</v>
      </c>
      <c r="B62" s="390" t="s">
        <v>645</v>
      </c>
      <c r="C62" s="388">
        <v>12370.050000000001</v>
      </c>
      <c r="D62" s="357"/>
      <c r="E62" s="357"/>
      <c r="F62" s="357"/>
      <c r="G62" s="357"/>
      <c r="H62" s="357"/>
    </row>
    <row r="63" spans="1:8" s="387" customFormat="1" ht="41.4" x14ac:dyDescent="0.25">
      <c r="A63" s="101" t="s">
        <v>637</v>
      </c>
      <c r="B63" s="390" t="s">
        <v>646</v>
      </c>
      <c r="C63" s="388">
        <v>2870</v>
      </c>
      <c r="D63" s="357"/>
      <c r="E63" s="357"/>
      <c r="F63" s="357"/>
      <c r="G63" s="357"/>
      <c r="H63" s="357"/>
    </row>
    <row r="64" spans="1:8" s="387" customFormat="1" ht="33.75" customHeight="1" x14ac:dyDescent="0.25">
      <c r="A64" s="103" t="s">
        <v>344</v>
      </c>
      <c r="B64" s="390" t="s">
        <v>647</v>
      </c>
      <c r="C64" s="388">
        <v>5049.9949999999999</v>
      </c>
      <c r="D64" s="357"/>
      <c r="E64" s="357"/>
      <c r="F64" s="357"/>
      <c r="G64" s="357"/>
      <c r="H64" s="357"/>
    </row>
    <row r="65" spans="1:8" s="387" customFormat="1" ht="27.6" x14ac:dyDescent="0.25">
      <c r="A65" s="101" t="s">
        <v>648</v>
      </c>
      <c r="B65" s="144" t="s">
        <v>649</v>
      </c>
      <c r="C65" s="384"/>
      <c r="D65" s="357"/>
      <c r="E65" s="357"/>
      <c r="F65" s="357"/>
      <c r="G65" s="357"/>
      <c r="H65" s="357"/>
    </row>
    <row r="66" spans="1:8" s="387" customFormat="1" ht="27.6" x14ac:dyDescent="0.25">
      <c r="A66" s="103" t="s">
        <v>494</v>
      </c>
      <c r="B66" s="390" t="s">
        <v>650</v>
      </c>
      <c r="C66" s="384"/>
      <c r="D66" s="357"/>
      <c r="E66" s="357"/>
      <c r="F66" s="357"/>
      <c r="G66" s="357"/>
      <c r="H66" s="357"/>
    </row>
    <row r="67" spans="1:8" s="387" customFormat="1" x14ac:dyDescent="0.25">
      <c r="A67" s="103" t="s">
        <v>345</v>
      </c>
      <c r="B67" s="390" t="s">
        <v>651</v>
      </c>
      <c r="C67" s="384"/>
      <c r="D67" s="357"/>
      <c r="E67" s="357"/>
      <c r="F67" s="357"/>
      <c r="G67" s="357"/>
      <c r="H67" s="357"/>
    </row>
    <row r="68" spans="1:8" s="387" customFormat="1" ht="21" customHeight="1" x14ac:dyDescent="0.25">
      <c r="A68" s="101" t="s">
        <v>652</v>
      </c>
      <c r="B68" s="383" t="s">
        <v>653</v>
      </c>
      <c r="C68" s="391">
        <f>SUM(C69:C92)</f>
        <v>1422539.9998670719</v>
      </c>
      <c r="D68" s="357"/>
      <c r="E68" s="357"/>
      <c r="F68" s="357"/>
      <c r="G68" s="357"/>
      <c r="H68" s="357"/>
    </row>
    <row r="69" spans="1:8" s="387" customFormat="1" ht="156" customHeight="1" x14ac:dyDescent="0.25">
      <c r="A69" s="101" t="s">
        <v>654</v>
      </c>
      <c r="B69" s="383" t="s">
        <v>516</v>
      </c>
      <c r="C69" s="391">
        <v>771271</v>
      </c>
      <c r="D69" s="357"/>
      <c r="E69" s="357"/>
      <c r="F69" s="357"/>
      <c r="G69" s="357"/>
      <c r="H69" s="357"/>
    </row>
    <row r="70" spans="1:8" s="387" customFormat="1" ht="27.6" x14ac:dyDescent="0.25">
      <c r="A70" s="101" t="s">
        <v>514</v>
      </c>
      <c r="B70" s="383" t="s">
        <v>529</v>
      </c>
      <c r="C70" s="389">
        <v>369544.64600000001</v>
      </c>
      <c r="D70" s="357"/>
      <c r="E70" s="357"/>
      <c r="F70" s="357"/>
      <c r="G70" s="357"/>
      <c r="H70" s="357"/>
    </row>
    <row r="71" spans="1:8" s="387" customFormat="1" ht="28.5" customHeight="1" x14ac:dyDescent="0.25">
      <c r="A71" s="101" t="s">
        <v>654</v>
      </c>
      <c r="B71" s="383" t="s">
        <v>517</v>
      </c>
      <c r="C71" s="381">
        <v>10</v>
      </c>
      <c r="D71" s="357"/>
      <c r="E71" s="357"/>
      <c r="F71" s="357"/>
      <c r="G71" s="357"/>
      <c r="H71" s="357"/>
    </row>
    <row r="72" spans="1:8" s="387" customFormat="1" ht="27.6" x14ac:dyDescent="0.25">
      <c r="A72" s="101" t="s">
        <v>654</v>
      </c>
      <c r="B72" s="383" t="s">
        <v>518</v>
      </c>
      <c r="C72" s="381">
        <v>13224.2</v>
      </c>
      <c r="D72" s="357"/>
      <c r="E72" s="357"/>
      <c r="F72" s="357"/>
      <c r="G72" s="357"/>
      <c r="H72" s="357"/>
    </row>
    <row r="73" spans="1:8" s="387" customFormat="1" ht="27.6" x14ac:dyDescent="0.25">
      <c r="A73" s="101" t="s">
        <v>515</v>
      </c>
      <c r="B73" s="383" t="s">
        <v>519</v>
      </c>
      <c r="C73" s="381">
        <v>16073.7</v>
      </c>
      <c r="D73" s="357"/>
      <c r="E73" s="357"/>
      <c r="F73" s="357"/>
      <c r="G73" s="357"/>
      <c r="H73" s="357"/>
    </row>
    <row r="74" spans="1:8" s="387" customFormat="1" ht="41.4" x14ac:dyDescent="0.25">
      <c r="A74" s="101" t="s">
        <v>346</v>
      </c>
      <c r="B74" s="383" t="s">
        <v>655</v>
      </c>
      <c r="C74" s="388">
        <v>89.3</v>
      </c>
      <c r="D74" s="357"/>
      <c r="E74" s="357"/>
      <c r="F74" s="357"/>
      <c r="G74" s="357"/>
      <c r="H74" s="357"/>
    </row>
    <row r="75" spans="1:8" s="387" customFormat="1" ht="27.6" x14ac:dyDescent="0.25">
      <c r="A75" s="101" t="s">
        <v>654</v>
      </c>
      <c r="B75" s="383" t="s">
        <v>520</v>
      </c>
      <c r="C75" s="388">
        <v>3398.3438670719997</v>
      </c>
      <c r="D75" s="357"/>
      <c r="E75" s="357"/>
      <c r="F75" s="357"/>
      <c r="G75" s="357"/>
      <c r="H75" s="357"/>
    </row>
    <row r="76" spans="1:8" s="387" customFormat="1" ht="69" x14ac:dyDescent="0.25">
      <c r="A76" s="101" t="s">
        <v>654</v>
      </c>
      <c r="B76" s="383" t="s">
        <v>521</v>
      </c>
      <c r="C76" s="388">
        <v>27112.7</v>
      </c>
      <c r="D76" s="357"/>
      <c r="E76" s="357"/>
      <c r="F76" s="357"/>
      <c r="G76" s="357"/>
      <c r="H76" s="357"/>
    </row>
    <row r="77" spans="1:8" s="387" customFormat="1" ht="27.6" x14ac:dyDescent="0.25">
      <c r="A77" s="101" t="s">
        <v>495</v>
      </c>
      <c r="B77" s="383" t="s">
        <v>656</v>
      </c>
      <c r="C77" s="391">
        <v>19113.09</v>
      </c>
      <c r="D77" s="357"/>
      <c r="E77" s="357"/>
      <c r="F77" s="357"/>
      <c r="G77" s="357"/>
      <c r="H77" s="357"/>
    </row>
    <row r="78" spans="1:8" s="387" customFormat="1" ht="27.6" x14ac:dyDescent="0.25">
      <c r="A78" s="101" t="s">
        <v>654</v>
      </c>
      <c r="B78" s="383" t="s">
        <v>657</v>
      </c>
      <c r="C78" s="384"/>
      <c r="D78" s="357"/>
      <c r="E78" s="357"/>
      <c r="F78" s="357"/>
      <c r="G78" s="357"/>
      <c r="H78" s="357"/>
    </row>
    <row r="79" spans="1:8" s="385" customFormat="1" ht="34.5" customHeight="1" x14ac:dyDescent="0.25">
      <c r="A79" s="101" t="s">
        <v>347</v>
      </c>
      <c r="B79" s="383" t="s">
        <v>658</v>
      </c>
      <c r="C79" s="384">
        <v>1781.3</v>
      </c>
      <c r="D79" s="357"/>
      <c r="E79" s="357"/>
      <c r="F79" s="357"/>
      <c r="G79" s="357"/>
      <c r="H79" s="357"/>
    </row>
    <row r="80" spans="1:8" s="385" customFormat="1" ht="46.5" customHeight="1" x14ac:dyDescent="0.25">
      <c r="A80" s="101" t="s">
        <v>348</v>
      </c>
      <c r="B80" s="383" t="s">
        <v>659</v>
      </c>
      <c r="C80" s="384">
        <v>491.2</v>
      </c>
      <c r="D80" s="357"/>
      <c r="E80" s="357"/>
      <c r="F80" s="357"/>
      <c r="G80" s="357"/>
      <c r="H80" s="357"/>
    </row>
    <row r="81" spans="1:8" s="385" customFormat="1" ht="27.6" x14ac:dyDescent="0.25">
      <c r="A81" s="101" t="s">
        <v>349</v>
      </c>
      <c r="B81" s="383" t="s">
        <v>660</v>
      </c>
      <c r="C81" s="384">
        <v>10165</v>
      </c>
      <c r="D81" s="357"/>
      <c r="E81" s="357"/>
      <c r="F81" s="357"/>
      <c r="G81" s="357"/>
      <c r="H81" s="357"/>
    </row>
    <row r="82" spans="1:8" s="385" customFormat="1" ht="62.25" customHeight="1" x14ac:dyDescent="0.25">
      <c r="A82" s="101" t="s">
        <v>654</v>
      </c>
      <c r="B82" s="383" t="s">
        <v>522</v>
      </c>
      <c r="C82" s="384">
        <v>14951.2</v>
      </c>
      <c r="D82" s="357"/>
      <c r="E82" s="357"/>
      <c r="F82" s="357"/>
      <c r="G82" s="357"/>
      <c r="H82" s="357"/>
    </row>
    <row r="83" spans="1:8" s="385" customFormat="1" ht="27.6" x14ac:dyDescent="0.25">
      <c r="A83" s="101" t="s">
        <v>654</v>
      </c>
      <c r="B83" s="383" t="s">
        <v>523</v>
      </c>
      <c r="C83" s="384">
        <v>278.7</v>
      </c>
      <c r="D83" s="357"/>
      <c r="E83" s="357"/>
      <c r="F83" s="357"/>
      <c r="G83" s="357"/>
      <c r="H83" s="357"/>
    </row>
    <row r="84" spans="1:8" s="385" customFormat="1" ht="27.6" x14ac:dyDescent="0.25">
      <c r="A84" s="101" t="s">
        <v>654</v>
      </c>
      <c r="B84" s="383" t="s">
        <v>524</v>
      </c>
      <c r="C84" s="384">
        <v>495.90000000000003</v>
      </c>
      <c r="D84" s="357"/>
      <c r="E84" s="357"/>
      <c r="F84" s="357"/>
      <c r="G84" s="357"/>
      <c r="H84" s="357"/>
    </row>
    <row r="85" spans="1:8" s="385" customFormat="1" ht="27.6" x14ac:dyDescent="0.25">
      <c r="A85" s="101" t="s">
        <v>654</v>
      </c>
      <c r="B85" s="383" t="s">
        <v>525</v>
      </c>
      <c r="C85" s="391">
        <v>729.09</v>
      </c>
      <c r="D85" s="357"/>
      <c r="E85" s="357"/>
      <c r="F85" s="357"/>
      <c r="G85" s="357"/>
      <c r="H85" s="357"/>
    </row>
    <row r="86" spans="1:8" s="385" customFormat="1" ht="27.6" x14ac:dyDescent="0.25">
      <c r="A86" s="101" t="s">
        <v>654</v>
      </c>
      <c r="B86" s="383" t="s">
        <v>526</v>
      </c>
      <c r="C86" s="384">
        <v>538</v>
      </c>
      <c r="D86" s="357"/>
      <c r="E86" s="357"/>
      <c r="F86" s="357"/>
      <c r="G86" s="357"/>
      <c r="H86" s="357"/>
    </row>
    <row r="87" spans="1:8" s="385" customFormat="1" ht="41.4" x14ac:dyDescent="0.25">
      <c r="A87" s="101" t="s">
        <v>661</v>
      </c>
      <c r="B87" s="383" t="s">
        <v>530</v>
      </c>
      <c r="C87" s="391">
        <v>101386.84</v>
      </c>
      <c r="D87" s="357"/>
      <c r="E87" s="357"/>
      <c r="F87" s="357"/>
      <c r="G87" s="357"/>
      <c r="H87" s="357"/>
    </row>
    <row r="88" spans="1:8" s="385" customFormat="1" ht="33" customHeight="1" x14ac:dyDescent="0.25">
      <c r="A88" s="101" t="s">
        <v>351</v>
      </c>
      <c r="B88" s="383" t="s">
        <v>662</v>
      </c>
      <c r="C88" s="384">
        <v>68618.8</v>
      </c>
      <c r="D88" s="357"/>
      <c r="E88" s="357"/>
      <c r="F88" s="357"/>
      <c r="G88" s="357"/>
      <c r="H88" s="357"/>
    </row>
    <row r="89" spans="1:8" s="385" customFormat="1" x14ac:dyDescent="0.25">
      <c r="A89" s="101" t="s">
        <v>654</v>
      </c>
      <c r="B89" s="383" t="s">
        <v>527</v>
      </c>
      <c r="C89" s="384">
        <v>2315</v>
      </c>
      <c r="D89" s="357"/>
      <c r="E89" s="357"/>
      <c r="F89" s="357"/>
      <c r="G89" s="357"/>
      <c r="H89" s="357"/>
    </row>
    <row r="90" spans="1:8" s="385" customFormat="1" ht="41.4" x14ac:dyDescent="0.25">
      <c r="A90" s="101" t="s">
        <v>654</v>
      </c>
      <c r="B90" s="383" t="s">
        <v>528</v>
      </c>
      <c r="C90" s="391">
        <v>951.99</v>
      </c>
      <c r="D90" s="357"/>
      <c r="E90" s="357"/>
      <c r="F90" s="357"/>
      <c r="G90" s="357"/>
      <c r="H90" s="357"/>
    </row>
    <row r="91" spans="1:8" s="385" customFormat="1" ht="76.5" customHeight="1" x14ac:dyDescent="0.25">
      <c r="A91" s="101" t="s">
        <v>350</v>
      </c>
      <c r="B91" s="383" t="s">
        <v>663</v>
      </c>
      <c r="C91" s="384"/>
    </row>
    <row r="92" spans="1:8" s="385" customFormat="1" ht="35.25" customHeight="1" x14ac:dyDescent="0.25">
      <c r="A92" s="101" t="s">
        <v>351</v>
      </c>
      <c r="B92" s="383" t="s">
        <v>662</v>
      </c>
      <c r="C92" s="384"/>
    </row>
    <row r="93" spans="1:8" s="382" customFormat="1" ht="18.75" customHeight="1" x14ac:dyDescent="0.25">
      <c r="A93" s="102" t="s">
        <v>664</v>
      </c>
      <c r="B93" s="392" t="s">
        <v>665</v>
      </c>
      <c r="C93" s="389">
        <f>SUM(C94:C97)</f>
        <v>63010.580759999997</v>
      </c>
    </row>
    <row r="94" spans="1:8" s="382" customFormat="1" ht="41.4" x14ac:dyDescent="0.25">
      <c r="A94" s="101" t="s">
        <v>666</v>
      </c>
      <c r="B94" s="393" t="s">
        <v>667</v>
      </c>
      <c r="C94" s="384">
        <v>49034.303</v>
      </c>
    </row>
    <row r="95" spans="1:8" s="382" customFormat="1" ht="41.4" x14ac:dyDescent="0.25">
      <c r="A95" s="101" t="s">
        <v>666</v>
      </c>
      <c r="B95" s="393" t="s">
        <v>668</v>
      </c>
      <c r="C95" s="384">
        <v>3976.2777599999995</v>
      </c>
    </row>
    <row r="96" spans="1:8" s="382" customFormat="1" ht="55.2" x14ac:dyDescent="0.25">
      <c r="A96" s="103" t="s">
        <v>669</v>
      </c>
      <c r="B96" s="394" t="s">
        <v>670</v>
      </c>
      <c r="C96" s="384"/>
    </row>
    <row r="97" spans="1:8" s="387" customFormat="1" ht="55.2" x14ac:dyDescent="0.25">
      <c r="A97" s="103" t="s">
        <v>671</v>
      </c>
      <c r="B97" s="394" t="s">
        <v>672</v>
      </c>
      <c r="C97" s="384">
        <v>10000</v>
      </c>
    </row>
    <row r="98" spans="1:8" s="352" customFormat="1" ht="19.5" customHeight="1" x14ac:dyDescent="0.25">
      <c r="A98" s="354"/>
      <c r="B98" s="372" t="s">
        <v>352</v>
      </c>
      <c r="C98" s="395">
        <f>C49+C14</f>
        <v>1883059.8470370718</v>
      </c>
    </row>
    <row r="99" spans="1:8" x14ac:dyDescent="0.25">
      <c r="B99" s="396"/>
      <c r="C99" s="397"/>
    </row>
    <row r="100" spans="1:8" s="400" customFormat="1" ht="15.6" x14ac:dyDescent="0.3">
      <c r="A100" s="36" t="s">
        <v>673</v>
      </c>
      <c r="B100" s="398"/>
      <c r="C100" s="399"/>
      <c r="D100" s="399"/>
      <c r="E100" s="399"/>
      <c r="F100" s="399"/>
      <c r="G100" s="399"/>
      <c r="H100" s="399"/>
    </row>
    <row r="101" spans="1:8" s="400" customFormat="1" ht="15.6" x14ac:dyDescent="0.3">
      <c r="A101" s="36" t="s">
        <v>674</v>
      </c>
      <c r="B101" s="401"/>
      <c r="C101" s="399"/>
      <c r="D101" s="399"/>
      <c r="E101" s="399"/>
      <c r="F101" s="399"/>
      <c r="G101" s="399"/>
      <c r="H101" s="399"/>
    </row>
    <row r="102" spans="1:8" x14ac:dyDescent="0.25">
      <c r="B102" s="396"/>
    </row>
    <row r="103" spans="1:8" x14ac:dyDescent="0.25">
      <c r="B103" s="396"/>
      <c r="C103" s="402"/>
    </row>
    <row r="104" spans="1:8" x14ac:dyDescent="0.25">
      <c r="B104" s="396"/>
    </row>
    <row r="105" spans="1:8" x14ac:dyDescent="0.25">
      <c r="B105" s="396"/>
    </row>
    <row r="106" spans="1:8" x14ac:dyDescent="0.25">
      <c r="B106" s="396"/>
    </row>
    <row r="107" spans="1:8" x14ac:dyDescent="0.25">
      <c r="B107" s="396"/>
    </row>
    <row r="108" spans="1:8" x14ac:dyDescent="0.25">
      <c r="B108" s="396"/>
    </row>
    <row r="109" spans="1:8" x14ac:dyDescent="0.25">
      <c r="B109" s="396"/>
    </row>
    <row r="110" spans="1:8" x14ac:dyDescent="0.25">
      <c r="B110" s="396"/>
    </row>
    <row r="111" spans="1:8" x14ac:dyDescent="0.25">
      <c r="B111" s="396"/>
    </row>
    <row r="112" spans="1:8" x14ac:dyDescent="0.25">
      <c r="B112" s="396"/>
    </row>
    <row r="113" spans="2:2" x14ac:dyDescent="0.25">
      <c r="B113" s="396"/>
    </row>
    <row r="114" spans="2:2" x14ac:dyDescent="0.25">
      <c r="B114" s="396"/>
    </row>
    <row r="115" spans="2:2" x14ac:dyDescent="0.25">
      <c r="B115" s="396"/>
    </row>
    <row r="116" spans="2:2" x14ac:dyDescent="0.25">
      <c r="B116" s="396"/>
    </row>
    <row r="117" spans="2:2" x14ac:dyDescent="0.25">
      <c r="B117" s="396"/>
    </row>
    <row r="118" spans="2:2" x14ac:dyDescent="0.25">
      <c r="B118" s="396"/>
    </row>
    <row r="119" spans="2:2" x14ac:dyDescent="0.25">
      <c r="B119" s="396"/>
    </row>
    <row r="120" spans="2:2" x14ac:dyDescent="0.25">
      <c r="B120" s="396"/>
    </row>
    <row r="121" spans="2:2" x14ac:dyDescent="0.25">
      <c r="B121" s="396"/>
    </row>
    <row r="122" spans="2:2" x14ac:dyDescent="0.25">
      <c r="B122" s="396"/>
    </row>
    <row r="123" spans="2:2" x14ac:dyDescent="0.25">
      <c r="B123" s="396"/>
    </row>
    <row r="124" spans="2:2" x14ac:dyDescent="0.25">
      <c r="B124" s="396"/>
    </row>
    <row r="125" spans="2:2" x14ac:dyDescent="0.25">
      <c r="B125" s="396"/>
    </row>
    <row r="126" spans="2:2" x14ac:dyDescent="0.25">
      <c r="B126" s="396"/>
    </row>
    <row r="127" spans="2:2" x14ac:dyDescent="0.25">
      <c r="B127" s="396"/>
    </row>
    <row r="128" spans="2:2" x14ac:dyDescent="0.25">
      <c r="B128" s="396"/>
    </row>
    <row r="129" spans="2:2" x14ac:dyDescent="0.25">
      <c r="B129" s="396"/>
    </row>
    <row r="130" spans="2:2" x14ac:dyDescent="0.25">
      <c r="B130" s="396"/>
    </row>
    <row r="131" spans="2:2" x14ac:dyDescent="0.25">
      <c r="B131" s="396"/>
    </row>
    <row r="132" spans="2:2" x14ac:dyDescent="0.25">
      <c r="B132" s="396"/>
    </row>
    <row r="133" spans="2:2" x14ac:dyDescent="0.25">
      <c r="B133" s="396"/>
    </row>
    <row r="134" spans="2:2" x14ac:dyDescent="0.25">
      <c r="B134" s="396"/>
    </row>
    <row r="135" spans="2:2" x14ac:dyDescent="0.25">
      <c r="B135" s="396"/>
    </row>
    <row r="136" spans="2:2" x14ac:dyDescent="0.25">
      <c r="B136" s="396"/>
    </row>
    <row r="137" spans="2:2" x14ac:dyDescent="0.25">
      <c r="B137" s="396"/>
    </row>
    <row r="138" spans="2:2" x14ac:dyDescent="0.25">
      <c r="B138" s="396"/>
    </row>
    <row r="139" spans="2:2" x14ac:dyDescent="0.25">
      <c r="B139" s="396"/>
    </row>
    <row r="140" spans="2:2" x14ac:dyDescent="0.25">
      <c r="B140" s="396"/>
    </row>
    <row r="141" spans="2:2" x14ac:dyDescent="0.25">
      <c r="B141" s="396"/>
    </row>
    <row r="142" spans="2:2" x14ac:dyDescent="0.25">
      <c r="B142" s="396"/>
    </row>
    <row r="143" spans="2:2" x14ac:dyDescent="0.25">
      <c r="B143" s="396"/>
    </row>
    <row r="144" spans="2:2" x14ac:dyDescent="0.25">
      <c r="B144" s="396"/>
    </row>
    <row r="145" spans="2:2" x14ac:dyDescent="0.25">
      <c r="B145" s="396"/>
    </row>
    <row r="146" spans="2:2" x14ac:dyDescent="0.25">
      <c r="B146" s="396"/>
    </row>
    <row r="147" spans="2:2" x14ac:dyDescent="0.25">
      <c r="B147" s="396"/>
    </row>
    <row r="148" spans="2:2" x14ac:dyDescent="0.25">
      <c r="B148" s="396"/>
    </row>
    <row r="149" spans="2:2" x14ac:dyDescent="0.25">
      <c r="B149" s="396"/>
    </row>
    <row r="150" spans="2:2" x14ac:dyDescent="0.25">
      <c r="B150" s="396"/>
    </row>
    <row r="151" spans="2:2" x14ac:dyDescent="0.25">
      <c r="B151" s="396"/>
    </row>
    <row r="152" spans="2:2" x14ac:dyDescent="0.25">
      <c r="B152" s="396"/>
    </row>
    <row r="153" spans="2:2" x14ac:dyDescent="0.25">
      <c r="B153" s="396"/>
    </row>
    <row r="154" spans="2:2" x14ac:dyDescent="0.25">
      <c r="B154" s="396"/>
    </row>
    <row r="155" spans="2:2" x14ac:dyDescent="0.25">
      <c r="B155" s="396"/>
    </row>
    <row r="156" spans="2:2" x14ac:dyDescent="0.25">
      <c r="B156" s="396"/>
    </row>
    <row r="157" spans="2:2" x14ac:dyDescent="0.25">
      <c r="B157" s="396"/>
    </row>
    <row r="158" spans="2:2" x14ac:dyDescent="0.25">
      <c r="B158" s="396"/>
    </row>
    <row r="159" spans="2:2" x14ac:dyDescent="0.25">
      <c r="B159" s="396"/>
    </row>
    <row r="160" spans="2:2" x14ac:dyDescent="0.25">
      <c r="B160" s="396"/>
    </row>
    <row r="161" spans="2:2" x14ac:dyDescent="0.25">
      <c r="B161" s="396"/>
    </row>
    <row r="162" spans="2:2" x14ac:dyDescent="0.25">
      <c r="B162" s="396"/>
    </row>
    <row r="163" spans="2:2" x14ac:dyDescent="0.25">
      <c r="B163" s="396"/>
    </row>
    <row r="164" spans="2:2" x14ac:dyDescent="0.25">
      <c r="B164" s="396"/>
    </row>
    <row r="165" spans="2:2" x14ac:dyDescent="0.25">
      <c r="B165" s="396"/>
    </row>
    <row r="166" spans="2:2" x14ac:dyDescent="0.25">
      <c r="B166" s="396"/>
    </row>
    <row r="167" spans="2:2" x14ac:dyDescent="0.25">
      <c r="B167" s="396"/>
    </row>
    <row r="168" spans="2:2" x14ac:dyDescent="0.25">
      <c r="B168" s="396"/>
    </row>
    <row r="169" spans="2:2" x14ac:dyDescent="0.25">
      <c r="B169" s="396"/>
    </row>
    <row r="170" spans="2:2" x14ac:dyDescent="0.25">
      <c r="B170" s="396"/>
    </row>
    <row r="171" spans="2:2" x14ac:dyDescent="0.25">
      <c r="B171" s="396"/>
    </row>
    <row r="172" spans="2:2" x14ac:dyDescent="0.25">
      <c r="B172" s="396"/>
    </row>
    <row r="173" spans="2:2" x14ac:dyDescent="0.25">
      <c r="B173" s="396"/>
    </row>
    <row r="174" spans="2:2" x14ac:dyDescent="0.25">
      <c r="B174" s="396"/>
    </row>
    <row r="175" spans="2:2" x14ac:dyDescent="0.25">
      <c r="B175" s="396"/>
    </row>
    <row r="176" spans="2:2" x14ac:dyDescent="0.25">
      <c r="B176" s="396"/>
    </row>
    <row r="177" spans="2:2" x14ac:dyDescent="0.25">
      <c r="B177" s="396"/>
    </row>
    <row r="178" spans="2:2" x14ac:dyDescent="0.25">
      <c r="B178" s="396"/>
    </row>
    <row r="179" spans="2:2" x14ac:dyDescent="0.25">
      <c r="B179" s="396"/>
    </row>
    <row r="180" spans="2:2" x14ac:dyDescent="0.25">
      <c r="B180" s="396"/>
    </row>
    <row r="181" spans="2:2" x14ac:dyDescent="0.25">
      <c r="B181" s="396"/>
    </row>
    <row r="182" spans="2:2" x14ac:dyDescent="0.25">
      <c r="B182" s="396"/>
    </row>
    <row r="183" spans="2:2" x14ac:dyDescent="0.25">
      <c r="B183" s="396"/>
    </row>
    <row r="184" spans="2:2" x14ac:dyDescent="0.25">
      <c r="B184" s="396"/>
    </row>
    <row r="185" spans="2:2" x14ac:dyDescent="0.25">
      <c r="B185" s="396"/>
    </row>
    <row r="186" spans="2:2" x14ac:dyDescent="0.25">
      <c r="B186" s="396"/>
    </row>
    <row r="187" spans="2:2" x14ac:dyDescent="0.25">
      <c r="B187" s="396"/>
    </row>
    <row r="188" spans="2:2" x14ac:dyDescent="0.25">
      <c r="B188" s="396"/>
    </row>
    <row r="189" spans="2:2" x14ac:dyDescent="0.25">
      <c r="B189" s="396"/>
    </row>
    <row r="190" spans="2:2" x14ac:dyDescent="0.25">
      <c r="B190" s="396"/>
    </row>
    <row r="191" spans="2:2" x14ac:dyDescent="0.25">
      <c r="B191" s="396"/>
    </row>
    <row r="192" spans="2:2" x14ac:dyDescent="0.25">
      <c r="B192" s="396"/>
    </row>
    <row r="193" spans="2:2" x14ac:dyDescent="0.25">
      <c r="B193" s="396"/>
    </row>
    <row r="194" spans="2:2" x14ac:dyDescent="0.25">
      <c r="B194" s="396"/>
    </row>
    <row r="195" spans="2:2" x14ac:dyDescent="0.25">
      <c r="B195" s="396"/>
    </row>
    <row r="196" spans="2:2" x14ac:dyDescent="0.25">
      <c r="B196" s="396"/>
    </row>
    <row r="197" spans="2:2" x14ac:dyDescent="0.25">
      <c r="B197" s="396"/>
    </row>
    <row r="198" spans="2:2" x14ac:dyDescent="0.25">
      <c r="B198" s="396"/>
    </row>
    <row r="199" spans="2:2" x14ac:dyDescent="0.25">
      <c r="B199" s="396"/>
    </row>
    <row r="200" spans="2:2" x14ac:dyDescent="0.25">
      <c r="B200" s="396"/>
    </row>
    <row r="201" spans="2:2" x14ac:dyDescent="0.25">
      <c r="B201" s="396"/>
    </row>
    <row r="202" spans="2:2" x14ac:dyDescent="0.25">
      <c r="B202" s="396"/>
    </row>
    <row r="203" spans="2:2" x14ac:dyDescent="0.25">
      <c r="B203" s="396"/>
    </row>
    <row r="204" spans="2:2" x14ac:dyDescent="0.25">
      <c r="B204" s="396"/>
    </row>
    <row r="205" spans="2:2" x14ac:dyDescent="0.25">
      <c r="B205" s="396"/>
    </row>
    <row r="206" spans="2:2" x14ac:dyDescent="0.25">
      <c r="B206" s="396"/>
    </row>
    <row r="207" spans="2:2" x14ac:dyDescent="0.25">
      <c r="B207" s="396"/>
    </row>
    <row r="208" spans="2:2" x14ac:dyDescent="0.25">
      <c r="B208" s="396"/>
    </row>
    <row r="209" spans="2:2" x14ac:dyDescent="0.25">
      <c r="B209" s="396"/>
    </row>
    <row r="210" spans="2:2" x14ac:dyDescent="0.25">
      <c r="B210" s="396"/>
    </row>
    <row r="211" spans="2:2" x14ac:dyDescent="0.25">
      <c r="B211" s="396"/>
    </row>
    <row r="212" spans="2:2" x14ac:dyDescent="0.25">
      <c r="B212" s="396"/>
    </row>
    <row r="213" spans="2:2" x14ac:dyDescent="0.25">
      <c r="B213" s="396"/>
    </row>
    <row r="214" spans="2:2" x14ac:dyDescent="0.25">
      <c r="B214" s="396"/>
    </row>
    <row r="215" spans="2:2" x14ac:dyDescent="0.25">
      <c r="B215" s="396"/>
    </row>
    <row r="216" spans="2:2" x14ac:dyDescent="0.25">
      <c r="B216" s="396"/>
    </row>
    <row r="217" spans="2:2" x14ac:dyDescent="0.25">
      <c r="B217" s="396"/>
    </row>
    <row r="218" spans="2:2" x14ac:dyDescent="0.25">
      <c r="B218" s="396"/>
    </row>
    <row r="219" spans="2:2" x14ac:dyDescent="0.25">
      <c r="B219" s="396"/>
    </row>
    <row r="220" spans="2:2" x14ac:dyDescent="0.25">
      <c r="B220" s="396"/>
    </row>
    <row r="221" spans="2:2" x14ac:dyDescent="0.25">
      <c r="B221" s="396"/>
    </row>
    <row r="222" spans="2:2" x14ac:dyDescent="0.25">
      <c r="B222" s="396"/>
    </row>
    <row r="223" spans="2:2" x14ac:dyDescent="0.25">
      <c r="B223" s="396"/>
    </row>
    <row r="224" spans="2:2" x14ac:dyDescent="0.25">
      <c r="B224" s="396"/>
    </row>
    <row r="225" spans="2:2" x14ac:dyDescent="0.25">
      <c r="B225" s="396"/>
    </row>
    <row r="226" spans="2:2" x14ac:dyDescent="0.25">
      <c r="B226" s="396"/>
    </row>
    <row r="227" spans="2:2" x14ac:dyDescent="0.25">
      <c r="B227" s="396"/>
    </row>
    <row r="228" spans="2:2" x14ac:dyDescent="0.25">
      <c r="B228" s="396"/>
    </row>
    <row r="229" spans="2:2" x14ac:dyDescent="0.25">
      <c r="B229" s="396"/>
    </row>
    <row r="230" spans="2:2" x14ac:dyDescent="0.25">
      <c r="B230" s="396"/>
    </row>
    <row r="231" spans="2:2" x14ac:dyDescent="0.25">
      <c r="B231" s="396"/>
    </row>
    <row r="232" spans="2:2" x14ac:dyDescent="0.25">
      <c r="B232" s="396"/>
    </row>
    <row r="233" spans="2:2" x14ac:dyDescent="0.25">
      <c r="B233" s="396"/>
    </row>
    <row r="234" spans="2:2" x14ac:dyDescent="0.25">
      <c r="B234" s="396"/>
    </row>
    <row r="235" spans="2:2" x14ac:dyDescent="0.25">
      <c r="B235" s="396"/>
    </row>
    <row r="236" spans="2:2" x14ac:dyDescent="0.25">
      <c r="B236" s="396"/>
    </row>
    <row r="237" spans="2:2" x14ac:dyDescent="0.25">
      <c r="B237" s="396"/>
    </row>
    <row r="238" spans="2:2" x14ac:dyDescent="0.25">
      <c r="B238" s="396"/>
    </row>
    <row r="239" spans="2:2" x14ac:dyDescent="0.25">
      <c r="B239" s="396"/>
    </row>
    <row r="240" spans="2:2" x14ac:dyDescent="0.25">
      <c r="B240" s="396"/>
    </row>
    <row r="241" spans="2:2" x14ac:dyDescent="0.25">
      <c r="B241" s="396"/>
    </row>
    <row r="242" spans="2:2" x14ac:dyDescent="0.25">
      <c r="B242" s="396"/>
    </row>
    <row r="243" spans="2:2" x14ac:dyDescent="0.25">
      <c r="B243" s="396"/>
    </row>
    <row r="244" spans="2:2" x14ac:dyDescent="0.25">
      <c r="B244" s="396"/>
    </row>
    <row r="245" spans="2:2" x14ac:dyDescent="0.25">
      <c r="B245" s="396"/>
    </row>
    <row r="246" spans="2:2" x14ac:dyDescent="0.25">
      <c r="B246" s="396"/>
    </row>
    <row r="247" spans="2:2" x14ac:dyDescent="0.25">
      <c r="B247" s="396"/>
    </row>
    <row r="248" spans="2:2" x14ac:dyDescent="0.25">
      <c r="B248" s="396"/>
    </row>
    <row r="249" spans="2:2" x14ac:dyDescent="0.25">
      <c r="B249" s="396"/>
    </row>
    <row r="250" spans="2:2" x14ac:dyDescent="0.25">
      <c r="B250" s="396"/>
    </row>
    <row r="251" spans="2:2" x14ac:dyDescent="0.25">
      <c r="B251" s="396"/>
    </row>
    <row r="252" spans="2:2" x14ac:dyDescent="0.25">
      <c r="B252" s="396"/>
    </row>
    <row r="253" spans="2:2" x14ac:dyDescent="0.25">
      <c r="B253" s="396"/>
    </row>
    <row r="254" spans="2:2" x14ac:dyDescent="0.25">
      <c r="B254" s="396"/>
    </row>
    <row r="255" spans="2:2" x14ac:dyDescent="0.25">
      <c r="B255" s="396"/>
    </row>
    <row r="256" spans="2:2" x14ac:dyDescent="0.25">
      <c r="B256" s="396"/>
    </row>
    <row r="257" spans="2:2" x14ac:dyDescent="0.25">
      <c r="B257" s="396"/>
    </row>
    <row r="258" spans="2:2" x14ac:dyDescent="0.25">
      <c r="B258" s="396"/>
    </row>
    <row r="259" spans="2:2" x14ac:dyDescent="0.25">
      <c r="B259" s="396"/>
    </row>
    <row r="260" spans="2:2" x14ac:dyDescent="0.25">
      <c r="B260" s="396"/>
    </row>
    <row r="261" spans="2:2" x14ac:dyDescent="0.25">
      <c r="B261" s="396"/>
    </row>
  </sheetData>
  <mergeCells count="9">
    <mergeCell ref="A9:C9"/>
    <mergeCell ref="A10:C10"/>
    <mergeCell ref="B2:C2"/>
    <mergeCell ref="B3:C3"/>
    <mergeCell ref="A4:C4"/>
    <mergeCell ref="A5:C5"/>
    <mergeCell ref="A6:C6"/>
    <mergeCell ref="A8:C8"/>
    <mergeCell ref="B7:C7"/>
  </mergeCells>
  <pageMargins left="1.1023622047244095" right="0.51181102362204722" top="0.74803149606299213" bottom="0.74803149606299213" header="0.31496062992125984" footer="0.31496062992125984"/>
  <pageSetup paperSize="9" scale="72" orientation="portrait" r:id="rId1"/>
  <rowBreaks count="2" manualBreakCount="2">
    <brk id="39" max="2" man="1"/>
    <brk id="73" max="2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D104"/>
  <sheetViews>
    <sheetView view="pageBreakPreview" zoomScale="60" zoomScaleNormal="100" workbookViewId="0">
      <pane xSplit="1" ySplit="15" topLeftCell="B37" activePane="bottomRight" state="frozen"/>
      <selection pane="topRight" activeCell="B1" sqref="B1"/>
      <selection pane="bottomLeft" activeCell="A16" sqref="A16"/>
      <selection pane="bottomRight" activeCell="H11" sqref="H11"/>
    </sheetView>
  </sheetViews>
  <sheetFormatPr defaultColWidth="9.109375" defaultRowHeight="13.8" x14ac:dyDescent="0.25"/>
  <cols>
    <col min="1" max="1" width="20.33203125" style="404" customWidth="1"/>
    <col min="2" max="2" width="71.5546875" style="404" customWidth="1"/>
    <col min="3" max="3" width="14.44140625" style="404" customWidth="1"/>
    <col min="4" max="4" width="13.6640625" style="404" customWidth="1"/>
    <col min="5" max="234" width="9.109375" style="404"/>
    <col min="235" max="235" width="21.5546875" style="404" customWidth="1"/>
    <col min="236" max="236" width="68" style="404" customWidth="1"/>
    <col min="237" max="237" width="13.33203125" style="404" customWidth="1"/>
    <col min="238" max="238" width="13.5546875" style="404" customWidth="1"/>
    <col min="239" max="240" width="13" style="404" bestFit="1" customWidth="1"/>
    <col min="241" max="490" width="9.109375" style="404"/>
    <col min="491" max="491" width="21.5546875" style="404" customWidth="1"/>
    <col min="492" max="492" width="68" style="404" customWidth="1"/>
    <col min="493" max="493" width="13.33203125" style="404" customWidth="1"/>
    <col min="494" max="494" width="13.5546875" style="404" customWidth="1"/>
    <col min="495" max="496" width="13" style="404" bestFit="1" customWidth="1"/>
    <col min="497" max="746" width="9.109375" style="404"/>
    <col min="747" max="747" width="21.5546875" style="404" customWidth="1"/>
    <col min="748" max="748" width="68" style="404" customWidth="1"/>
    <col min="749" max="749" width="13.33203125" style="404" customWidth="1"/>
    <col min="750" max="750" width="13.5546875" style="404" customWidth="1"/>
    <col min="751" max="752" width="13" style="404" bestFit="1" customWidth="1"/>
    <col min="753" max="1002" width="9.109375" style="404"/>
    <col min="1003" max="1003" width="21.5546875" style="404" customWidth="1"/>
    <col min="1004" max="1004" width="68" style="404" customWidth="1"/>
    <col min="1005" max="1005" width="13.33203125" style="404" customWidth="1"/>
    <col min="1006" max="1006" width="13.5546875" style="404" customWidth="1"/>
    <col min="1007" max="1008" width="13" style="404" bestFit="1" customWidth="1"/>
    <col min="1009" max="1258" width="9.109375" style="404"/>
    <col min="1259" max="1259" width="21.5546875" style="404" customWidth="1"/>
    <col min="1260" max="1260" width="68" style="404" customWidth="1"/>
    <col min="1261" max="1261" width="13.33203125" style="404" customWidth="1"/>
    <col min="1262" max="1262" width="13.5546875" style="404" customWidth="1"/>
    <col min="1263" max="1264" width="13" style="404" bestFit="1" customWidth="1"/>
    <col min="1265" max="1514" width="9.109375" style="404"/>
    <col min="1515" max="1515" width="21.5546875" style="404" customWidth="1"/>
    <col min="1516" max="1516" width="68" style="404" customWidth="1"/>
    <col min="1517" max="1517" width="13.33203125" style="404" customWidth="1"/>
    <col min="1518" max="1518" width="13.5546875" style="404" customWidth="1"/>
    <col min="1519" max="1520" width="13" style="404" bestFit="1" customWidth="1"/>
    <col min="1521" max="1770" width="9.109375" style="404"/>
    <col min="1771" max="1771" width="21.5546875" style="404" customWidth="1"/>
    <col min="1772" max="1772" width="68" style="404" customWidth="1"/>
    <col min="1773" max="1773" width="13.33203125" style="404" customWidth="1"/>
    <col min="1774" max="1774" width="13.5546875" style="404" customWidth="1"/>
    <col min="1775" max="1776" width="13" style="404" bestFit="1" customWidth="1"/>
    <col min="1777" max="2026" width="9.109375" style="404"/>
    <col min="2027" max="2027" width="21.5546875" style="404" customWidth="1"/>
    <col min="2028" max="2028" width="68" style="404" customWidth="1"/>
    <col min="2029" max="2029" width="13.33203125" style="404" customWidth="1"/>
    <col min="2030" max="2030" width="13.5546875" style="404" customWidth="1"/>
    <col min="2031" max="2032" width="13" style="404" bestFit="1" customWidth="1"/>
    <col min="2033" max="2282" width="9.109375" style="404"/>
    <col min="2283" max="2283" width="21.5546875" style="404" customWidth="1"/>
    <col min="2284" max="2284" width="68" style="404" customWidth="1"/>
    <col min="2285" max="2285" width="13.33203125" style="404" customWidth="1"/>
    <col min="2286" max="2286" width="13.5546875" style="404" customWidth="1"/>
    <col min="2287" max="2288" width="13" style="404" bestFit="1" customWidth="1"/>
    <col min="2289" max="2538" width="9.109375" style="404"/>
    <col min="2539" max="2539" width="21.5546875" style="404" customWidth="1"/>
    <col min="2540" max="2540" width="68" style="404" customWidth="1"/>
    <col min="2541" max="2541" width="13.33203125" style="404" customWidth="1"/>
    <col min="2542" max="2542" width="13.5546875" style="404" customWidth="1"/>
    <col min="2543" max="2544" width="13" style="404" bestFit="1" customWidth="1"/>
    <col min="2545" max="2794" width="9.109375" style="404"/>
    <col min="2795" max="2795" width="21.5546875" style="404" customWidth="1"/>
    <col min="2796" max="2796" width="68" style="404" customWidth="1"/>
    <col min="2797" max="2797" width="13.33203125" style="404" customWidth="1"/>
    <col min="2798" max="2798" width="13.5546875" style="404" customWidth="1"/>
    <col min="2799" max="2800" width="13" style="404" bestFit="1" customWidth="1"/>
    <col min="2801" max="3050" width="9.109375" style="404"/>
    <col min="3051" max="3051" width="21.5546875" style="404" customWidth="1"/>
    <col min="3052" max="3052" width="68" style="404" customWidth="1"/>
    <col min="3053" max="3053" width="13.33203125" style="404" customWidth="1"/>
    <col min="3054" max="3054" width="13.5546875" style="404" customWidth="1"/>
    <col min="3055" max="3056" width="13" style="404" bestFit="1" customWidth="1"/>
    <col min="3057" max="3306" width="9.109375" style="404"/>
    <col min="3307" max="3307" width="21.5546875" style="404" customWidth="1"/>
    <col min="3308" max="3308" width="68" style="404" customWidth="1"/>
    <col min="3309" max="3309" width="13.33203125" style="404" customWidth="1"/>
    <col min="3310" max="3310" width="13.5546875" style="404" customWidth="1"/>
    <col min="3311" max="3312" width="13" style="404" bestFit="1" customWidth="1"/>
    <col min="3313" max="3562" width="9.109375" style="404"/>
    <col min="3563" max="3563" width="21.5546875" style="404" customWidth="1"/>
    <col min="3564" max="3564" width="68" style="404" customWidth="1"/>
    <col min="3565" max="3565" width="13.33203125" style="404" customWidth="1"/>
    <col min="3566" max="3566" width="13.5546875" style="404" customWidth="1"/>
    <col min="3567" max="3568" width="13" style="404" bestFit="1" customWidth="1"/>
    <col min="3569" max="3818" width="9.109375" style="404"/>
    <col min="3819" max="3819" width="21.5546875" style="404" customWidth="1"/>
    <col min="3820" max="3820" width="68" style="404" customWidth="1"/>
    <col min="3821" max="3821" width="13.33203125" style="404" customWidth="1"/>
    <col min="3822" max="3822" width="13.5546875" style="404" customWidth="1"/>
    <col min="3823" max="3824" width="13" style="404" bestFit="1" customWidth="1"/>
    <col min="3825" max="4074" width="9.109375" style="404"/>
    <col min="4075" max="4075" width="21.5546875" style="404" customWidth="1"/>
    <col min="4076" max="4076" width="68" style="404" customWidth="1"/>
    <col min="4077" max="4077" width="13.33203125" style="404" customWidth="1"/>
    <col min="4078" max="4078" width="13.5546875" style="404" customWidth="1"/>
    <col min="4079" max="4080" width="13" style="404" bestFit="1" customWidth="1"/>
    <col min="4081" max="4330" width="9.109375" style="404"/>
    <col min="4331" max="4331" width="21.5546875" style="404" customWidth="1"/>
    <col min="4332" max="4332" width="68" style="404" customWidth="1"/>
    <col min="4333" max="4333" width="13.33203125" style="404" customWidth="1"/>
    <col min="4334" max="4334" width="13.5546875" style="404" customWidth="1"/>
    <col min="4335" max="4336" width="13" style="404" bestFit="1" customWidth="1"/>
    <col min="4337" max="4586" width="9.109375" style="404"/>
    <col min="4587" max="4587" width="21.5546875" style="404" customWidth="1"/>
    <col min="4588" max="4588" width="68" style="404" customWidth="1"/>
    <col min="4589" max="4589" width="13.33203125" style="404" customWidth="1"/>
    <col min="4590" max="4590" width="13.5546875" style="404" customWidth="1"/>
    <col min="4591" max="4592" width="13" style="404" bestFit="1" customWidth="1"/>
    <col min="4593" max="4842" width="9.109375" style="404"/>
    <col min="4843" max="4843" width="21.5546875" style="404" customWidth="1"/>
    <col min="4844" max="4844" width="68" style="404" customWidth="1"/>
    <col min="4845" max="4845" width="13.33203125" style="404" customWidth="1"/>
    <col min="4846" max="4846" width="13.5546875" style="404" customWidth="1"/>
    <col min="4847" max="4848" width="13" style="404" bestFit="1" customWidth="1"/>
    <col min="4849" max="5098" width="9.109375" style="404"/>
    <col min="5099" max="5099" width="21.5546875" style="404" customWidth="1"/>
    <col min="5100" max="5100" width="68" style="404" customWidth="1"/>
    <col min="5101" max="5101" width="13.33203125" style="404" customWidth="1"/>
    <col min="5102" max="5102" width="13.5546875" style="404" customWidth="1"/>
    <col min="5103" max="5104" width="13" style="404" bestFit="1" customWidth="1"/>
    <col min="5105" max="5354" width="9.109375" style="404"/>
    <col min="5355" max="5355" width="21.5546875" style="404" customWidth="1"/>
    <col min="5356" max="5356" width="68" style="404" customWidth="1"/>
    <col min="5357" max="5357" width="13.33203125" style="404" customWidth="1"/>
    <col min="5358" max="5358" width="13.5546875" style="404" customWidth="1"/>
    <col min="5359" max="5360" width="13" style="404" bestFit="1" customWidth="1"/>
    <col min="5361" max="5610" width="9.109375" style="404"/>
    <col min="5611" max="5611" width="21.5546875" style="404" customWidth="1"/>
    <col min="5612" max="5612" width="68" style="404" customWidth="1"/>
    <col min="5613" max="5613" width="13.33203125" style="404" customWidth="1"/>
    <col min="5614" max="5614" width="13.5546875" style="404" customWidth="1"/>
    <col min="5615" max="5616" width="13" style="404" bestFit="1" customWidth="1"/>
    <col min="5617" max="5866" width="9.109375" style="404"/>
    <col min="5867" max="5867" width="21.5546875" style="404" customWidth="1"/>
    <col min="5868" max="5868" width="68" style="404" customWidth="1"/>
    <col min="5869" max="5869" width="13.33203125" style="404" customWidth="1"/>
    <col min="5870" max="5870" width="13.5546875" style="404" customWidth="1"/>
    <col min="5871" max="5872" width="13" style="404" bestFit="1" customWidth="1"/>
    <col min="5873" max="6122" width="9.109375" style="404"/>
    <col min="6123" max="6123" width="21.5546875" style="404" customWidth="1"/>
    <col min="6124" max="6124" width="68" style="404" customWidth="1"/>
    <col min="6125" max="6125" width="13.33203125" style="404" customWidth="1"/>
    <col min="6126" max="6126" width="13.5546875" style="404" customWidth="1"/>
    <col min="6127" max="6128" width="13" style="404" bestFit="1" customWidth="1"/>
    <col min="6129" max="6378" width="9.109375" style="404"/>
    <col min="6379" max="6379" width="21.5546875" style="404" customWidth="1"/>
    <col min="6380" max="6380" width="68" style="404" customWidth="1"/>
    <col min="6381" max="6381" width="13.33203125" style="404" customWidth="1"/>
    <col min="6382" max="6382" width="13.5546875" style="404" customWidth="1"/>
    <col min="6383" max="6384" width="13" style="404" bestFit="1" customWidth="1"/>
    <col min="6385" max="6634" width="9.109375" style="404"/>
    <col min="6635" max="6635" width="21.5546875" style="404" customWidth="1"/>
    <col min="6636" max="6636" width="68" style="404" customWidth="1"/>
    <col min="6637" max="6637" width="13.33203125" style="404" customWidth="1"/>
    <col min="6638" max="6638" width="13.5546875" style="404" customWidth="1"/>
    <col min="6639" max="6640" width="13" style="404" bestFit="1" customWidth="1"/>
    <col min="6641" max="6890" width="9.109375" style="404"/>
    <col min="6891" max="6891" width="21.5546875" style="404" customWidth="1"/>
    <col min="6892" max="6892" width="68" style="404" customWidth="1"/>
    <col min="6893" max="6893" width="13.33203125" style="404" customWidth="1"/>
    <col min="6894" max="6894" width="13.5546875" style="404" customWidth="1"/>
    <col min="6895" max="6896" width="13" style="404" bestFit="1" customWidth="1"/>
    <col min="6897" max="7146" width="9.109375" style="404"/>
    <col min="7147" max="7147" width="21.5546875" style="404" customWidth="1"/>
    <col min="7148" max="7148" width="68" style="404" customWidth="1"/>
    <col min="7149" max="7149" width="13.33203125" style="404" customWidth="1"/>
    <col min="7150" max="7150" width="13.5546875" style="404" customWidth="1"/>
    <col min="7151" max="7152" width="13" style="404" bestFit="1" customWidth="1"/>
    <col min="7153" max="7402" width="9.109375" style="404"/>
    <col min="7403" max="7403" width="21.5546875" style="404" customWidth="1"/>
    <col min="7404" max="7404" width="68" style="404" customWidth="1"/>
    <col min="7405" max="7405" width="13.33203125" style="404" customWidth="1"/>
    <col min="7406" max="7406" width="13.5546875" style="404" customWidth="1"/>
    <col min="7407" max="7408" width="13" style="404" bestFit="1" customWidth="1"/>
    <col min="7409" max="7658" width="9.109375" style="404"/>
    <col min="7659" max="7659" width="21.5546875" style="404" customWidth="1"/>
    <col min="7660" max="7660" width="68" style="404" customWidth="1"/>
    <col min="7661" max="7661" width="13.33203125" style="404" customWidth="1"/>
    <col min="7662" max="7662" width="13.5546875" style="404" customWidth="1"/>
    <col min="7663" max="7664" width="13" style="404" bestFit="1" customWidth="1"/>
    <col min="7665" max="7914" width="9.109375" style="404"/>
    <col min="7915" max="7915" width="21.5546875" style="404" customWidth="1"/>
    <col min="7916" max="7916" width="68" style="404" customWidth="1"/>
    <col min="7917" max="7917" width="13.33203125" style="404" customWidth="1"/>
    <col min="7918" max="7918" width="13.5546875" style="404" customWidth="1"/>
    <col min="7919" max="7920" width="13" style="404" bestFit="1" customWidth="1"/>
    <col min="7921" max="8170" width="9.109375" style="404"/>
    <col min="8171" max="8171" width="21.5546875" style="404" customWidth="1"/>
    <col min="8172" max="8172" width="68" style="404" customWidth="1"/>
    <col min="8173" max="8173" width="13.33203125" style="404" customWidth="1"/>
    <col min="8174" max="8174" width="13.5546875" style="404" customWidth="1"/>
    <col min="8175" max="8176" width="13" style="404" bestFit="1" customWidth="1"/>
    <col min="8177" max="8426" width="9.109375" style="404"/>
    <col min="8427" max="8427" width="21.5546875" style="404" customWidth="1"/>
    <col min="8428" max="8428" width="68" style="404" customWidth="1"/>
    <col min="8429" max="8429" width="13.33203125" style="404" customWidth="1"/>
    <col min="8430" max="8430" width="13.5546875" style="404" customWidth="1"/>
    <col min="8431" max="8432" width="13" style="404" bestFit="1" customWidth="1"/>
    <col min="8433" max="8682" width="9.109375" style="404"/>
    <col min="8683" max="8683" width="21.5546875" style="404" customWidth="1"/>
    <col min="8684" max="8684" width="68" style="404" customWidth="1"/>
    <col min="8685" max="8685" width="13.33203125" style="404" customWidth="1"/>
    <col min="8686" max="8686" width="13.5546875" style="404" customWidth="1"/>
    <col min="8687" max="8688" width="13" style="404" bestFit="1" customWidth="1"/>
    <col min="8689" max="8938" width="9.109375" style="404"/>
    <col min="8939" max="8939" width="21.5546875" style="404" customWidth="1"/>
    <col min="8940" max="8940" width="68" style="404" customWidth="1"/>
    <col min="8941" max="8941" width="13.33203125" style="404" customWidth="1"/>
    <col min="8942" max="8942" width="13.5546875" style="404" customWidth="1"/>
    <col min="8943" max="8944" width="13" style="404" bestFit="1" customWidth="1"/>
    <col min="8945" max="9194" width="9.109375" style="404"/>
    <col min="9195" max="9195" width="21.5546875" style="404" customWidth="1"/>
    <col min="9196" max="9196" width="68" style="404" customWidth="1"/>
    <col min="9197" max="9197" width="13.33203125" style="404" customWidth="1"/>
    <col min="9198" max="9198" width="13.5546875" style="404" customWidth="1"/>
    <col min="9199" max="9200" width="13" style="404" bestFit="1" customWidth="1"/>
    <col min="9201" max="9450" width="9.109375" style="404"/>
    <col min="9451" max="9451" width="21.5546875" style="404" customWidth="1"/>
    <col min="9452" max="9452" width="68" style="404" customWidth="1"/>
    <col min="9453" max="9453" width="13.33203125" style="404" customWidth="1"/>
    <col min="9454" max="9454" width="13.5546875" style="404" customWidth="1"/>
    <col min="9455" max="9456" width="13" style="404" bestFit="1" customWidth="1"/>
    <col min="9457" max="9706" width="9.109375" style="404"/>
    <col min="9707" max="9707" width="21.5546875" style="404" customWidth="1"/>
    <col min="9708" max="9708" width="68" style="404" customWidth="1"/>
    <col min="9709" max="9709" width="13.33203125" style="404" customWidth="1"/>
    <col min="9710" max="9710" width="13.5546875" style="404" customWidth="1"/>
    <col min="9711" max="9712" width="13" style="404" bestFit="1" customWidth="1"/>
    <col min="9713" max="9962" width="9.109375" style="404"/>
    <col min="9963" max="9963" width="21.5546875" style="404" customWidth="1"/>
    <col min="9964" max="9964" width="68" style="404" customWidth="1"/>
    <col min="9965" max="9965" width="13.33203125" style="404" customWidth="1"/>
    <col min="9966" max="9966" width="13.5546875" style="404" customWidth="1"/>
    <col min="9967" max="9968" width="13" style="404" bestFit="1" customWidth="1"/>
    <col min="9969" max="10218" width="9.109375" style="404"/>
    <col min="10219" max="10219" width="21.5546875" style="404" customWidth="1"/>
    <col min="10220" max="10220" width="68" style="404" customWidth="1"/>
    <col min="10221" max="10221" width="13.33203125" style="404" customWidth="1"/>
    <col min="10222" max="10222" width="13.5546875" style="404" customWidth="1"/>
    <col min="10223" max="10224" width="13" style="404" bestFit="1" customWidth="1"/>
    <col min="10225" max="10474" width="9.109375" style="404"/>
    <col min="10475" max="10475" width="21.5546875" style="404" customWidth="1"/>
    <col min="10476" max="10476" width="68" style="404" customWidth="1"/>
    <col min="10477" max="10477" width="13.33203125" style="404" customWidth="1"/>
    <col min="10478" max="10478" width="13.5546875" style="404" customWidth="1"/>
    <col min="10479" max="10480" width="13" style="404" bestFit="1" customWidth="1"/>
    <col min="10481" max="10730" width="9.109375" style="404"/>
    <col min="10731" max="10731" width="21.5546875" style="404" customWidth="1"/>
    <col min="10732" max="10732" width="68" style="404" customWidth="1"/>
    <col min="10733" max="10733" width="13.33203125" style="404" customWidth="1"/>
    <col min="10734" max="10734" width="13.5546875" style="404" customWidth="1"/>
    <col min="10735" max="10736" width="13" style="404" bestFit="1" customWidth="1"/>
    <col min="10737" max="10986" width="9.109375" style="404"/>
    <col min="10987" max="10987" width="21.5546875" style="404" customWidth="1"/>
    <col min="10988" max="10988" width="68" style="404" customWidth="1"/>
    <col min="10989" max="10989" width="13.33203125" style="404" customWidth="1"/>
    <col min="10990" max="10990" width="13.5546875" style="404" customWidth="1"/>
    <col min="10991" max="10992" width="13" style="404" bestFit="1" customWidth="1"/>
    <col min="10993" max="11242" width="9.109375" style="404"/>
    <col min="11243" max="11243" width="21.5546875" style="404" customWidth="1"/>
    <col min="11244" max="11244" width="68" style="404" customWidth="1"/>
    <col min="11245" max="11245" width="13.33203125" style="404" customWidth="1"/>
    <col min="11246" max="11246" width="13.5546875" style="404" customWidth="1"/>
    <col min="11247" max="11248" width="13" style="404" bestFit="1" customWidth="1"/>
    <col min="11249" max="11498" width="9.109375" style="404"/>
    <col min="11499" max="11499" width="21.5546875" style="404" customWidth="1"/>
    <col min="11500" max="11500" width="68" style="404" customWidth="1"/>
    <col min="11501" max="11501" width="13.33203125" style="404" customWidth="1"/>
    <col min="11502" max="11502" width="13.5546875" style="404" customWidth="1"/>
    <col min="11503" max="11504" width="13" style="404" bestFit="1" customWidth="1"/>
    <col min="11505" max="11754" width="9.109375" style="404"/>
    <col min="11755" max="11755" width="21.5546875" style="404" customWidth="1"/>
    <col min="11756" max="11756" width="68" style="404" customWidth="1"/>
    <col min="11757" max="11757" width="13.33203125" style="404" customWidth="1"/>
    <col min="11758" max="11758" width="13.5546875" style="404" customWidth="1"/>
    <col min="11759" max="11760" width="13" style="404" bestFit="1" customWidth="1"/>
    <col min="11761" max="12010" width="9.109375" style="404"/>
    <col min="12011" max="12011" width="21.5546875" style="404" customWidth="1"/>
    <col min="12012" max="12012" width="68" style="404" customWidth="1"/>
    <col min="12013" max="12013" width="13.33203125" style="404" customWidth="1"/>
    <col min="12014" max="12014" width="13.5546875" style="404" customWidth="1"/>
    <col min="12015" max="12016" width="13" style="404" bestFit="1" customWidth="1"/>
    <col min="12017" max="12266" width="9.109375" style="404"/>
    <col min="12267" max="12267" width="21.5546875" style="404" customWidth="1"/>
    <col min="12268" max="12268" width="68" style="404" customWidth="1"/>
    <col min="12269" max="12269" width="13.33203125" style="404" customWidth="1"/>
    <col min="12270" max="12270" width="13.5546875" style="404" customWidth="1"/>
    <col min="12271" max="12272" width="13" style="404" bestFit="1" customWidth="1"/>
    <col min="12273" max="12522" width="9.109375" style="404"/>
    <col min="12523" max="12523" width="21.5546875" style="404" customWidth="1"/>
    <col min="12524" max="12524" width="68" style="404" customWidth="1"/>
    <col min="12525" max="12525" width="13.33203125" style="404" customWidth="1"/>
    <col min="12526" max="12526" width="13.5546875" style="404" customWidth="1"/>
    <col min="12527" max="12528" width="13" style="404" bestFit="1" customWidth="1"/>
    <col min="12529" max="12778" width="9.109375" style="404"/>
    <col min="12779" max="12779" width="21.5546875" style="404" customWidth="1"/>
    <col min="12780" max="12780" width="68" style="404" customWidth="1"/>
    <col min="12781" max="12781" width="13.33203125" style="404" customWidth="1"/>
    <col min="12782" max="12782" width="13.5546875" style="404" customWidth="1"/>
    <col min="12783" max="12784" width="13" style="404" bestFit="1" customWidth="1"/>
    <col min="12785" max="13034" width="9.109375" style="404"/>
    <col min="13035" max="13035" width="21.5546875" style="404" customWidth="1"/>
    <col min="13036" max="13036" width="68" style="404" customWidth="1"/>
    <col min="13037" max="13037" width="13.33203125" style="404" customWidth="1"/>
    <col min="13038" max="13038" width="13.5546875" style="404" customWidth="1"/>
    <col min="13039" max="13040" width="13" style="404" bestFit="1" customWidth="1"/>
    <col min="13041" max="13290" width="9.109375" style="404"/>
    <col min="13291" max="13291" width="21.5546875" style="404" customWidth="1"/>
    <col min="13292" max="13292" width="68" style="404" customWidth="1"/>
    <col min="13293" max="13293" width="13.33203125" style="404" customWidth="1"/>
    <col min="13294" max="13294" width="13.5546875" style="404" customWidth="1"/>
    <col min="13295" max="13296" width="13" style="404" bestFit="1" customWidth="1"/>
    <col min="13297" max="13546" width="9.109375" style="404"/>
    <col min="13547" max="13547" width="21.5546875" style="404" customWidth="1"/>
    <col min="13548" max="13548" width="68" style="404" customWidth="1"/>
    <col min="13549" max="13549" width="13.33203125" style="404" customWidth="1"/>
    <col min="13550" max="13550" width="13.5546875" style="404" customWidth="1"/>
    <col min="13551" max="13552" width="13" style="404" bestFit="1" customWidth="1"/>
    <col min="13553" max="13802" width="9.109375" style="404"/>
    <col min="13803" max="13803" width="21.5546875" style="404" customWidth="1"/>
    <col min="13804" max="13804" width="68" style="404" customWidth="1"/>
    <col min="13805" max="13805" width="13.33203125" style="404" customWidth="1"/>
    <col min="13806" max="13806" width="13.5546875" style="404" customWidth="1"/>
    <col min="13807" max="13808" width="13" style="404" bestFit="1" customWidth="1"/>
    <col min="13809" max="14058" width="9.109375" style="404"/>
    <col min="14059" max="14059" width="21.5546875" style="404" customWidth="1"/>
    <col min="14060" max="14060" width="68" style="404" customWidth="1"/>
    <col min="14061" max="14061" width="13.33203125" style="404" customWidth="1"/>
    <col min="14062" max="14062" width="13.5546875" style="404" customWidth="1"/>
    <col min="14063" max="14064" width="13" style="404" bestFit="1" customWidth="1"/>
    <col min="14065" max="14314" width="9.109375" style="404"/>
    <col min="14315" max="14315" width="21.5546875" style="404" customWidth="1"/>
    <col min="14316" max="14316" width="68" style="404" customWidth="1"/>
    <col min="14317" max="14317" width="13.33203125" style="404" customWidth="1"/>
    <col min="14318" max="14318" width="13.5546875" style="404" customWidth="1"/>
    <col min="14319" max="14320" width="13" style="404" bestFit="1" customWidth="1"/>
    <col min="14321" max="14570" width="9.109375" style="404"/>
    <col min="14571" max="14571" width="21.5546875" style="404" customWidth="1"/>
    <col min="14572" max="14572" width="68" style="404" customWidth="1"/>
    <col min="14573" max="14573" width="13.33203125" style="404" customWidth="1"/>
    <col min="14574" max="14574" width="13.5546875" style="404" customWidth="1"/>
    <col min="14575" max="14576" width="13" style="404" bestFit="1" customWidth="1"/>
    <col min="14577" max="14826" width="9.109375" style="404"/>
    <col min="14827" max="14827" width="21.5546875" style="404" customWidth="1"/>
    <col min="14828" max="14828" width="68" style="404" customWidth="1"/>
    <col min="14829" max="14829" width="13.33203125" style="404" customWidth="1"/>
    <col min="14830" max="14830" width="13.5546875" style="404" customWidth="1"/>
    <col min="14831" max="14832" width="13" style="404" bestFit="1" customWidth="1"/>
    <col min="14833" max="15082" width="9.109375" style="404"/>
    <col min="15083" max="15083" width="21.5546875" style="404" customWidth="1"/>
    <col min="15084" max="15084" width="68" style="404" customWidth="1"/>
    <col min="15085" max="15085" width="13.33203125" style="404" customWidth="1"/>
    <col min="15086" max="15086" width="13.5546875" style="404" customWidth="1"/>
    <col min="15087" max="15088" width="13" style="404" bestFit="1" customWidth="1"/>
    <col min="15089" max="15338" width="9.109375" style="404"/>
    <col min="15339" max="15339" width="21.5546875" style="404" customWidth="1"/>
    <col min="15340" max="15340" width="68" style="404" customWidth="1"/>
    <col min="15341" max="15341" width="13.33203125" style="404" customWidth="1"/>
    <col min="15342" max="15342" width="13.5546875" style="404" customWidth="1"/>
    <col min="15343" max="15344" width="13" style="404" bestFit="1" customWidth="1"/>
    <col min="15345" max="15594" width="9.109375" style="404"/>
    <col min="15595" max="15595" width="21.5546875" style="404" customWidth="1"/>
    <col min="15596" max="15596" width="68" style="404" customWidth="1"/>
    <col min="15597" max="15597" width="13.33203125" style="404" customWidth="1"/>
    <col min="15598" max="15598" width="13.5546875" style="404" customWidth="1"/>
    <col min="15599" max="15600" width="13" style="404" bestFit="1" customWidth="1"/>
    <col min="15601" max="15850" width="9.109375" style="404"/>
    <col min="15851" max="15851" width="21.5546875" style="404" customWidth="1"/>
    <col min="15852" max="15852" width="68" style="404" customWidth="1"/>
    <col min="15853" max="15853" width="13.33203125" style="404" customWidth="1"/>
    <col min="15854" max="15854" width="13.5546875" style="404" customWidth="1"/>
    <col min="15855" max="15856" width="13" style="404" bestFit="1" customWidth="1"/>
    <col min="15857" max="16106" width="9.109375" style="404"/>
    <col min="16107" max="16107" width="21.5546875" style="404" customWidth="1"/>
    <col min="16108" max="16108" width="68" style="404" customWidth="1"/>
    <col min="16109" max="16109" width="13.33203125" style="404" customWidth="1"/>
    <col min="16110" max="16110" width="13.5546875" style="404" customWidth="1"/>
    <col min="16111" max="16112" width="13" style="404" bestFit="1" customWidth="1"/>
    <col min="16113" max="16384" width="9.109375" style="404"/>
  </cols>
  <sheetData>
    <row r="1" spans="1:4" x14ac:dyDescent="0.25">
      <c r="A1" s="403"/>
      <c r="B1" s="483" t="s">
        <v>496</v>
      </c>
      <c r="C1" s="483"/>
      <c r="D1" s="483"/>
    </row>
    <row r="2" spans="1:4" x14ac:dyDescent="0.25">
      <c r="A2" s="405"/>
      <c r="B2" s="483" t="s">
        <v>36</v>
      </c>
      <c r="C2" s="483"/>
      <c r="D2" s="483"/>
    </row>
    <row r="3" spans="1:4" x14ac:dyDescent="0.25">
      <c r="A3" s="405"/>
      <c r="B3" s="484" t="s">
        <v>40</v>
      </c>
      <c r="C3" s="484"/>
      <c r="D3" s="484"/>
    </row>
    <row r="4" spans="1:4" x14ac:dyDescent="0.25">
      <c r="B4" s="487" t="s">
        <v>64</v>
      </c>
      <c r="C4" s="487"/>
      <c r="D4" s="487"/>
    </row>
    <row r="5" spans="1:4" x14ac:dyDescent="0.25">
      <c r="B5" s="487" t="s">
        <v>551</v>
      </c>
      <c r="C5" s="487"/>
      <c r="D5" s="487"/>
    </row>
    <row r="6" spans="1:4" x14ac:dyDescent="0.25">
      <c r="A6" s="406"/>
      <c r="B6" s="488" t="s">
        <v>552</v>
      </c>
      <c r="C6" s="488"/>
      <c r="D6" s="488"/>
    </row>
    <row r="7" spans="1:4" x14ac:dyDescent="0.25">
      <c r="A7" s="406"/>
      <c r="B7" s="492" t="s">
        <v>715</v>
      </c>
      <c r="C7" s="492"/>
      <c r="D7" s="492"/>
    </row>
    <row r="8" spans="1:4" x14ac:dyDescent="0.25">
      <c r="A8" s="406"/>
      <c r="B8" s="493"/>
      <c r="C8" s="493"/>
      <c r="D8" s="493"/>
    </row>
    <row r="9" spans="1:4" x14ac:dyDescent="0.25">
      <c r="A9" s="493" t="s">
        <v>675</v>
      </c>
      <c r="B9" s="493"/>
      <c r="C9" s="493"/>
      <c r="D9" s="493"/>
    </row>
    <row r="10" spans="1:4" x14ac:dyDescent="0.25">
      <c r="A10" s="493" t="s">
        <v>676</v>
      </c>
      <c r="B10" s="493"/>
      <c r="C10" s="493"/>
      <c r="D10" s="493"/>
    </row>
    <row r="11" spans="1:4" x14ac:dyDescent="0.25">
      <c r="A11" s="407"/>
      <c r="B11" s="407"/>
      <c r="C11" s="494" t="s">
        <v>229</v>
      </c>
      <c r="D11" s="495"/>
    </row>
    <row r="12" spans="1:4" x14ac:dyDescent="0.25">
      <c r="A12" s="490" t="s">
        <v>305</v>
      </c>
      <c r="B12" s="490" t="s">
        <v>306</v>
      </c>
      <c r="C12" s="491" t="s">
        <v>284</v>
      </c>
      <c r="D12" s="491"/>
    </row>
    <row r="13" spans="1:4" x14ac:dyDescent="0.25">
      <c r="A13" s="490"/>
      <c r="B13" s="490"/>
      <c r="C13" s="337" t="s">
        <v>503</v>
      </c>
      <c r="D13" s="337" t="s">
        <v>540</v>
      </c>
    </row>
    <row r="14" spans="1:4" x14ac:dyDescent="0.25">
      <c r="A14" s="408">
        <v>1</v>
      </c>
      <c r="B14" s="409">
        <v>2</v>
      </c>
      <c r="C14" s="409">
        <v>3</v>
      </c>
      <c r="D14" s="409">
        <v>4</v>
      </c>
    </row>
    <row r="15" spans="1:4" ht="26.4" x14ac:dyDescent="0.25">
      <c r="A15" s="102" t="s">
        <v>51</v>
      </c>
      <c r="B15" s="137" t="s">
        <v>308</v>
      </c>
      <c r="C15" s="410">
        <f>C16+C17+C22+C27+C29+C32+C33+C38+C41+C44+C46+C47</f>
        <v>169336</v>
      </c>
      <c r="D15" s="410">
        <f>D16+D17+D22+D27+D29+D32+D33+D38+D41+D44+D46+D47</f>
        <v>180467</v>
      </c>
    </row>
    <row r="16" spans="1:4" ht="26.4" x14ac:dyDescent="0.25">
      <c r="A16" s="101" t="s">
        <v>472</v>
      </c>
      <c r="B16" s="138" t="s">
        <v>473</v>
      </c>
      <c r="C16" s="411">
        <v>106997</v>
      </c>
      <c r="D16" s="412">
        <v>116557</v>
      </c>
    </row>
    <row r="17" spans="1:4" ht="36.75" customHeight="1" x14ac:dyDescent="0.25">
      <c r="A17" s="102" t="s">
        <v>309</v>
      </c>
      <c r="B17" s="137" t="s">
        <v>474</v>
      </c>
      <c r="C17" s="413">
        <f>SUM(C18:C21)</f>
        <v>4621</v>
      </c>
      <c r="D17" s="413">
        <f>SUM(D18:D21)</f>
        <v>4894</v>
      </c>
    </row>
    <row r="18" spans="1:4" ht="57.75" customHeight="1" x14ac:dyDescent="0.25">
      <c r="A18" s="101" t="s">
        <v>475</v>
      </c>
      <c r="B18" s="138" t="s">
        <v>310</v>
      </c>
      <c r="C18" s="414">
        <v>2067</v>
      </c>
      <c r="D18" s="414">
        <v>2154</v>
      </c>
    </row>
    <row r="19" spans="1:4" ht="69" x14ac:dyDescent="0.25">
      <c r="A19" s="101" t="s">
        <v>476</v>
      </c>
      <c r="B19" s="138" t="s">
        <v>311</v>
      </c>
      <c r="C19" s="414">
        <v>12</v>
      </c>
      <c r="D19" s="414">
        <v>13</v>
      </c>
    </row>
    <row r="20" spans="1:4" ht="55.2" x14ac:dyDescent="0.25">
      <c r="A20" s="101" t="s">
        <v>477</v>
      </c>
      <c r="B20" s="138" t="s">
        <v>312</v>
      </c>
      <c r="C20" s="414">
        <v>2798</v>
      </c>
      <c r="D20" s="414">
        <v>3003</v>
      </c>
    </row>
    <row r="21" spans="1:4" ht="55.2" x14ac:dyDescent="0.25">
      <c r="A21" s="101" t="s">
        <v>478</v>
      </c>
      <c r="B21" s="138" t="s">
        <v>313</v>
      </c>
      <c r="C21" s="414">
        <v>-256</v>
      </c>
      <c r="D21" s="414">
        <v>-276</v>
      </c>
    </row>
    <row r="22" spans="1:4" ht="26.4" x14ac:dyDescent="0.25">
      <c r="A22" s="102" t="s">
        <v>314</v>
      </c>
      <c r="B22" s="137" t="s">
        <v>315</v>
      </c>
      <c r="C22" s="410">
        <f>SUM(C23:C26)</f>
        <v>22625</v>
      </c>
      <c r="D22" s="410">
        <f>SUM(D23:D26)</f>
        <v>23266</v>
      </c>
    </row>
    <row r="23" spans="1:4" ht="27" customHeight="1" x14ac:dyDescent="0.25">
      <c r="A23" s="415" t="s">
        <v>627</v>
      </c>
      <c r="B23" s="369" t="s">
        <v>628</v>
      </c>
      <c r="C23" s="416">
        <v>19325</v>
      </c>
      <c r="D23" s="416">
        <v>19905</v>
      </c>
    </row>
    <row r="24" spans="1:4" ht="26.4" x14ac:dyDescent="0.25">
      <c r="A24" s="101" t="s">
        <v>629</v>
      </c>
      <c r="B24" s="138" t="s">
        <v>630</v>
      </c>
      <c r="C24" s="414"/>
      <c r="D24" s="414"/>
    </row>
    <row r="25" spans="1:4" ht="26.4" x14ac:dyDescent="0.25">
      <c r="A25" s="101" t="s">
        <v>479</v>
      </c>
      <c r="B25" s="138" t="s">
        <v>316</v>
      </c>
      <c r="C25" s="417">
        <v>715</v>
      </c>
      <c r="D25" s="417">
        <v>724</v>
      </c>
    </row>
    <row r="26" spans="1:4" ht="27.6" x14ac:dyDescent="0.25">
      <c r="A26" s="101" t="s">
        <v>480</v>
      </c>
      <c r="B26" s="138" t="s">
        <v>317</v>
      </c>
      <c r="C26" s="417">
        <v>2585</v>
      </c>
      <c r="D26" s="417">
        <v>2637</v>
      </c>
    </row>
    <row r="27" spans="1:4" ht="23.25" customHeight="1" x14ac:dyDescent="0.25">
      <c r="A27" s="102" t="s">
        <v>481</v>
      </c>
      <c r="B27" s="137" t="s">
        <v>318</v>
      </c>
      <c r="C27" s="410">
        <f>C28</f>
        <v>12008</v>
      </c>
      <c r="D27" s="410">
        <f>D28</f>
        <v>12430</v>
      </c>
    </row>
    <row r="28" spans="1:4" ht="17.25" customHeight="1" x14ac:dyDescent="0.25">
      <c r="A28" s="101" t="s">
        <v>482</v>
      </c>
      <c r="B28" s="138" t="s">
        <v>319</v>
      </c>
      <c r="C28" s="417">
        <v>12008</v>
      </c>
      <c r="D28" s="417">
        <v>12430</v>
      </c>
    </row>
    <row r="29" spans="1:4" ht="27.6" x14ac:dyDescent="0.25">
      <c r="A29" s="102" t="s">
        <v>320</v>
      </c>
      <c r="B29" s="137" t="s">
        <v>321</v>
      </c>
      <c r="C29" s="418">
        <f t="shared" ref="C29:D29" si="0">SUM(C30:C31)</f>
        <v>0</v>
      </c>
      <c r="D29" s="418">
        <f t="shared" si="0"/>
        <v>0</v>
      </c>
    </row>
    <row r="30" spans="1:4" ht="26.4" x14ac:dyDescent="0.25">
      <c r="A30" s="101" t="s">
        <v>322</v>
      </c>
      <c r="B30" s="138" t="s">
        <v>323</v>
      </c>
      <c r="C30" s="417"/>
      <c r="D30" s="417"/>
    </row>
    <row r="31" spans="1:4" ht="27.6" x14ac:dyDescent="0.25">
      <c r="A31" s="101" t="s">
        <v>324</v>
      </c>
      <c r="B31" s="138" t="s">
        <v>325</v>
      </c>
      <c r="C31" s="417"/>
      <c r="D31" s="417"/>
    </row>
    <row r="32" spans="1:4" ht="19.5" customHeight="1" x14ac:dyDescent="0.25">
      <c r="A32" s="102" t="s">
        <v>483</v>
      </c>
      <c r="B32" s="137" t="s">
        <v>326</v>
      </c>
      <c r="C32" s="416">
        <v>5536</v>
      </c>
      <c r="D32" s="416">
        <v>5664</v>
      </c>
    </row>
    <row r="33" spans="1:4" ht="27.6" x14ac:dyDescent="0.25">
      <c r="A33" s="102" t="s">
        <v>484</v>
      </c>
      <c r="B33" s="137" t="s">
        <v>327</v>
      </c>
      <c r="C33" s="410">
        <f>SUM(C34:C37)</f>
        <v>13562</v>
      </c>
      <c r="D33" s="410">
        <f>SUM(D34:D37)</f>
        <v>13602</v>
      </c>
    </row>
    <row r="34" spans="1:4" ht="55.2" x14ac:dyDescent="0.25">
      <c r="A34" s="101" t="s">
        <v>497</v>
      </c>
      <c r="B34" s="138" t="s">
        <v>52</v>
      </c>
      <c r="C34" s="414">
        <v>11655</v>
      </c>
      <c r="D34" s="414">
        <v>11655</v>
      </c>
    </row>
    <row r="35" spans="1:4" ht="55.2" hidden="1" x14ac:dyDescent="0.25">
      <c r="A35" s="139" t="s">
        <v>498</v>
      </c>
      <c r="B35" s="419" t="s">
        <v>53</v>
      </c>
      <c r="C35" s="414"/>
      <c r="D35" s="414"/>
    </row>
    <row r="36" spans="1:4" ht="55.2" x14ac:dyDescent="0.25">
      <c r="A36" s="68" t="s">
        <v>54</v>
      </c>
      <c r="B36" s="140" t="s">
        <v>55</v>
      </c>
      <c r="C36" s="417">
        <v>784</v>
      </c>
      <c r="D36" s="417">
        <v>790</v>
      </c>
    </row>
    <row r="37" spans="1:4" ht="27.6" x14ac:dyDescent="0.25">
      <c r="A37" s="68" t="s">
        <v>328</v>
      </c>
      <c r="B37" s="140" t="s">
        <v>329</v>
      </c>
      <c r="C37" s="417">
        <v>1123</v>
      </c>
      <c r="D37" s="417">
        <v>1157</v>
      </c>
    </row>
    <row r="38" spans="1:4" ht="20.25" customHeight="1" x14ac:dyDescent="0.25">
      <c r="A38" s="102" t="s">
        <v>488</v>
      </c>
      <c r="B38" s="137" t="s">
        <v>489</v>
      </c>
      <c r="C38" s="410">
        <f>SUM(C39:C40)</f>
        <v>1276</v>
      </c>
      <c r="D38" s="410">
        <f>SUM(D39:D40)</f>
        <v>1314</v>
      </c>
    </row>
    <row r="39" spans="1:4" ht="27.6" x14ac:dyDescent="0.25">
      <c r="A39" s="101" t="s">
        <v>330</v>
      </c>
      <c r="B39" s="138" t="s">
        <v>331</v>
      </c>
      <c r="C39" s="420">
        <v>1276</v>
      </c>
      <c r="D39" s="420">
        <v>1314</v>
      </c>
    </row>
    <row r="40" spans="1:4" ht="26.4" x14ac:dyDescent="0.25">
      <c r="A40" s="101" t="s">
        <v>332</v>
      </c>
      <c r="B40" s="138" t="s">
        <v>333</v>
      </c>
      <c r="C40" s="414"/>
      <c r="D40" s="414"/>
    </row>
    <row r="41" spans="1:4" ht="27.6" x14ac:dyDescent="0.25">
      <c r="A41" s="102" t="s">
        <v>334</v>
      </c>
      <c r="B41" s="137" t="s">
        <v>490</v>
      </c>
      <c r="C41" s="410">
        <f>C42+C43</f>
        <v>249</v>
      </c>
      <c r="D41" s="410">
        <f>D42+D43</f>
        <v>252</v>
      </c>
    </row>
    <row r="42" spans="1:4" ht="27.6" hidden="1" x14ac:dyDescent="0.25">
      <c r="A42" s="101" t="s">
        <v>335</v>
      </c>
      <c r="B42" s="138" t="s">
        <v>297</v>
      </c>
      <c r="C42" s="414"/>
      <c r="D42" s="414"/>
    </row>
    <row r="43" spans="1:4" ht="26.4" x14ac:dyDescent="0.25">
      <c r="A43" s="101" t="s">
        <v>336</v>
      </c>
      <c r="B43" s="138" t="s">
        <v>65</v>
      </c>
      <c r="C43" s="417">
        <v>249</v>
      </c>
      <c r="D43" s="417">
        <v>252</v>
      </c>
    </row>
    <row r="44" spans="1:4" ht="27.6" x14ac:dyDescent="0.25">
      <c r="A44" s="102" t="s">
        <v>56</v>
      </c>
      <c r="B44" s="137" t="s">
        <v>337</v>
      </c>
      <c r="C44" s="410">
        <f>C45</f>
        <v>1706</v>
      </c>
      <c r="D44" s="410">
        <f>D45</f>
        <v>1706</v>
      </c>
    </row>
    <row r="45" spans="1:4" ht="27.6" x14ac:dyDescent="0.25">
      <c r="A45" s="139" t="s">
        <v>499</v>
      </c>
      <c r="B45" s="138" t="s">
        <v>57</v>
      </c>
      <c r="C45" s="417">
        <v>1706</v>
      </c>
      <c r="D45" s="417">
        <v>1706</v>
      </c>
    </row>
    <row r="46" spans="1:4" ht="26.4" x14ac:dyDescent="0.25">
      <c r="A46" s="102" t="s">
        <v>338</v>
      </c>
      <c r="B46" s="137" t="s">
        <v>58</v>
      </c>
      <c r="C46" s="416">
        <v>756</v>
      </c>
      <c r="D46" s="416">
        <v>782</v>
      </c>
    </row>
    <row r="47" spans="1:4" s="421" customFormat="1" ht="26.4" hidden="1" x14ac:dyDescent="0.25">
      <c r="A47" s="102" t="s">
        <v>59</v>
      </c>
      <c r="B47" s="141" t="s">
        <v>60</v>
      </c>
      <c r="C47" s="410">
        <f>C48</f>
        <v>0</v>
      </c>
      <c r="D47" s="410">
        <f>D48</f>
        <v>0</v>
      </c>
    </row>
    <row r="48" spans="1:4" s="423" customFormat="1" ht="26.4" hidden="1" x14ac:dyDescent="0.25">
      <c r="A48" s="101" t="s">
        <v>66</v>
      </c>
      <c r="B48" s="142" t="s">
        <v>45</v>
      </c>
      <c r="C48" s="414"/>
      <c r="D48" s="422"/>
    </row>
    <row r="49" spans="1:4" s="425" customFormat="1" x14ac:dyDescent="0.25">
      <c r="A49" s="101"/>
      <c r="B49" s="141" t="s">
        <v>492</v>
      </c>
      <c r="C49" s="424">
        <f>C15</f>
        <v>169336</v>
      </c>
      <c r="D49" s="424">
        <f>D15</f>
        <v>180467</v>
      </c>
    </row>
    <row r="50" spans="1:4" s="425" customFormat="1" ht="26.4" x14ac:dyDescent="0.25">
      <c r="A50" s="102" t="s">
        <v>61</v>
      </c>
      <c r="B50" s="143" t="s">
        <v>62</v>
      </c>
      <c r="C50" s="381">
        <f>C51</f>
        <v>1772737.2880000002</v>
      </c>
      <c r="D50" s="381">
        <f>D51</f>
        <v>1867677.5279999999</v>
      </c>
    </row>
    <row r="51" spans="1:4" s="425" customFormat="1" ht="27.6" x14ac:dyDescent="0.25">
      <c r="A51" s="101" t="s">
        <v>63</v>
      </c>
      <c r="B51" s="144" t="s">
        <v>493</v>
      </c>
      <c r="C51" s="384">
        <f>C52+C55+C71+C96</f>
        <v>1772737.2880000002</v>
      </c>
      <c r="D51" s="384">
        <f>D52+D55+D71+D96</f>
        <v>1867677.5279999999</v>
      </c>
    </row>
    <row r="52" spans="1:4" s="425" customFormat="1" ht="20.25" customHeight="1" x14ac:dyDescent="0.25">
      <c r="A52" s="102" t="s">
        <v>631</v>
      </c>
      <c r="B52" s="143" t="s">
        <v>632</v>
      </c>
      <c r="C52" s="381">
        <f>C53+C54</f>
        <v>144713.4</v>
      </c>
      <c r="D52" s="381">
        <f>D53+D54</f>
        <v>133350.39999999999</v>
      </c>
    </row>
    <row r="53" spans="1:4" s="425" customFormat="1" ht="30.75" customHeight="1" x14ac:dyDescent="0.25">
      <c r="A53" s="101" t="s">
        <v>339</v>
      </c>
      <c r="B53" s="144" t="s">
        <v>633</v>
      </c>
      <c r="C53" s="426">
        <v>142331.5</v>
      </c>
      <c r="D53" s="426">
        <v>130945</v>
      </c>
    </row>
    <row r="54" spans="1:4" s="425" customFormat="1" ht="41.4" x14ac:dyDescent="0.25">
      <c r="A54" s="101" t="s">
        <v>340</v>
      </c>
      <c r="B54" s="144" t="s">
        <v>634</v>
      </c>
      <c r="C54" s="426">
        <v>2381.9</v>
      </c>
      <c r="D54" s="426">
        <v>2405.4</v>
      </c>
    </row>
    <row r="55" spans="1:4" s="425" customFormat="1" ht="27.6" x14ac:dyDescent="0.25">
      <c r="A55" s="102" t="s">
        <v>635</v>
      </c>
      <c r="B55" s="143" t="s">
        <v>636</v>
      </c>
      <c r="C55" s="389">
        <f>C61+C64+C65+C68+C57+C59+C70+C62+C69+C56+C66+C67+C58+C63+C60</f>
        <v>139559.02499999999</v>
      </c>
      <c r="D55" s="389">
        <f>D61+D64+D65+D68+D57+D59+D70+D62+D69+D56+D66+D67+D58+D63+D60</f>
        <v>158942.40499999997</v>
      </c>
    </row>
    <row r="56" spans="1:4" s="425" customFormat="1" ht="52.8" x14ac:dyDescent="0.25">
      <c r="A56" s="101" t="s">
        <v>637</v>
      </c>
      <c r="B56" s="145" t="s">
        <v>532</v>
      </c>
      <c r="C56" s="427">
        <v>42466.23</v>
      </c>
      <c r="D56" s="427">
        <v>44852.2</v>
      </c>
    </row>
    <row r="57" spans="1:4" s="425" customFormat="1" ht="41.4" x14ac:dyDescent="0.25">
      <c r="A57" s="101" t="s">
        <v>637</v>
      </c>
      <c r="B57" s="390" t="s">
        <v>533</v>
      </c>
      <c r="C57" s="391">
        <v>5599.2</v>
      </c>
      <c r="D57" s="391">
        <v>5913.81</v>
      </c>
    </row>
    <row r="58" spans="1:4" s="425" customFormat="1" ht="41.4" x14ac:dyDescent="0.25">
      <c r="A58" s="103" t="s">
        <v>638</v>
      </c>
      <c r="B58" s="390" t="s">
        <v>639</v>
      </c>
      <c r="C58" s="391">
        <v>35580.32</v>
      </c>
      <c r="D58" s="391">
        <v>35580.32</v>
      </c>
    </row>
    <row r="59" spans="1:4" s="423" customFormat="1" ht="82.8" x14ac:dyDescent="0.25">
      <c r="A59" s="103" t="s">
        <v>640</v>
      </c>
      <c r="B59" s="390" t="s">
        <v>641</v>
      </c>
      <c r="C59" s="384"/>
      <c r="D59" s="384"/>
    </row>
    <row r="60" spans="1:4" s="423" customFormat="1" ht="26.4" x14ac:dyDescent="0.25">
      <c r="A60" s="103"/>
      <c r="B60" s="145" t="s">
        <v>534</v>
      </c>
      <c r="C60" s="384">
        <v>34000</v>
      </c>
      <c r="D60" s="391">
        <v>48809.77</v>
      </c>
    </row>
    <row r="61" spans="1:4" s="423" customFormat="1" ht="41.4" x14ac:dyDescent="0.25">
      <c r="A61" s="101" t="s">
        <v>677</v>
      </c>
      <c r="B61" s="144" t="s">
        <v>678</v>
      </c>
      <c r="C61" s="384"/>
      <c r="D61" s="384"/>
    </row>
    <row r="62" spans="1:4" s="425" customFormat="1" ht="55.2" x14ac:dyDescent="0.25">
      <c r="A62" s="103" t="s">
        <v>341</v>
      </c>
      <c r="B62" s="390" t="s">
        <v>642</v>
      </c>
      <c r="C62" s="384"/>
      <c r="D62" s="384"/>
    </row>
    <row r="63" spans="1:4" s="423" customFormat="1" ht="41.4" x14ac:dyDescent="0.25">
      <c r="A63" s="103"/>
      <c r="B63" s="390" t="s">
        <v>535</v>
      </c>
      <c r="C63" s="384"/>
      <c r="D63" s="384"/>
    </row>
    <row r="64" spans="1:4" s="423" customFormat="1" ht="41.4" x14ac:dyDescent="0.25">
      <c r="A64" s="103" t="s">
        <v>342</v>
      </c>
      <c r="B64" s="390" t="s">
        <v>679</v>
      </c>
      <c r="C64" s="428">
        <v>1059.93</v>
      </c>
      <c r="D64" s="428">
        <v>1059.93</v>
      </c>
    </row>
    <row r="65" spans="1:4" s="423" customFormat="1" ht="27.6" x14ac:dyDescent="0.25">
      <c r="A65" s="103" t="s">
        <v>343</v>
      </c>
      <c r="B65" s="390" t="s">
        <v>645</v>
      </c>
      <c r="C65" s="426">
        <v>12993.75</v>
      </c>
      <c r="D65" s="426">
        <v>14708.93</v>
      </c>
    </row>
    <row r="66" spans="1:4" s="423" customFormat="1" ht="41.4" x14ac:dyDescent="0.25">
      <c r="A66" s="101" t="s">
        <v>637</v>
      </c>
      <c r="B66" s="390" t="s">
        <v>646</v>
      </c>
      <c r="C66" s="426">
        <v>2809.6</v>
      </c>
      <c r="D66" s="426">
        <v>2967.45</v>
      </c>
    </row>
    <row r="67" spans="1:4" s="423" customFormat="1" ht="27.6" x14ac:dyDescent="0.25">
      <c r="A67" s="103" t="s">
        <v>344</v>
      </c>
      <c r="B67" s="390" t="s">
        <v>536</v>
      </c>
      <c r="C67" s="426">
        <v>5049.9949999999999</v>
      </c>
      <c r="D67" s="426">
        <v>5049.9949999999999</v>
      </c>
    </row>
    <row r="68" spans="1:4" ht="26.4" x14ac:dyDescent="0.25">
      <c r="A68" s="101" t="s">
        <v>648</v>
      </c>
      <c r="B68" s="144" t="s">
        <v>649</v>
      </c>
      <c r="C68" s="384"/>
      <c r="D68" s="384"/>
    </row>
    <row r="69" spans="1:4" s="429" customFormat="1" ht="27.6" x14ac:dyDescent="0.25">
      <c r="A69" s="103" t="s">
        <v>494</v>
      </c>
      <c r="B69" s="390" t="s">
        <v>650</v>
      </c>
      <c r="C69" s="384"/>
      <c r="D69" s="384"/>
    </row>
    <row r="70" spans="1:4" s="429" customFormat="1" ht="26.4" x14ac:dyDescent="0.25">
      <c r="A70" s="103" t="s">
        <v>345</v>
      </c>
      <c r="B70" s="390" t="s">
        <v>651</v>
      </c>
      <c r="C70" s="384"/>
      <c r="D70" s="384"/>
    </row>
    <row r="71" spans="1:4" ht="26.25" customHeight="1" x14ac:dyDescent="0.25">
      <c r="A71" s="102" t="s">
        <v>652</v>
      </c>
      <c r="B71" s="143" t="s">
        <v>653</v>
      </c>
      <c r="C71" s="389">
        <f>SUM(C72:C95)</f>
        <v>1435537.9600000002</v>
      </c>
      <c r="D71" s="389">
        <f>SUM(D72:D95)</f>
        <v>1522239.11</v>
      </c>
    </row>
    <row r="72" spans="1:4" ht="138" x14ac:dyDescent="0.25">
      <c r="A72" s="101" t="s">
        <v>654</v>
      </c>
      <c r="B72" s="144" t="s">
        <v>516</v>
      </c>
      <c r="C72" s="384">
        <v>755037.6</v>
      </c>
      <c r="D72" s="391">
        <v>797458</v>
      </c>
    </row>
    <row r="73" spans="1:4" ht="27.6" x14ac:dyDescent="0.25">
      <c r="A73" s="101" t="s">
        <v>514</v>
      </c>
      <c r="B73" s="144" t="s">
        <v>529</v>
      </c>
      <c r="C73" s="391">
        <v>381161.41</v>
      </c>
      <c r="D73" s="391">
        <v>410680.91</v>
      </c>
    </row>
    <row r="74" spans="1:4" ht="27.6" x14ac:dyDescent="0.25">
      <c r="A74" s="101" t="s">
        <v>654</v>
      </c>
      <c r="B74" s="144" t="s">
        <v>517</v>
      </c>
      <c r="C74" s="384">
        <v>10</v>
      </c>
      <c r="D74" s="384">
        <v>10</v>
      </c>
    </row>
    <row r="75" spans="1:4" ht="27.6" x14ac:dyDescent="0.25">
      <c r="A75" s="101" t="s">
        <v>654</v>
      </c>
      <c r="B75" s="144" t="s">
        <v>518</v>
      </c>
      <c r="C75" s="391">
        <v>12945.8</v>
      </c>
      <c r="D75" s="391">
        <v>13673.23</v>
      </c>
    </row>
    <row r="76" spans="1:4" ht="27.6" x14ac:dyDescent="0.25">
      <c r="A76" s="101" t="s">
        <v>515</v>
      </c>
      <c r="B76" s="144" t="s">
        <v>519</v>
      </c>
      <c r="C76" s="391">
        <v>15735.4</v>
      </c>
      <c r="D76" s="391">
        <v>16619.48</v>
      </c>
    </row>
    <row r="77" spans="1:4" ht="41.4" x14ac:dyDescent="0.25">
      <c r="A77" s="101" t="s">
        <v>346</v>
      </c>
      <c r="B77" s="144" t="s">
        <v>655</v>
      </c>
      <c r="C77" s="426">
        <v>87.4</v>
      </c>
      <c r="D77" s="426">
        <v>92.34</v>
      </c>
    </row>
    <row r="78" spans="1:4" ht="27.6" x14ac:dyDescent="0.25">
      <c r="A78" s="101" t="s">
        <v>654</v>
      </c>
      <c r="B78" s="144" t="s">
        <v>520</v>
      </c>
      <c r="C78" s="426">
        <v>3326.8</v>
      </c>
      <c r="D78" s="426">
        <v>3513.7</v>
      </c>
    </row>
    <row r="79" spans="1:4" ht="69" x14ac:dyDescent="0.25">
      <c r="A79" s="101" t="s">
        <v>654</v>
      </c>
      <c r="B79" s="144" t="s">
        <v>521</v>
      </c>
      <c r="C79" s="426">
        <v>25837.74</v>
      </c>
      <c r="D79" s="426">
        <v>25636.17</v>
      </c>
    </row>
    <row r="80" spans="1:4" ht="27.6" x14ac:dyDescent="0.25">
      <c r="A80" s="101" t="s">
        <v>495</v>
      </c>
      <c r="B80" s="144" t="s">
        <v>656</v>
      </c>
      <c r="C80" s="391">
        <v>18710.8</v>
      </c>
      <c r="D80" s="391">
        <v>19762.09</v>
      </c>
    </row>
    <row r="81" spans="1:4" ht="27.6" x14ac:dyDescent="0.25">
      <c r="A81" s="101" t="s">
        <v>654</v>
      </c>
      <c r="B81" s="144" t="s">
        <v>657</v>
      </c>
      <c r="C81" s="384"/>
      <c r="D81" s="384"/>
    </row>
    <row r="82" spans="1:4" ht="27.6" x14ac:dyDescent="0.25">
      <c r="A82" s="101" t="s">
        <v>347</v>
      </c>
      <c r="B82" s="144" t="s">
        <v>658</v>
      </c>
      <c r="C82" s="391">
        <v>1845.43</v>
      </c>
      <c r="D82" s="391">
        <v>1911.86</v>
      </c>
    </row>
    <row r="83" spans="1:4" ht="41.4" x14ac:dyDescent="0.25">
      <c r="A83" s="101" t="s">
        <v>348</v>
      </c>
      <c r="B83" s="144" t="s">
        <v>659</v>
      </c>
      <c r="C83" s="384">
        <v>60.1</v>
      </c>
      <c r="D83" s="384">
        <v>26.8</v>
      </c>
    </row>
    <row r="84" spans="1:4" ht="27.6" x14ac:dyDescent="0.25">
      <c r="A84" s="101" t="s">
        <v>349</v>
      </c>
      <c r="B84" s="144" t="s">
        <v>660</v>
      </c>
      <c r="C84" s="384">
        <v>10165</v>
      </c>
      <c r="D84" s="384">
        <v>10165</v>
      </c>
    </row>
    <row r="85" spans="1:4" ht="69" x14ac:dyDescent="0.25">
      <c r="A85" s="101" t="s">
        <v>654</v>
      </c>
      <c r="B85" s="144" t="s">
        <v>522</v>
      </c>
      <c r="C85" s="391">
        <v>14636.5</v>
      </c>
      <c r="D85" s="391">
        <v>15458.87</v>
      </c>
    </row>
    <row r="86" spans="1:4" ht="27.6" x14ac:dyDescent="0.25">
      <c r="A86" s="101" t="s">
        <v>654</v>
      </c>
      <c r="B86" s="144" t="s">
        <v>523</v>
      </c>
      <c r="C86" s="391">
        <v>272.83</v>
      </c>
      <c r="D86" s="391">
        <v>288.16000000000003</v>
      </c>
    </row>
    <row r="87" spans="1:4" ht="27.6" x14ac:dyDescent="0.25">
      <c r="A87" s="101" t="s">
        <v>654</v>
      </c>
      <c r="B87" s="144" t="s">
        <v>524</v>
      </c>
      <c r="C87" s="384">
        <v>470.7</v>
      </c>
      <c r="D87" s="384">
        <v>475.4</v>
      </c>
    </row>
    <row r="88" spans="1:4" ht="27.6" x14ac:dyDescent="0.25">
      <c r="A88" s="101" t="s">
        <v>654</v>
      </c>
      <c r="B88" s="144" t="s">
        <v>525</v>
      </c>
      <c r="C88" s="391">
        <v>692.1</v>
      </c>
      <c r="D88" s="391">
        <v>698.9</v>
      </c>
    </row>
    <row r="89" spans="1:4" ht="27.6" x14ac:dyDescent="0.25">
      <c r="A89" s="101" t="s">
        <v>654</v>
      </c>
      <c r="B89" s="144" t="s">
        <v>526</v>
      </c>
      <c r="C89" s="391">
        <v>526.70000000000005</v>
      </c>
      <c r="D89" s="391">
        <v>556.27</v>
      </c>
    </row>
    <row r="90" spans="1:4" ht="41.4" x14ac:dyDescent="0.25">
      <c r="A90" s="101" t="s">
        <v>661</v>
      </c>
      <c r="B90" s="144" t="s">
        <v>530</v>
      </c>
      <c r="C90" s="384">
        <v>113415.45</v>
      </c>
      <c r="D90" s="384">
        <v>119773.23</v>
      </c>
    </row>
    <row r="91" spans="1:4" ht="50.25" customHeight="1" x14ac:dyDescent="0.25">
      <c r="A91" s="101"/>
      <c r="B91" s="144" t="s">
        <v>531</v>
      </c>
      <c r="C91" s="384"/>
      <c r="D91" s="384"/>
    </row>
    <row r="92" spans="1:4" ht="21.75" customHeight="1" x14ac:dyDescent="0.25">
      <c r="A92" s="101" t="s">
        <v>654</v>
      </c>
      <c r="B92" s="144" t="s">
        <v>527</v>
      </c>
      <c r="C92" s="384">
        <v>2393.6</v>
      </c>
      <c r="D92" s="384">
        <v>2393.6</v>
      </c>
    </row>
    <row r="93" spans="1:4" ht="51.75" customHeight="1" x14ac:dyDescent="0.25">
      <c r="A93" s="101" t="s">
        <v>654</v>
      </c>
      <c r="B93" s="144" t="s">
        <v>528</v>
      </c>
      <c r="C93" s="391">
        <v>903.6</v>
      </c>
      <c r="D93" s="391">
        <v>912.5</v>
      </c>
    </row>
    <row r="94" spans="1:4" ht="69" x14ac:dyDescent="0.25">
      <c r="A94" s="101" t="s">
        <v>350</v>
      </c>
      <c r="B94" s="144" t="s">
        <v>663</v>
      </c>
      <c r="C94" s="384"/>
      <c r="D94" s="384"/>
    </row>
    <row r="95" spans="1:4" ht="27.6" x14ac:dyDescent="0.25">
      <c r="A95" s="101" t="s">
        <v>351</v>
      </c>
      <c r="B95" s="144" t="s">
        <v>662</v>
      </c>
      <c r="C95" s="384">
        <v>77303</v>
      </c>
      <c r="D95" s="384">
        <v>82132.600000000006</v>
      </c>
    </row>
    <row r="96" spans="1:4" ht="23.25" customHeight="1" x14ac:dyDescent="0.25">
      <c r="A96" s="102" t="s">
        <v>664</v>
      </c>
      <c r="B96" s="392" t="s">
        <v>665</v>
      </c>
      <c r="C96" s="389">
        <f>SUM(C97:C100)</f>
        <v>52926.902999999998</v>
      </c>
      <c r="D96" s="389">
        <f>SUM(D97:D100)</f>
        <v>53145.612999999998</v>
      </c>
    </row>
    <row r="97" spans="1:4" ht="41.4" x14ac:dyDescent="0.25">
      <c r="A97" s="101" t="s">
        <v>666</v>
      </c>
      <c r="B97" s="393" t="s">
        <v>667</v>
      </c>
      <c r="C97" s="384">
        <v>49034.303</v>
      </c>
      <c r="D97" s="384">
        <v>49034.303</v>
      </c>
    </row>
    <row r="98" spans="1:4" ht="41.4" x14ac:dyDescent="0.25">
      <c r="A98" s="101" t="s">
        <v>666</v>
      </c>
      <c r="B98" s="393" t="s">
        <v>668</v>
      </c>
      <c r="C98" s="384">
        <v>3892.6</v>
      </c>
      <c r="D98" s="384">
        <v>4111.3100000000004</v>
      </c>
    </row>
    <row r="99" spans="1:4" ht="55.2" x14ac:dyDescent="0.25">
      <c r="A99" s="103" t="s">
        <v>669</v>
      </c>
      <c r="B99" s="390" t="s">
        <v>670</v>
      </c>
      <c r="C99" s="384"/>
      <c r="D99" s="384"/>
    </row>
    <row r="100" spans="1:4" ht="55.2" x14ac:dyDescent="0.25">
      <c r="A100" s="103" t="s">
        <v>671</v>
      </c>
      <c r="B100" s="390" t="s">
        <v>672</v>
      </c>
      <c r="C100" s="384"/>
      <c r="D100" s="384"/>
    </row>
    <row r="101" spans="1:4" ht="18.75" customHeight="1" x14ac:dyDescent="0.25">
      <c r="A101" s="336"/>
      <c r="B101" s="137" t="s">
        <v>352</v>
      </c>
      <c r="C101" s="389">
        <f>C50+C15</f>
        <v>1942073.2880000002</v>
      </c>
      <c r="D101" s="381">
        <f>D50+D15</f>
        <v>2048144.5279999999</v>
      </c>
    </row>
    <row r="102" spans="1:4" x14ac:dyDescent="0.25">
      <c r="B102" s="430"/>
      <c r="C102" s="431"/>
      <c r="D102" s="432"/>
    </row>
    <row r="103" spans="1:4" ht="15.6" x14ac:dyDescent="0.3">
      <c r="A103" s="433" t="s">
        <v>673</v>
      </c>
      <c r="B103" s="434"/>
      <c r="C103" s="435"/>
      <c r="D103" s="431"/>
    </row>
    <row r="104" spans="1:4" ht="15.6" x14ac:dyDescent="0.3">
      <c r="A104" s="433" t="s">
        <v>674</v>
      </c>
      <c r="B104" s="436"/>
      <c r="C104" s="435"/>
    </row>
  </sheetData>
  <mergeCells count="14">
    <mergeCell ref="A12:A13"/>
    <mergeCell ref="B12:B13"/>
    <mergeCell ref="C12:D12"/>
    <mergeCell ref="B1:D1"/>
    <mergeCell ref="B2:D2"/>
    <mergeCell ref="B3:D3"/>
    <mergeCell ref="B4:D4"/>
    <mergeCell ref="B5:D5"/>
    <mergeCell ref="B6:D6"/>
    <mergeCell ref="B7:D7"/>
    <mergeCell ref="B8:D8"/>
    <mergeCell ref="A9:D9"/>
    <mergeCell ref="A10:D10"/>
    <mergeCell ref="C11:D11"/>
  </mergeCells>
  <pageMargins left="0.98425196850393704" right="0.39370078740157483" top="0.74803149606299213" bottom="0.55118110236220474" header="0.31496062992125984" footer="0.31496062992125984"/>
  <pageSetup paperSize="9" scale="7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theme="6" tint="0.59999389629810485"/>
    <pageSetUpPr fitToPage="1"/>
  </sheetPr>
  <dimension ref="A1:J309"/>
  <sheetViews>
    <sheetView view="pageBreakPreview" zoomScale="80" zoomScaleNormal="75" zoomScaleSheetLayoutView="80" workbookViewId="0">
      <selection activeCell="O16" sqref="O16"/>
    </sheetView>
  </sheetViews>
  <sheetFormatPr defaultRowHeight="13.2" x14ac:dyDescent="0.3"/>
  <cols>
    <col min="1" max="1" width="54.44140625" style="19" customWidth="1"/>
    <col min="2" max="2" width="4.6640625" style="22" customWidth="1"/>
    <col min="3" max="3" width="4.5546875" style="22" customWidth="1"/>
    <col min="4" max="4" width="13" style="22" customWidth="1"/>
    <col min="5" max="5" width="4.5546875" style="22" customWidth="1"/>
    <col min="6" max="6" width="12.5546875" style="124" customWidth="1"/>
    <col min="7" max="8" width="9.44140625" style="19" bestFit="1" customWidth="1"/>
    <col min="9" max="256" width="9.109375" style="19"/>
    <col min="257" max="257" width="49.33203125" style="19" customWidth="1"/>
    <col min="258" max="258" width="6.44140625" style="19" customWidth="1"/>
    <col min="259" max="259" width="6.5546875" style="19" customWidth="1"/>
    <col min="260" max="260" width="13.44140625" style="19" customWidth="1"/>
    <col min="261" max="261" width="7.109375" style="19" customWidth="1"/>
    <col min="262" max="262" width="14.33203125" style="19" customWidth="1"/>
    <col min="263" max="264" width="9.44140625" style="19" bestFit="1" customWidth="1"/>
    <col min="265" max="512" width="9.109375" style="19"/>
    <col min="513" max="513" width="49.33203125" style="19" customWidth="1"/>
    <col min="514" max="514" width="6.44140625" style="19" customWidth="1"/>
    <col min="515" max="515" width="6.5546875" style="19" customWidth="1"/>
    <col min="516" max="516" width="13.44140625" style="19" customWidth="1"/>
    <col min="517" max="517" width="7.109375" style="19" customWidth="1"/>
    <col min="518" max="518" width="14.33203125" style="19" customWidth="1"/>
    <col min="519" max="520" width="9.44140625" style="19" bestFit="1" customWidth="1"/>
    <col min="521" max="768" width="9.109375" style="19"/>
    <col min="769" max="769" width="49.33203125" style="19" customWidth="1"/>
    <col min="770" max="770" width="6.44140625" style="19" customWidth="1"/>
    <col min="771" max="771" width="6.5546875" style="19" customWidth="1"/>
    <col min="772" max="772" width="13.44140625" style="19" customWidth="1"/>
    <col min="773" max="773" width="7.109375" style="19" customWidth="1"/>
    <col min="774" max="774" width="14.33203125" style="19" customWidth="1"/>
    <col min="775" max="776" width="9.44140625" style="19" bestFit="1" customWidth="1"/>
    <col min="777" max="1024" width="8.88671875" style="19"/>
    <col min="1025" max="1025" width="49.33203125" style="19" customWidth="1"/>
    <col min="1026" max="1026" width="6.44140625" style="19" customWidth="1"/>
    <col min="1027" max="1027" width="6.5546875" style="19" customWidth="1"/>
    <col min="1028" max="1028" width="13.44140625" style="19" customWidth="1"/>
    <col min="1029" max="1029" width="7.109375" style="19" customWidth="1"/>
    <col min="1030" max="1030" width="14.33203125" style="19" customWidth="1"/>
    <col min="1031" max="1032" width="9.44140625" style="19" bestFit="1" customWidth="1"/>
    <col min="1033" max="1280" width="9.109375" style="19"/>
    <col min="1281" max="1281" width="49.33203125" style="19" customWidth="1"/>
    <col min="1282" max="1282" width="6.44140625" style="19" customWidth="1"/>
    <col min="1283" max="1283" width="6.5546875" style="19" customWidth="1"/>
    <col min="1284" max="1284" width="13.44140625" style="19" customWidth="1"/>
    <col min="1285" max="1285" width="7.109375" style="19" customWidth="1"/>
    <col min="1286" max="1286" width="14.33203125" style="19" customWidth="1"/>
    <col min="1287" max="1288" width="9.44140625" style="19" bestFit="1" customWidth="1"/>
    <col min="1289" max="1536" width="9.109375" style="19"/>
    <col min="1537" max="1537" width="49.33203125" style="19" customWidth="1"/>
    <col min="1538" max="1538" width="6.44140625" style="19" customWidth="1"/>
    <col min="1539" max="1539" width="6.5546875" style="19" customWidth="1"/>
    <col min="1540" max="1540" width="13.44140625" style="19" customWidth="1"/>
    <col min="1541" max="1541" width="7.109375" style="19" customWidth="1"/>
    <col min="1542" max="1542" width="14.33203125" style="19" customWidth="1"/>
    <col min="1543" max="1544" width="9.44140625" style="19" bestFit="1" customWidth="1"/>
    <col min="1545" max="1792" width="9.109375" style="19"/>
    <col min="1793" max="1793" width="49.33203125" style="19" customWidth="1"/>
    <col min="1794" max="1794" width="6.44140625" style="19" customWidth="1"/>
    <col min="1795" max="1795" width="6.5546875" style="19" customWidth="1"/>
    <col min="1796" max="1796" width="13.44140625" style="19" customWidth="1"/>
    <col min="1797" max="1797" width="7.109375" style="19" customWidth="1"/>
    <col min="1798" max="1798" width="14.33203125" style="19" customWidth="1"/>
    <col min="1799" max="1800" width="9.44140625" style="19" bestFit="1" customWidth="1"/>
    <col min="1801" max="2048" width="8.88671875" style="19"/>
    <col min="2049" max="2049" width="49.33203125" style="19" customWidth="1"/>
    <col min="2050" max="2050" width="6.44140625" style="19" customWidth="1"/>
    <col min="2051" max="2051" width="6.5546875" style="19" customWidth="1"/>
    <col min="2052" max="2052" width="13.44140625" style="19" customWidth="1"/>
    <col min="2053" max="2053" width="7.109375" style="19" customWidth="1"/>
    <col min="2054" max="2054" width="14.33203125" style="19" customWidth="1"/>
    <col min="2055" max="2056" width="9.44140625" style="19" bestFit="1" customWidth="1"/>
    <col min="2057" max="2304" width="9.109375" style="19"/>
    <col min="2305" max="2305" width="49.33203125" style="19" customWidth="1"/>
    <col min="2306" max="2306" width="6.44140625" style="19" customWidth="1"/>
    <col min="2307" max="2307" width="6.5546875" style="19" customWidth="1"/>
    <col min="2308" max="2308" width="13.44140625" style="19" customWidth="1"/>
    <col min="2309" max="2309" width="7.109375" style="19" customWidth="1"/>
    <col min="2310" max="2310" width="14.33203125" style="19" customWidth="1"/>
    <col min="2311" max="2312" width="9.44140625" style="19" bestFit="1" customWidth="1"/>
    <col min="2313" max="2560" width="9.109375" style="19"/>
    <col min="2561" max="2561" width="49.33203125" style="19" customWidth="1"/>
    <col min="2562" max="2562" width="6.44140625" style="19" customWidth="1"/>
    <col min="2563" max="2563" width="6.5546875" style="19" customWidth="1"/>
    <col min="2564" max="2564" width="13.44140625" style="19" customWidth="1"/>
    <col min="2565" max="2565" width="7.109375" style="19" customWidth="1"/>
    <col min="2566" max="2566" width="14.33203125" style="19" customWidth="1"/>
    <col min="2567" max="2568" width="9.44140625" style="19" bestFit="1" customWidth="1"/>
    <col min="2569" max="2816" width="9.109375" style="19"/>
    <col min="2817" max="2817" width="49.33203125" style="19" customWidth="1"/>
    <col min="2818" max="2818" width="6.44140625" style="19" customWidth="1"/>
    <col min="2819" max="2819" width="6.5546875" style="19" customWidth="1"/>
    <col min="2820" max="2820" width="13.44140625" style="19" customWidth="1"/>
    <col min="2821" max="2821" width="7.109375" style="19" customWidth="1"/>
    <col min="2822" max="2822" width="14.33203125" style="19" customWidth="1"/>
    <col min="2823" max="2824" width="9.44140625" style="19" bestFit="1" customWidth="1"/>
    <col min="2825" max="3072" width="8.88671875" style="19"/>
    <col min="3073" max="3073" width="49.33203125" style="19" customWidth="1"/>
    <col min="3074" max="3074" width="6.44140625" style="19" customWidth="1"/>
    <col min="3075" max="3075" width="6.5546875" style="19" customWidth="1"/>
    <col min="3076" max="3076" width="13.44140625" style="19" customWidth="1"/>
    <col min="3077" max="3077" width="7.109375" style="19" customWidth="1"/>
    <col min="3078" max="3078" width="14.33203125" style="19" customWidth="1"/>
    <col min="3079" max="3080" width="9.44140625" style="19" bestFit="1" customWidth="1"/>
    <col min="3081" max="3328" width="9.109375" style="19"/>
    <col min="3329" max="3329" width="49.33203125" style="19" customWidth="1"/>
    <col min="3330" max="3330" width="6.44140625" style="19" customWidth="1"/>
    <col min="3331" max="3331" width="6.5546875" style="19" customWidth="1"/>
    <col min="3332" max="3332" width="13.44140625" style="19" customWidth="1"/>
    <col min="3333" max="3333" width="7.109375" style="19" customWidth="1"/>
    <col min="3334" max="3334" width="14.33203125" style="19" customWidth="1"/>
    <col min="3335" max="3336" width="9.44140625" style="19" bestFit="1" customWidth="1"/>
    <col min="3337" max="3584" width="9.109375" style="19"/>
    <col min="3585" max="3585" width="49.33203125" style="19" customWidth="1"/>
    <col min="3586" max="3586" width="6.44140625" style="19" customWidth="1"/>
    <col min="3587" max="3587" width="6.5546875" style="19" customWidth="1"/>
    <col min="3588" max="3588" width="13.44140625" style="19" customWidth="1"/>
    <col min="3589" max="3589" width="7.109375" style="19" customWidth="1"/>
    <col min="3590" max="3590" width="14.33203125" style="19" customWidth="1"/>
    <col min="3591" max="3592" width="9.44140625" style="19" bestFit="1" customWidth="1"/>
    <col min="3593" max="3840" width="9.109375" style="19"/>
    <col min="3841" max="3841" width="49.33203125" style="19" customWidth="1"/>
    <col min="3842" max="3842" width="6.44140625" style="19" customWidth="1"/>
    <col min="3843" max="3843" width="6.5546875" style="19" customWidth="1"/>
    <col min="3844" max="3844" width="13.44140625" style="19" customWidth="1"/>
    <col min="3845" max="3845" width="7.109375" style="19" customWidth="1"/>
    <col min="3846" max="3846" width="14.33203125" style="19" customWidth="1"/>
    <col min="3847" max="3848" width="9.44140625" style="19" bestFit="1" customWidth="1"/>
    <col min="3849" max="4096" width="8.88671875" style="19"/>
    <col min="4097" max="4097" width="49.33203125" style="19" customWidth="1"/>
    <col min="4098" max="4098" width="6.44140625" style="19" customWidth="1"/>
    <col min="4099" max="4099" width="6.5546875" style="19" customWidth="1"/>
    <col min="4100" max="4100" width="13.44140625" style="19" customWidth="1"/>
    <col min="4101" max="4101" width="7.109375" style="19" customWidth="1"/>
    <col min="4102" max="4102" width="14.33203125" style="19" customWidth="1"/>
    <col min="4103" max="4104" width="9.44140625" style="19" bestFit="1" customWidth="1"/>
    <col min="4105" max="4352" width="9.109375" style="19"/>
    <col min="4353" max="4353" width="49.33203125" style="19" customWidth="1"/>
    <col min="4354" max="4354" width="6.44140625" style="19" customWidth="1"/>
    <col min="4355" max="4355" width="6.5546875" style="19" customWidth="1"/>
    <col min="4356" max="4356" width="13.44140625" style="19" customWidth="1"/>
    <col min="4357" max="4357" width="7.109375" style="19" customWidth="1"/>
    <col min="4358" max="4358" width="14.33203125" style="19" customWidth="1"/>
    <col min="4359" max="4360" width="9.44140625" style="19" bestFit="1" customWidth="1"/>
    <col min="4361" max="4608" width="9.109375" style="19"/>
    <col min="4609" max="4609" width="49.33203125" style="19" customWidth="1"/>
    <col min="4610" max="4610" width="6.44140625" style="19" customWidth="1"/>
    <col min="4611" max="4611" width="6.5546875" style="19" customWidth="1"/>
    <col min="4612" max="4612" width="13.44140625" style="19" customWidth="1"/>
    <col min="4613" max="4613" width="7.109375" style="19" customWidth="1"/>
    <col min="4614" max="4614" width="14.33203125" style="19" customWidth="1"/>
    <col min="4615" max="4616" width="9.44140625" style="19" bestFit="1" customWidth="1"/>
    <col min="4617" max="4864" width="9.109375" style="19"/>
    <col min="4865" max="4865" width="49.33203125" style="19" customWidth="1"/>
    <col min="4866" max="4866" width="6.44140625" style="19" customWidth="1"/>
    <col min="4867" max="4867" width="6.5546875" style="19" customWidth="1"/>
    <col min="4868" max="4868" width="13.44140625" style="19" customWidth="1"/>
    <col min="4869" max="4869" width="7.109375" style="19" customWidth="1"/>
    <col min="4870" max="4870" width="14.33203125" style="19" customWidth="1"/>
    <col min="4871" max="4872" width="9.44140625" style="19" bestFit="1" customWidth="1"/>
    <col min="4873" max="5120" width="8.88671875" style="19"/>
    <col min="5121" max="5121" width="49.33203125" style="19" customWidth="1"/>
    <col min="5122" max="5122" width="6.44140625" style="19" customWidth="1"/>
    <col min="5123" max="5123" width="6.5546875" style="19" customWidth="1"/>
    <col min="5124" max="5124" width="13.44140625" style="19" customWidth="1"/>
    <col min="5125" max="5125" width="7.109375" style="19" customWidth="1"/>
    <col min="5126" max="5126" width="14.33203125" style="19" customWidth="1"/>
    <col min="5127" max="5128" width="9.44140625" style="19" bestFit="1" customWidth="1"/>
    <col min="5129" max="5376" width="9.109375" style="19"/>
    <col min="5377" max="5377" width="49.33203125" style="19" customWidth="1"/>
    <col min="5378" max="5378" width="6.44140625" style="19" customWidth="1"/>
    <col min="5379" max="5379" width="6.5546875" style="19" customWidth="1"/>
    <col min="5380" max="5380" width="13.44140625" style="19" customWidth="1"/>
    <col min="5381" max="5381" width="7.109375" style="19" customWidth="1"/>
    <col min="5382" max="5382" width="14.33203125" style="19" customWidth="1"/>
    <col min="5383" max="5384" width="9.44140625" style="19" bestFit="1" customWidth="1"/>
    <col min="5385" max="5632" width="9.109375" style="19"/>
    <col min="5633" max="5633" width="49.33203125" style="19" customWidth="1"/>
    <col min="5634" max="5634" width="6.44140625" style="19" customWidth="1"/>
    <col min="5635" max="5635" width="6.5546875" style="19" customWidth="1"/>
    <col min="5636" max="5636" width="13.44140625" style="19" customWidth="1"/>
    <col min="5637" max="5637" width="7.109375" style="19" customWidth="1"/>
    <col min="5638" max="5638" width="14.33203125" style="19" customWidth="1"/>
    <col min="5639" max="5640" width="9.44140625" style="19" bestFit="1" customWidth="1"/>
    <col min="5641" max="5888" width="9.109375" style="19"/>
    <col min="5889" max="5889" width="49.33203125" style="19" customWidth="1"/>
    <col min="5890" max="5890" width="6.44140625" style="19" customWidth="1"/>
    <col min="5891" max="5891" width="6.5546875" style="19" customWidth="1"/>
    <col min="5892" max="5892" width="13.44140625" style="19" customWidth="1"/>
    <col min="5893" max="5893" width="7.109375" style="19" customWidth="1"/>
    <col min="5894" max="5894" width="14.33203125" style="19" customWidth="1"/>
    <col min="5895" max="5896" width="9.44140625" style="19" bestFit="1" customWidth="1"/>
    <col min="5897" max="6144" width="8.88671875" style="19"/>
    <col min="6145" max="6145" width="49.33203125" style="19" customWidth="1"/>
    <col min="6146" max="6146" width="6.44140625" style="19" customWidth="1"/>
    <col min="6147" max="6147" width="6.5546875" style="19" customWidth="1"/>
    <col min="6148" max="6148" width="13.44140625" style="19" customWidth="1"/>
    <col min="6149" max="6149" width="7.109375" style="19" customWidth="1"/>
    <col min="6150" max="6150" width="14.33203125" style="19" customWidth="1"/>
    <col min="6151" max="6152" width="9.44140625" style="19" bestFit="1" customWidth="1"/>
    <col min="6153" max="6400" width="9.109375" style="19"/>
    <col min="6401" max="6401" width="49.33203125" style="19" customWidth="1"/>
    <col min="6402" max="6402" width="6.44140625" style="19" customWidth="1"/>
    <col min="6403" max="6403" width="6.5546875" style="19" customWidth="1"/>
    <col min="6404" max="6404" width="13.44140625" style="19" customWidth="1"/>
    <col min="6405" max="6405" width="7.109375" style="19" customWidth="1"/>
    <col min="6406" max="6406" width="14.33203125" style="19" customWidth="1"/>
    <col min="6407" max="6408" width="9.44140625" style="19" bestFit="1" customWidth="1"/>
    <col min="6409" max="6656" width="9.109375" style="19"/>
    <col min="6657" max="6657" width="49.33203125" style="19" customWidth="1"/>
    <col min="6658" max="6658" width="6.44140625" style="19" customWidth="1"/>
    <col min="6659" max="6659" width="6.5546875" style="19" customWidth="1"/>
    <col min="6660" max="6660" width="13.44140625" style="19" customWidth="1"/>
    <col min="6661" max="6661" width="7.109375" style="19" customWidth="1"/>
    <col min="6662" max="6662" width="14.33203125" style="19" customWidth="1"/>
    <col min="6663" max="6664" width="9.44140625" style="19" bestFit="1" customWidth="1"/>
    <col min="6665" max="6912" width="9.109375" style="19"/>
    <col min="6913" max="6913" width="49.33203125" style="19" customWidth="1"/>
    <col min="6914" max="6914" width="6.44140625" style="19" customWidth="1"/>
    <col min="6915" max="6915" width="6.5546875" style="19" customWidth="1"/>
    <col min="6916" max="6916" width="13.44140625" style="19" customWidth="1"/>
    <col min="6917" max="6917" width="7.109375" style="19" customWidth="1"/>
    <col min="6918" max="6918" width="14.33203125" style="19" customWidth="1"/>
    <col min="6919" max="6920" width="9.44140625" style="19" bestFit="1" customWidth="1"/>
    <col min="6921" max="7168" width="8.88671875" style="19"/>
    <col min="7169" max="7169" width="49.33203125" style="19" customWidth="1"/>
    <col min="7170" max="7170" width="6.44140625" style="19" customWidth="1"/>
    <col min="7171" max="7171" width="6.5546875" style="19" customWidth="1"/>
    <col min="7172" max="7172" width="13.44140625" style="19" customWidth="1"/>
    <col min="7173" max="7173" width="7.109375" style="19" customWidth="1"/>
    <col min="7174" max="7174" width="14.33203125" style="19" customWidth="1"/>
    <col min="7175" max="7176" width="9.44140625" style="19" bestFit="1" customWidth="1"/>
    <col min="7177" max="7424" width="9.109375" style="19"/>
    <col min="7425" max="7425" width="49.33203125" style="19" customWidth="1"/>
    <col min="7426" max="7426" width="6.44140625" style="19" customWidth="1"/>
    <col min="7427" max="7427" width="6.5546875" style="19" customWidth="1"/>
    <col min="7428" max="7428" width="13.44140625" style="19" customWidth="1"/>
    <col min="7429" max="7429" width="7.109375" style="19" customWidth="1"/>
    <col min="7430" max="7430" width="14.33203125" style="19" customWidth="1"/>
    <col min="7431" max="7432" width="9.44140625" style="19" bestFit="1" customWidth="1"/>
    <col min="7433" max="7680" width="9.109375" style="19"/>
    <col min="7681" max="7681" width="49.33203125" style="19" customWidth="1"/>
    <col min="7682" max="7682" width="6.44140625" style="19" customWidth="1"/>
    <col min="7683" max="7683" width="6.5546875" style="19" customWidth="1"/>
    <col min="7684" max="7684" width="13.44140625" style="19" customWidth="1"/>
    <col min="7685" max="7685" width="7.109375" style="19" customWidth="1"/>
    <col min="7686" max="7686" width="14.33203125" style="19" customWidth="1"/>
    <col min="7687" max="7688" width="9.44140625" style="19" bestFit="1" customWidth="1"/>
    <col min="7689" max="7936" width="9.109375" style="19"/>
    <col min="7937" max="7937" width="49.33203125" style="19" customWidth="1"/>
    <col min="7938" max="7938" width="6.44140625" style="19" customWidth="1"/>
    <col min="7939" max="7939" width="6.5546875" style="19" customWidth="1"/>
    <col min="7940" max="7940" width="13.44140625" style="19" customWidth="1"/>
    <col min="7941" max="7941" width="7.109375" style="19" customWidth="1"/>
    <col min="7942" max="7942" width="14.33203125" style="19" customWidth="1"/>
    <col min="7943" max="7944" width="9.44140625" style="19" bestFit="1" customWidth="1"/>
    <col min="7945" max="8192" width="8.88671875" style="19"/>
    <col min="8193" max="8193" width="49.33203125" style="19" customWidth="1"/>
    <col min="8194" max="8194" width="6.44140625" style="19" customWidth="1"/>
    <col min="8195" max="8195" width="6.5546875" style="19" customWidth="1"/>
    <col min="8196" max="8196" width="13.44140625" style="19" customWidth="1"/>
    <col min="8197" max="8197" width="7.109375" style="19" customWidth="1"/>
    <col min="8198" max="8198" width="14.33203125" style="19" customWidth="1"/>
    <col min="8199" max="8200" width="9.44140625" style="19" bestFit="1" customWidth="1"/>
    <col min="8201" max="8448" width="9.109375" style="19"/>
    <col min="8449" max="8449" width="49.33203125" style="19" customWidth="1"/>
    <col min="8450" max="8450" width="6.44140625" style="19" customWidth="1"/>
    <col min="8451" max="8451" width="6.5546875" style="19" customWidth="1"/>
    <col min="8452" max="8452" width="13.44140625" style="19" customWidth="1"/>
    <col min="8453" max="8453" width="7.109375" style="19" customWidth="1"/>
    <col min="8454" max="8454" width="14.33203125" style="19" customWidth="1"/>
    <col min="8455" max="8456" width="9.44140625" style="19" bestFit="1" customWidth="1"/>
    <col min="8457" max="8704" width="9.109375" style="19"/>
    <col min="8705" max="8705" width="49.33203125" style="19" customWidth="1"/>
    <col min="8706" max="8706" width="6.44140625" style="19" customWidth="1"/>
    <col min="8707" max="8707" width="6.5546875" style="19" customWidth="1"/>
    <col min="8708" max="8708" width="13.44140625" style="19" customWidth="1"/>
    <col min="8709" max="8709" width="7.109375" style="19" customWidth="1"/>
    <col min="8710" max="8710" width="14.33203125" style="19" customWidth="1"/>
    <col min="8711" max="8712" width="9.44140625" style="19" bestFit="1" customWidth="1"/>
    <col min="8713" max="8960" width="9.109375" style="19"/>
    <col min="8961" max="8961" width="49.33203125" style="19" customWidth="1"/>
    <col min="8962" max="8962" width="6.44140625" style="19" customWidth="1"/>
    <col min="8963" max="8963" width="6.5546875" style="19" customWidth="1"/>
    <col min="8964" max="8964" width="13.44140625" style="19" customWidth="1"/>
    <col min="8965" max="8965" width="7.109375" style="19" customWidth="1"/>
    <col min="8966" max="8966" width="14.33203125" style="19" customWidth="1"/>
    <col min="8967" max="8968" width="9.44140625" style="19" bestFit="1" customWidth="1"/>
    <col min="8969" max="9216" width="8.88671875" style="19"/>
    <col min="9217" max="9217" width="49.33203125" style="19" customWidth="1"/>
    <col min="9218" max="9218" width="6.44140625" style="19" customWidth="1"/>
    <col min="9219" max="9219" width="6.5546875" style="19" customWidth="1"/>
    <col min="9220" max="9220" width="13.44140625" style="19" customWidth="1"/>
    <col min="9221" max="9221" width="7.109375" style="19" customWidth="1"/>
    <col min="9222" max="9222" width="14.33203125" style="19" customWidth="1"/>
    <col min="9223" max="9224" width="9.44140625" style="19" bestFit="1" customWidth="1"/>
    <col min="9225" max="9472" width="9.109375" style="19"/>
    <col min="9473" max="9473" width="49.33203125" style="19" customWidth="1"/>
    <col min="9474" max="9474" width="6.44140625" style="19" customWidth="1"/>
    <col min="9475" max="9475" width="6.5546875" style="19" customWidth="1"/>
    <col min="9476" max="9476" width="13.44140625" style="19" customWidth="1"/>
    <col min="9477" max="9477" width="7.109375" style="19" customWidth="1"/>
    <col min="9478" max="9478" width="14.33203125" style="19" customWidth="1"/>
    <col min="9479" max="9480" width="9.44140625" style="19" bestFit="1" customWidth="1"/>
    <col min="9481" max="9728" width="9.109375" style="19"/>
    <col min="9729" max="9729" width="49.33203125" style="19" customWidth="1"/>
    <col min="9730" max="9730" width="6.44140625" style="19" customWidth="1"/>
    <col min="9731" max="9731" width="6.5546875" style="19" customWidth="1"/>
    <col min="9732" max="9732" width="13.44140625" style="19" customWidth="1"/>
    <col min="9733" max="9733" width="7.109375" style="19" customWidth="1"/>
    <col min="9734" max="9734" width="14.33203125" style="19" customWidth="1"/>
    <col min="9735" max="9736" width="9.44140625" style="19" bestFit="1" customWidth="1"/>
    <col min="9737" max="9984" width="9.109375" style="19"/>
    <col min="9985" max="9985" width="49.33203125" style="19" customWidth="1"/>
    <col min="9986" max="9986" width="6.44140625" style="19" customWidth="1"/>
    <col min="9987" max="9987" width="6.5546875" style="19" customWidth="1"/>
    <col min="9988" max="9988" width="13.44140625" style="19" customWidth="1"/>
    <col min="9989" max="9989" width="7.109375" style="19" customWidth="1"/>
    <col min="9990" max="9990" width="14.33203125" style="19" customWidth="1"/>
    <col min="9991" max="9992" width="9.44140625" style="19" bestFit="1" customWidth="1"/>
    <col min="9993" max="10240" width="8.88671875" style="19"/>
    <col min="10241" max="10241" width="49.33203125" style="19" customWidth="1"/>
    <col min="10242" max="10242" width="6.44140625" style="19" customWidth="1"/>
    <col min="10243" max="10243" width="6.5546875" style="19" customWidth="1"/>
    <col min="10244" max="10244" width="13.44140625" style="19" customWidth="1"/>
    <col min="10245" max="10245" width="7.109375" style="19" customWidth="1"/>
    <col min="10246" max="10246" width="14.33203125" style="19" customWidth="1"/>
    <col min="10247" max="10248" width="9.44140625" style="19" bestFit="1" customWidth="1"/>
    <col min="10249" max="10496" width="9.109375" style="19"/>
    <col min="10497" max="10497" width="49.33203125" style="19" customWidth="1"/>
    <col min="10498" max="10498" width="6.44140625" style="19" customWidth="1"/>
    <col min="10499" max="10499" width="6.5546875" style="19" customWidth="1"/>
    <col min="10500" max="10500" width="13.44140625" style="19" customWidth="1"/>
    <col min="10501" max="10501" width="7.109375" style="19" customWidth="1"/>
    <col min="10502" max="10502" width="14.33203125" style="19" customWidth="1"/>
    <col min="10503" max="10504" width="9.44140625" style="19" bestFit="1" customWidth="1"/>
    <col min="10505" max="10752" width="9.109375" style="19"/>
    <col min="10753" max="10753" width="49.33203125" style="19" customWidth="1"/>
    <col min="10754" max="10754" width="6.44140625" style="19" customWidth="1"/>
    <col min="10755" max="10755" width="6.5546875" style="19" customWidth="1"/>
    <col min="10756" max="10756" width="13.44140625" style="19" customWidth="1"/>
    <col min="10757" max="10757" width="7.109375" style="19" customWidth="1"/>
    <col min="10758" max="10758" width="14.33203125" style="19" customWidth="1"/>
    <col min="10759" max="10760" width="9.44140625" style="19" bestFit="1" customWidth="1"/>
    <col min="10761" max="11008" width="9.109375" style="19"/>
    <col min="11009" max="11009" width="49.33203125" style="19" customWidth="1"/>
    <col min="11010" max="11010" width="6.44140625" style="19" customWidth="1"/>
    <col min="11011" max="11011" width="6.5546875" style="19" customWidth="1"/>
    <col min="11012" max="11012" width="13.44140625" style="19" customWidth="1"/>
    <col min="11013" max="11013" width="7.109375" style="19" customWidth="1"/>
    <col min="11014" max="11014" width="14.33203125" style="19" customWidth="1"/>
    <col min="11015" max="11016" width="9.44140625" style="19" bestFit="1" customWidth="1"/>
    <col min="11017" max="11264" width="8.88671875" style="19"/>
    <col min="11265" max="11265" width="49.33203125" style="19" customWidth="1"/>
    <col min="11266" max="11266" width="6.44140625" style="19" customWidth="1"/>
    <col min="11267" max="11267" width="6.5546875" style="19" customWidth="1"/>
    <col min="11268" max="11268" width="13.44140625" style="19" customWidth="1"/>
    <col min="11269" max="11269" width="7.109375" style="19" customWidth="1"/>
    <col min="11270" max="11270" width="14.33203125" style="19" customWidth="1"/>
    <col min="11271" max="11272" width="9.44140625" style="19" bestFit="1" customWidth="1"/>
    <col min="11273" max="11520" width="9.109375" style="19"/>
    <col min="11521" max="11521" width="49.33203125" style="19" customWidth="1"/>
    <col min="11522" max="11522" width="6.44140625" style="19" customWidth="1"/>
    <col min="11523" max="11523" width="6.5546875" style="19" customWidth="1"/>
    <col min="11524" max="11524" width="13.44140625" style="19" customWidth="1"/>
    <col min="11525" max="11525" width="7.109375" style="19" customWidth="1"/>
    <col min="11526" max="11526" width="14.33203125" style="19" customWidth="1"/>
    <col min="11527" max="11528" width="9.44140625" style="19" bestFit="1" customWidth="1"/>
    <col min="11529" max="11776" width="9.109375" style="19"/>
    <col min="11777" max="11777" width="49.33203125" style="19" customWidth="1"/>
    <col min="11778" max="11778" width="6.44140625" style="19" customWidth="1"/>
    <col min="11779" max="11779" width="6.5546875" style="19" customWidth="1"/>
    <col min="11780" max="11780" width="13.44140625" style="19" customWidth="1"/>
    <col min="11781" max="11781" width="7.109375" style="19" customWidth="1"/>
    <col min="11782" max="11782" width="14.33203125" style="19" customWidth="1"/>
    <col min="11783" max="11784" width="9.44140625" style="19" bestFit="1" customWidth="1"/>
    <col min="11785" max="12032" width="9.109375" style="19"/>
    <col min="12033" max="12033" width="49.33203125" style="19" customWidth="1"/>
    <col min="12034" max="12034" width="6.44140625" style="19" customWidth="1"/>
    <col min="12035" max="12035" width="6.5546875" style="19" customWidth="1"/>
    <col min="12036" max="12036" width="13.44140625" style="19" customWidth="1"/>
    <col min="12037" max="12037" width="7.109375" style="19" customWidth="1"/>
    <col min="12038" max="12038" width="14.33203125" style="19" customWidth="1"/>
    <col min="12039" max="12040" width="9.44140625" style="19" bestFit="1" customWidth="1"/>
    <col min="12041" max="12288" width="8.88671875" style="19"/>
    <col min="12289" max="12289" width="49.33203125" style="19" customWidth="1"/>
    <col min="12290" max="12290" width="6.44140625" style="19" customWidth="1"/>
    <col min="12291" max="12291" width="6.5546875" style="19" customWidth="1"/>
    <col min="12292" max="12292" width="13.44140625" style="19" customWidth="1"/>
    <col min="12293" max="12293" width="7.109375" style="19" customWidth="1"/>
    <col min="12294" max="12294" width="14.33203125" style="19" customWidth="1"/>
    <col min="12295" max="12296" width="9.44140625" style="19" bestFit="1" customWidth="1"/>
    <col min="12297" max="12544" width="9.109375" style="19"/>
    <col min="12545" max="12545" width="49.33203125" style="19" customWidth="1"/>
    <col min="12546" max="12546" width="6.44140625" style="19" customWidth="1"/>
    <col min="12547" max="12547" width="6.5546875" style="19" customWidth="1"/>
    <col min="12548" max="12548" width="13.44140625" style="19" customWidth="1"/>
    <col min="12549" max="12549" width="7.109375" style="19" customWidth="1"/>
    <col min="12550" max="12550" width="14.33203125" style="19" customWidth="1"/>
    <col min="12551" max="12552" width="9.44140625" style="19" bestFit="1" customWidth="1"/>
    <col min="12553" max="12800" width="9.109375" style="19"/>
    <col min="12801" max="12801" width="49.33203125" style="19" customWidth="1"/>
    <col min="12802" max="12802" width="6.44140625" style="19" customWidth="1"/>
    <col min="12803" max="12803" width="6.5546875" style="19" customWidth="1"/>
    <col min="12804" max="12804" width="13.44140625" style="19" customWidth="1"/>
    <col min="12805" max="12805" width="7.109375" style="19" customWidth="1"/>
    <col min="12806" max="12806" width="14.33203125" style="19" customWidth="1"/>
    <col min="12807" max="12808" width="9.44140625" style="19" bestFit="1" customWidth="1"/>
    <col min="12809" max="13056" width="9.109375" style="19"/>
    <col min="13057" max="13057" width="49.33203125" style="19" customWidth="1"/>
    <col min="13058" max="13058" width="6.44140625" style="19" customWidth="1"/>
    <col min="13059" max="13059" width="6.5546875" style="19" customWidth="1"/>
    <col min="13060" max="13060" width="13.44140625" style="19" customWidth="1"/>
    <col min="13061" max="13061" width="7.109375" style="19" customWidth="1"/>
    <col min="13062" max="13062" width="14.33203125" style="19" customWidth="1"/>
    <col min="13063" max="13064" width="9.44140625" style="19" bestFit="1" customWidth="1"/>
    <col min="13065" max="13312" width="8.88671875" style="19"/>
    <col min="13313" max="13313" width="49.33203125" style="19" customWidth="1"/>
    <col min="13314" max="13314" width="6.44140625" style="19" customWidth="1"/>
    <col min="13315" max="13315" width="6.5546875" style="19" customWidth="1"/>
    <col min="13316" max="13316" width="13.44140625" style="19" customWidth="1"/>
    <col min="13317" max="13317" width="7.109375" style="19" customWidth="1"/>
    <col min="13318" max="13318" width="14.33203125" style="19" customWidth="1"/>
    <col min="13319" max="13320" width="9.44140625" style="19" bestFit="1" customWidth="1"/>
    <col min="13321" max="13568" width="9.109375" style="19"/>
    <col min="13569" max="13569" width="49.33203125" style="19" customWidth="1"/>
    <col min="13570" max="13570" width="6.44140625" style="19" customWidth="1"/>
    <col min="13571" max="13571" width="6.5546875" style="19" customWidth="1"/>
    <col min="13572" max="13572" width="13.44140625" style="19" customWidth="1"/>
    <col min="13573" max="13573" width="7.109375" style="19" customWidth="1"/>
    <col min="13574" max="13574" width="14.33203125" style="19" customWidth="1"/>
    <col min="13575" max="13576" width="9.44140625" style="19" bestFit="1" customWidth="1"/>
    <col min="13577" max="13824" width="9.109375" style="19"/>
    <col min="13825" max="13825" width="49.33203125" style="19" customWidth="1"/>
    <col min="13826" max="13826" width="6.44140625" style="19" customWidth="1"/>
    <col min="13827" max="13827" width="6.5546875" style="19" customWidth="1"/>
    <col min="13828" max="13828" width="13.44140625" style="19" customWidth="1"/>
    <col min="13829" max="13829" width="7.109375" style="19" customWidth="1"/>
    <col min="13830" max="13830" width="14.33203125" style="19" customWidth="1"/>
    <col min="13831" max="13832" width="9.44140625" style="19" bestFit="1" customWidth="1"/>
    <col min="13833" max="14080" width="9.109375" style="19"/>
    <col min="14081" max="14081" width="49.33203125" style="19" customWidth="1"/>
    <col min="14082" max="14082" width="6.44140625" style="19" customWidth="1"/>
    <col min="14083" max="14083" width="6.5546875" style="19" customWidth="1"/>
    <col min="14084" max="14084" width="13.44140625" style="19" customWidth="1"/>
    <col min="14085" max="14085" width="7.109375" style="19" customWidth="1"/>
    <col min="14086" max="14086" width="14.33203125" style="19" customWidth="1"/>
    <col min="14087" max="14088" width="9.44140625" style="19" bestFit="1" customWidth="1"/>
    <col min="14089" max="14336" width="8.88671875" style="19"/>
    <col min="14337" max="14337" width="49.33203125" style="19" customWidth="1"/>
    <col min="14338" max="14338" width="6.44140625" style="19" customWidth="1"/>
    <col min="14339" max="14339" width="6.5546875" style="19" customWidth="1"/>
    <col min="14340" max="14340" width="13.44140625" style="19" customWidth="1"/>
    <col min="14341" max="14341" width="7.109375" style="19" customWidth="1"/>
    <col min="14342" max="14342" width="14.33203125" style="19" customWidth="1"/>
    <col min="14343" max="14344" width="9.44140625" style="19" bestFit="1" customWidth="1"/>
    <col min="14345" max="14592" width="9.109375" style="19"/>
    <col min="14593" max="14593" width="49.33203125" style="19" customWidth="1"/>
    <col min="14594" max="14594" width="6.44140625" style="19" customWidth="1"/>
    <col min="14595" max="14595" width="6.5546875" style="19" customWidth="1"/>
    <col min="14596" max="14596" width="13.44140625" style="19" customWidth="1"/>
    <col min="14597" max="14597" width="7.109375" style="19" customWidth="1"/>
    <col min="14598" max="14598" width="14.33203125" style="19" customWidth="1"/>
    <col min="14599" max="14600" width="9.44140625" style="19" bestFit="1" customWidth="1"/>
    <col min="14601" max="14848" width="9.109375" style="19"/>
    <col min="14849" max="14849" width="49.33203125" style="19" customWidth="1"/>
    <col min="14850" max="14850" width="6.44140625" style="19" customWidth="1"/>
    <col min="14851" max="14851" width="6.5546875" style="19" customWidth="1"/>
    <col min="14852" max="14852" width="13.44140625" style="19" customWidth="1"/>
    <col min="14853" max="14853" width="7.109375" style="19" customWidth="1"/>
    <col min="14854" max="14854" width="14.33203125" style="19" customWidth="1"/>
    <col min="14855" max="14856" width="9.44140625" style="19" bestFit="1" customWidth="1"/>
    <col min="14857" max="15104" width="9.109375" style="19"/>
    <col min="15105" max="15105" width="49.33203125" style="19" customWidth="1"/>
    <col min="15106" max="15106" width="6.44140625" style="19" customWidth="1"/>
    <col min="15107" max="15107" width="6.5546875" style="19" customWidth="1"/>
    <col min="15108" max="15108" width="13.44140625" style="19" customWidth="1"/>
    <col min="15109" max="15109" width="7.109375" style="19" customWidth="1"/>
    <col min="15110" max="15110" width="14.33203125" style="19" customWidth="1"/>
    <col min="15111" max="15112" width="9.44140625" style="19" bestFit="1" customWidth="1"/>
    <col min="15113" max="15360" width="8.88671875" style="19"/>
    <col min="15361" max="15361" width="49.33203125" style="19" customWidth="1"/>
    <col min="15362" max="15362" width="6.44140625" style="19" customWidth="1"/>
    <col min="15363" max="15363" width="6.5546875" style="19" customWidth="1"/>
    <col min="15364" max="15364" width="13.44140625" style="19" customWidth="1"/>
    <col min="15365" max="15365" width="7.109375" style="19" customWidth="1"/>
    <col min="15366" max="15366" width="14.33203125" style="19" customWidth="1"/>
    <col min="15367" max="15368" width="9.44140625" style="19" bestFit="1" customWidth="1"/>
    <col min="15369" max="15616" width="9.109375" style="19"/>
    <col min="15617" max="15617" width="49.33203125" style="19" customWidth="1"/>
    <col min="15618" max="15618" width="6.44140625" style="19" customWidth="1"/>
    <col min="15619" max="15619" width="6.5546875" style="19" customWidth="1"/>
    <col min="15620" max="15620" width="13.44140625" style="19" customWidth="1"/>
    <col min="15621" max="15621" width="7.109375" style="19" customWidth="1"/>
    <col min="15622" max="15622" width="14.33203125" style="19" customWidth="1"/>
    <col min="15623" max="15624" width="9.44140625" style="19" bestFit="1" customWidth="1"/>
    <col min="15625" max="15872" width="9.109375" style="19"/>
    <col min="15873" max="15873" width="49.33203125" style="19" customWidth="1"/>
    <col min="15874" max="15874" width="6.44140625" style="19" customWidth="1"/>
    <col min="15875" max="15875" width="6.5546875" style="19" customWidth="1"/>
    <col min="15876" max="15876" width="13.44140625" style="19" customWidth="1"/>
    <col min="15877" max="15877" width="7.109375" style="19" customWidth="1"/>
    <col min="15878" max="15878" width="14.33203125" style="19" customWidth="1"/>
    <col min="15879" max="15880" width="9.44140625" style="19" bestFit="1" customWidth="1"/>
    <col min="15881" max="16128" width="9.109375" style="19"/>
    <col min="16129" max="16129" width="49.33203125" style="19" customWidth="1"/>
    <col min="16130" max="16130" width="6.44140625" style="19" customWidth="1"/>
    <col min="16131" max="16131" width="6.5546875" style="19" customWidth="1"/>
    <col min="16132" max="16132" width="13.44140625" style="19" customWidth="1"/>
    <col min="16133" max="16133" width="7.109375" style="19" customWidth="1"/>
    <col min="16134" max="16134" width="14.33203125" style="19" customWidth="1"/>
    <col min="16135" max="16136" width="9.44140625" style="19" bestFit="1" customWidth="1"/>
    <col min="16137" max="16384" width="8.88671875" style="19"/>
  </cols>
  <sheetData>
    <row r="1" spans="1:8" x14ac:dyDescent="0.3">
      <c r="A1" s="72"/>
      <c r="D1" s="498" t="s">
        <v>353</v>
      </c>
      <c r="E1" s="498"/>
      <c r="F1" s="498"/>
    </row>
    <row r="2" spans="1:8" x14ac:dyDescent="0.3">
      <c r="A2" s="498" t="s">
        <v>36</v>
      </c>
      <c r="B2" s="498"/>
      <c r="C2" s="498"/>
      <c r="D2" s="498"/>
      <c r="E2" s="498"/>
      <c r="F2" s="498"/>
    </row>
    <row r="3" spans="1:8" x14ac:dyDescent="0.3">
      <c r="A3" s="498" t="s">
        <v>40</v>
      </c>
      <c r="B3" s="498"/>
      <c r="C3" s="498"/>
      <c r="D3" s="498"/>
      <c r="E3" s="498"/>
      <c r="F3" s="498"/>
    </row>
    <row r="4" spans="1:8" x14ac:dyDescent="0.3">
      <c r="A4" s="498" t="s">
        <v>68</v>
      </c>
      <c r="B4" s="498"/>
      <c r="C4" s="498"/>
      <c r="D4" s="498"/>
      <c r="E4" s="498"/>
      <c r="F4" s="498"/>
    </row>
    <row r="5" spans="1:8" x14ac:dyDescent="0.3">
      <c r="A5" s="498" t="s">
        <v>554</v>
      </c>
      <c r="B5" s="498"/>
      <c r="C5" s="498"/>
      <c r="D5" s="498"/>
      <c r="E5" s="498"/>
      <c r="F5" s="498"/>
    </row>
    <row r="6" spans="1:8" x14ac:dyDescent="0.3">
      <c r="A6" s="498" t="s">
        <v>553</v>
      </c>
      <c r="B6" s="498"/>
      <c r="C6" s="498"/>
      <c r="D6" s="498"/>
      <c r="E6" s="498"/>
      <c r="F6" s="498"/>
    </row>
    <row r="7" spans="1:8" x14ac:dyDescent="0.3">
      <c r="D7" s="498" t="s">
        <v>715</v>
      </c>
      <c r="E7" s="498"/>
      <c r="F7" s="498"/>
    </row>
    <row r="8" spans="1:8" x14ac:dyDescent="0.3">
      <c r="D8" s="225"/>
      <c r="E8" s="225"/>
      <c r="F8" s="254"/>
    </row>
    <row r="9" spans="1:8" ht="63" customHeight="1" x14ac:dyDescent="0.3">
      <c r="A9" s="496" t="s">
        <v>555</v>
      </c>
      <c r="B9" s="496"/>
      <c r="C9" s="496"/>
      <c r="D9" s="496"/>
      <c r="E9" s="496"/>
      <c r="F9" s="496"/>
    </row>
    <row r="10" spans="1:8" ht="16.2" thickBot="1" x14ac:dyDescent="0.35">
      <c r="A10" s="226"/>
      <c r="B10" s="226"/>
      <c r="C10" s="226"/>
      <c r="D10" s="226"/>
      <c r="E10" s="497" t="s">
        <v>19</v>
      </c>
      <c r="F10" s="497"/>
    </row>
    <row r="11" spans="1:8" ht="26.4" customHeight="1" x14ac:dyDescent="0.3">
      <c r="A11" s="259" t="s">
        <v>21</v>
      </c>
      <c r="B11" s="260" t="s">
        <v>69</v>
      </c>
      <c r="C11" s="260" t="s">
        <v>70</v>
      </c>
      <c r="D11" s="260" t="s">
        <v>71</v>
      </c>
      <c r="E11" s="260" t="s">
        <v>72</v>
      </c>
      <c r="F11" s="261" t="s">
        <v>73</v>
      </c>
    </row>
    <row r="12" spans="1:8" x14ac:dyDescent="0.3">
      <c r="A12" s="262">
        <v>1</v>
      </c>
      <c r="B12" s="210">
        <v>2</v>
      </c>
      <c r="C12" s="210">
        <v>3</v>
      </c>
      <c r="D12" s="210">
        <v>4</v>
      </c>
      <c r="E12" s="210">
        <v>5</v>
      </c>
      <c r="F12" s="263">
        <v>6</v>
      </c>
    </row>
    <row r="13" spans="1:8" x14ac:dyDescent="0.3">
      <c r="A13" s="264" t="s">
        <v>74</v>
      </c>
      <c r="B13" s="73">
        <v>1</v>
      </c>
      <c r="C13" s="73"/>
      <c r="D13" s="74"/>
      <c r="E13" s="75"/>
      <c r="F13" s="265">
        <f>+F14+F17+F32+F43+F46+F62+F64+F60</f>
        <v>53322</v>
      </c>
      <c r="H13" s="213"/>
    </row>
    <row r="14" spans="1:8" ht="30" customHeight="1" x14ac:dyDescent="0.3">
      <c r="A14" s="266" t="s">
        <v>75</v>
      </c>
      <c r="B14" s="73">
        <v>1</v>
      </c>
      <c r="C14" s="73">
        <v>2</v>
      </c>
      <c r="D14" s="74"/>
      <c r="E14" s="75"/>
      <c r="F14" s="265">
        <f>+F15+F16</f>
        <v>1297.8</v>
      </c>
    </row>
    <row r="15" spans="1:8" ht="15.6" customHeight="1" x14ac:dyDescent="0.3">
      <c r="A15" s="267" t="s">
        <v>76</v>
      </c>
      <c r="B15" s="77">
        <v>1</v>
      </c>
      <c r="C15" s="77">
        <v>2</v>
      </c>
      <c r="D15" s="78" t="s">
        <v>77</v>
      </c>
      <c r="E15" s="79">
        <v>121</v>
      </c>
      <c r="F15" s="268">
        <v>996.8</v>
      </c>
    </row>
    <row r="16" spans="1:8" ht="42" customHeight="1" x14ac:dyDescent="0.3">
      <c r="A16" s="269" t="s">
        <v>79</v>
      </c>
      <c r="B16" s="77">
        <v>1</v>
      </c>
      <c r="C16" s="77">
        <v>2</v>
      </c>
      <c r="D16" s="78" t="s">
        <v>77</v>
      </c>
      <c r="E16" s="79">
        <v>129</v>
      </c>
      <c r="F16" s="268">
        <v>301</v>
      </c>
    </row>
    <row r="17" spans="1:6" ht="43.95" customHeight="1" x14ac:dyDescent="0.3">
      <c r="A17" s="266" t="s">
        <v>80</v>
      </c>
      <c r="B17" s="73">
        <v>1</v>
      </c>
      <c r="C17" s="73">
        <v>3</v>
      </c>
      <c r="D17" s="74"/>
      <c r="E17" s="75"/>
      <c r="F17" s="265">
        <f>+F18+F21+F24</f>
        <v>4644.1000000000004</v>
      </c>
    </row>
    <row r="18" spans="1:6" ht="54" customHeight="1" x14ac:dyDescent="0.3">
      <c r="A18" s="270" t="s">
        <v>81</v>
      </c>
      <c r="B18" s="73">
        <v>1</v>
      </c>
      <c r="C18" s="73">
        <v>3</v>
      </c>
      <c r="D18" s="74">
        <v>7701020000</v>
      </c>
      <c r="E18" s="75">
        <v>0</v>
      </c>
      <c r="F18" s="265">
        <f>+F19+F20</f>
        <v>1217.9000000000001</v>
      </c>
    </row>
    <row r="19" spans="1:6" ht="18.600000000000001" customHeight="1" x14ac:dyDescent="0.3">
      <c r="A19" s="267" t="s">
        <v>76</v>
      </c>
      <c r="B19" s="77">
        <v>1</v>
      </c>
      <c r="C19" s="77">
        <v>3</v>
      </c>
      <c r="D19" s="78" t="s">
        <v>82</v>
      </c>
      <c r="E19" s="79">
        <v>121</v>
      </c>
      <c r="F19" s="268">
        <v>935.4</v>
      </c>
    </row>
    <row r="20" spans="1:6" ht="39" customHeight="1" x14ac:dyDescent="0.3">
      <c r="A20" s="269" t="s">
        <v>79</v>
      </c>
      <c r="B20" s="77">
        <v>1</v>
      </c>
      <c r="C20" s="77">
        <v>3</v>
      </c>
      <c r="D20" s="78" t="s">
        <v>82</v>
      </c>
      <c r="E20" s="79">
        <v>129</v>
      </c>
      <c r="F20" s="268">
        <v>282.5</v>
      </c>
    </row>
    <row r="21" spans="1:6" ht="55.95" customHeight="1" x14ac:dyDescent="0.3">
      <c r="A21" s="270" t="s">
        <v>83</v>
      </c>
      <c r="B21" s="73">
        <v>1</v>
      </c>
      <c r="C21" s="73">
        <v>3</v>
      </c>
      <c r="D21" s="74">
        <v>7701030000</v>
      </c>
      <c r="E21" s="75">
        <v>0</v>
      </c>
      <c r="F21" s="265">
        <f>+F22+F23</f>
        <v>1008</v>
      </c>
    </row>
    <row r="22" spans="1:6" ht="18" customHeight="1" x14ac:dyDescent="0.3">
      <c r="A22" s="267" t="s">
        <v>76</v>
      </c>
      <c r="B22" s="77">
        <v>1</v>
      </c>
      <c r="C22" s="77">
        <v>3</v>
      </c>
      <c r="D22" s="78" t="s">
        <v>84</v>
      </c>
      <c r="E22" s="79">
        <v>121</v>
      </c>
      <c r="F22" s="268">
        <v>774.2</v>
      </c>
    </row>
    <row r="23" spans="1:6" ht="42" customHeight="1" x14ac:dyDescent="0.3">
      <c r="A23" s="269" t="s">
        <v>79</v>
      </c>
      <c r="B23" s="77">
        <v>1</v>
      </c>
      <c r="C23" s="77">
        <v>3</v>
      </c>
      <c r="D23" s="78" t="s">
        <v>84</v>
      </c>
      <c r="E23" s="79">
        <v>129</v>
      </c>
      <c r="F23" s="268">
        <v>233.8</v>
      </c>
    </row>
    <row r="24" spans="1:6" ht="42" customHeight="1" x14ac:dyDescent="0.3">
      <c r="A24" s="266" t="s">
        <v>85</v>
      </c>
      <c r="B24" s="73">
        <v>1</v>
      </c>
      <c r="C24" s="73">
        <v>3</v>
      </c>
      <c r="D24" s="74">
        <v>7701050000</v>
      </c>
      <c r="E24" s="75">
        <v>0</v>
      </c>
      <c r="F24" s="265">
        <f>SUM(F25:F31)</f>
        <v>2418.1999999999998</v>
      </c>
    </row>
    <row r="25" spans="1:6" ht="26.4" x14ac:dyDescent="0.3">
      <c r="A25" s="271" t="s">
        <v>420</v>
      </c>
      <c r="B25" s="77">
        <v>1</v>
      </c>
      <c r="C25" s="77">
        <v>3</v>
      </c>
      <c r="D25" s="78" t="s">
        <v>86</v>
      </c>
      <c r="E25" s="79">
        <v>112</v>
      </c>
      <c r="F25" s="268">
        <v>272</v>
      </c>
    </row>
    <row r="26" spans="1:6" ht="15.6" customHeight="1" x14ac:dyDescent="0.3">
      <c r="A26" s="267" t="s">
        <v>76</v>
      </c>
      <c r="B26" s="77">
        <v>1</v>
      </c>
      <c r="C26" s="77">
        <v>3</v>
      </c>
      <c r="D26" s="78" t="s">
        <v>86</v>
      </c>
      <c r="E26" s="79">
        <v>121</v>
      </c>
      <c r="F26" s="268">
        <v>1075.8</v>
      </c>
    </row>
    <row r="27" spans="1:6" ht="41.25" customHeight="1" x14ac:dyDescent="0.3">
      <c r="A27" s="269" t="s">
        <v>79</v>
      </c>
      <c r="B27" s="77">
        <v>1</v>
      </c>
      <c r="C27" s="77">
        <v>3</v>
      </c>
      <c r="D27" s="78" t="s">
        <v>86</v>
      </c>
      <c r="E27" s="79">
        <v>129</v>
      </c>
      <c r="F27" s="268">
        <v>324.89999999999998</v>
      </c>
    </row>
    <row r="28" spans="1:6" ht="31.8" customHeight="1" x14ac:dyDescent="0.3">
      <c r="A28" s="271" t="s">
        <v>420</v>
      </c>
      <c r="B28" s="77">
        <v>1</v>
      </c>
      <c r="C28" s="77">
        <v>3</v>
      </c>
      <c r="D28" s="78" t="s">
        <v>86</v>
      </c>
      <c r="E28" s="79">
        <v>122</v>
      </c>
      <c r="F28" s="268">
        <v>182</v>
      </c>
    </row>
    <row r="29" spans="1:6" ht="26.4" x14ac:dyDescent="0.3">
      <c r="A29" s="269" t="s">
        <v>89</v>
      </c>
      <c r="B29" s="77">
        <v>1</v>
      </c>
      <c r="C29" s="77">
        <v>3</v>
      </c>
      <c r="D29" s="78" t="s">
        <v>88</v>
      </c>
      <c r="E29" s="79">
        <v>242</v>
      </c>
      <c r="F29" s="268">
        <v>175.4</v>
      </c>
    </row>
    <row r="30" spans="1:6" ht="26.25" customHeight="1" x14ac:dyDescent="0.3">
      <c r="A30" s="271" t="s">
        <v>90</v>
      </c>
      <c r="B30" s="77">
        <v>1</v>
      </c>
      <c r="C30" s="77">
        <v>3</v>
      </c>
      <c r="D30" s="78" t="s">
        <v>88</v>
      </c>
      <c r="E30" s="79" t="s">
        <v>91</v>
      </c>
      <c r="F30" s="268">
        <v>378.1</v>
      </c>
    </row>
    <row r="31" spans="1:6" x14ac:dyDescent="0.3">
      <c r="A31" s="267" t="s">
        <v>93</v>
      </c>
      <c r="B31" s="77">
        <v>1</v>
      </c>
      <c r="C31" s="77">
        <v>3</v>
      </c>
      <c r="D31" s="78" t="s">
        <v>88</v>
      </c>
      <c r="E31" s="79" t="s">
        <v>94</v>
      </c>
      <c r="F31" s="268">
        <v>10</v>
      </c>
    </row>
    <row r="32" spans="1:6" ht="41.4" customHeight="1" x14ac:dyDescent="0.3">
      <c r="A32" s="266" t="s">
        <v>97</v>
      </c>
      <c r="B32" s="73">
        <v>1</v>
      </c>
      <c r="C32" s="73">
        <v>4</v>
      </c>
      <c r="D32" s="74"/>
      <c r="E32" s="75"/>
      <c r="F32" s="265">
        <f>SUM(F33:F41)</f>
        <v>26054.399999999998</v>
      </c>
    </row>
    <row r="33" spans="1:6" ht="15.6" customHeight="1" x14ac:dyDescent="0.3">
      <c r="A33" s="267" t="s">
        <v>76</v>
      </c>
      <c r="B33" s="77">
        <v>1</v>
      </c>
      <c r="C33" s="77">
        <v>4</v>
      </c>
      <c r="D33" s="78" t="s">
        <v>98</v>
      </c>
      <c r="E33" s="79">
        <v>121</v>
      </c>
      <c r="F33" s="268">
        <v>14431.4</v>
      </c>
    </row>
    <row r="34" spans="1:6" ht="41.25" customHeight="1" x14ac:dyDescent="0.3">
      <c r="A34" s="269" t="s">
        <v>79</v>
      </c>
      <c r="B34" s="77">
        <v>1</v>
      </c>
      <c r="C34" s="77">
        <v>4</v>
      </c>
      <c r="D34" s="78" t="s">
        <v>98</v>
      </c>
      <c r="E34" s="79">
        <v>129</v>
      </c>
      <c r="F34" s="268">
        <v>4358.3</v>
      </c>
    </row>
    <row r="35" spans="1:6" ht="26.4" x14ac:dyDescent="0.3">
      <c r="A35" s="271" t="s">
        <v>87</v>
      </c>
      <c r="B35" s="77">
        <v>1</v>
      </c>
      <c r="C35" s="77">
        <v>4</v>
      </c>
      <c r="D35" s="78" t="s">
        <v>98</v>
      </c>
      <c r="E35" s="79">
        <v>122</v>
      </c>
      <c r="F35" s="268">
        <v>160</v>
      </c>
    </row>
    <row r="36" spans="1:6" ht="26.4" x14ac:dyDescent="0.3">
      <c r="A36" s="269" t="s">
        <v>89</v>
      </c>
      <c r="B36" s="77">
        <v>1</v>
      </c>
      <c r="C36" s="77">
        <v>4</v>
      </c>
      <c r="D36" s="78" t="s">
        <v>98</v>
      </c>
      <c r="E36" s="79">
        <v>242</v>
      </c>
      <c r="F36" s="268">
        <v>899</v>
      </c>
    </row>
    <row r="37" spans="1:6" ht="28.5" customHeight="1" x14ac:dyDescent="0.3">
      <c r="A37" s="271" t="s">
        <v>90</v>
      </c>
      <c r="B37" s="77">
        <v>1</v>
      </c>
      <c r="C37" s="77">
        <v>4</v>
      </c>
      <c r="D37" s="78" t="s">
        <v>98</v>
      </c>
      <c r="E37" s="79" t="s">
        <v>91</v>
      </c>
      <c r="F37" s="268">
        <f>6173.7-F41</f>
        <v>4446.3999999999996</v>
      </c>
    </row>
    <row r="38" spans="1:6" ht="16.95" customHeight="1" x14ac:dyDescent="0.3">
      <c r="A38" s="267" t="s">
        <v>92</v>
      </c>
      <c r="B38" s="77">
        <v>1</v>
      </c>
      <c r="C38" s="77">
        <v>4</v>
      </c>
      <c r="D38" s="78" t="s">
        <v>98</v>
      </c>
      <c r="E38" s="79">
        <v>851</v>
      </c>
      <c r="F38" s="268">
        <v>22</v>
      </c>
    </row>
    <row r="39" spans="1:6" ht="16.95" customHeight="1" x14ac:dyDescent="0.3">
      <c r="A39" s="267" t="s">
        <v>93</v>
      </c>
      <c r="B39" s="77">
        <v>1</v>
      </c>
      <c r="C39" s="77">
        <v>4</v>
      </c>
      <c r="D39" s="78" t="s">
        <v>98</v>
      </c>
      <c r="E39" s="79" t="s">
        <v>94</v>
      </c>
      <c r="F39" s="268">
        <v>10</v>
      </c>
    </row>
    <row r="40" spans="1:6" ht="16.95" hidden="1" customHeight="1" x14ac:dyDescent="0.3">
      <c r="A40" s="272" t="s">
        <v>95</v>
      </c>
      <c r="B40" s="77">
        <v>1</v>
      </c>
      <c r="C40" s="77">
        <v>4</v>
      </c>
      <c r="D40" s="78" t="s">
        <v>98</v>
      </c>
      <c r="E40" s="79">
        <v>853</v>
      </c>
      <c r="F40" s="268"/>
    </row>
    <row r="41" spans="1:6" ht="16.95" customHeight="1" x14ac:dyDescent="0.3">
      <c r="A41" s="273" t="s">
        <v>614</v>
      </c>
      <c r="B41" s="73">
        <v>1</v>
      </c>
      <c r="C41" s="73">
        <v>4</v>
      </c>
      <c r="D41" s="74"/>
      <c r="E41" s="75"/>
      <c r="F41" s="265">
        <f>F42</f>
        <v>1727.3</v>
      </c>
    </row>
    <row r="42" spans="1:6" ht="32.4" customHeight="1" x14ac:dyDescent="0.3">
      <c r="A42" s="271" t="s">
        <v>90</v>
      </c>
      <c r="B42" s="77">
        <v>1</v>
      </c>
      <c r="C42" s="77">
        <v>4</v>
      </c>
      <c r="D42" s="78" t="s">
        <v>98</v>
      </c>
      <c r="E42" s="79" t="s">
        <v>91</v>
      </c>
      <c r="F42" s="268">
        <v>1727.3</v>
      </c>
    </row>
    <row r="43" spans="1:6" s="82" customFormat="1" ht="17.25" customHeight="1" x14ac:dyDescent="0.3">
      <c r="A43" s="264" t="s">
        <v>99</v>
      </c>
      <c r="B43" s="73">
        <v>1</v>
      </c>
      <c r="C43" s="73">
        <v>5</v>
      </c>
      <c r="D43" s="74"/>
      <c r="E43" s="75"/>
      <c r="F43" s="265">
        <f>+F44</f>
        <v>491.2</v>
      </c>
    </row>
    <row r="44" spans="1:6" s="82" customFormat="1" ht="17.25" customHeight="1" x14ac:dyDescent="0.3">
      <c r="A44" s="264" t="s">
        <v>100</v>
      </c>
      <c r="B44" s="73">
        <v>1</v>
      </c>
      <c r="C44" s="73">
        <v>5</v>
      </c>
      <c r="D44" s="74" t="s">
        <v>101</v>
      </c>
      <c r="E44" s="75"/>
      <c r="F44" s="265">
        <f>+F45</f>
        <v>491.2</v>
      </c>
    </row>
    <row r="45" spans="1:6" ht="28.8" customHeight="1" x14ac:dyDescent="0.3">
      <c r="A45" s="271" t="s">
        <v>90</v>
      </c>
      <c r="B45" s="77">
        <v>1</v>
      </c>
      <c r="C45" s="77">
        <v>5</v>
      </c>
      <c r="D45" s="78" t="s">
        <v>101</v>
      </c>
      <c r="E45" s="79">
        <v>244</v>
      </c>
      <c r="F45" s="268">
        <v>491.2</v>
      </c>
    </row>
    <row r="46" spans="1:6" ht="33" customHeight="1" x14ac:dyDescent="0.3">
      <c r="A46" s="266" t="s">
        <v>102</v>
      </c>
      <c r="B46" s="73">
        <v>1</v>
      </c>
      <c r="C46" s="73">
        <v>6</v>
      </c>
      <c r="D46" s="74"/>
      <c r="E46" s="75"/>
      <c r="F46" s="265">
        <f>+F47+F54</f>
        <v>8771.6999999999989</v>
      </c>
    </row>
    <row r="47" spans="1:6" s="82" customFormat="1" ht="30" customHeight="1" x14ac:dyDescent="0.3">
      <c r="A47" s="266" t="s">
        <v>103</v>
      </c>
      <c r="B47" s="73">
        <v>1</v>
      </c>
      <c r="C47" s="73">
        <v>6</v>
      </c>
      <c r="D47" s="74">
        <v>7701060000</v>
      </c>
      <c r="E47" s="75"/>
      <c r="F47" s="265">
        <f>SUM(F48:F53)</f>
        <v>6811.9</v>
      </c>
    </row>
    <row r="48" spans="1:6" ht="17.399999999999999" customHeight="1" x14ac:dyDescent="0.3">
      <c r="A48" s="267" t="s">
        <v>76</v>
      </c>
      <c r="B48" s="77">
        <v>1</v>
      </c>
      <c r="C48" s="77">
        <v>6</v>
      </c>
      <c r="D48" s="83" t="s">
        <v>104</v>
      </c>
      <c r="E48" s="79">
        <v>121</v>
      </c>
      <c r="F48" s="268">
        <v>4402.8</v>
      </c>
    </row>
    <row r="49" spans="1:6" ht="39.75" customHeight="1" x14ac:dyDescent="0.3">
      <c r="A49" s="269" t="s">
        <v>79</v>
      </c>
      <c r="B49" s="77">
        <v>1</v>
      </c>
      <c r="C49" s="77">
        <v>6</v>
      </c>
      <c r="D49" s="83" t="s">
        <v>104</v>
      </c>
      <c r="E49" s="79">
        <v>129</v>
      </c>
      <c r="F49" s="268">
        <v>1329.6</v>
      </c>
    </row>
    <row r="50" spans="1:6" ht="26.4" x14ac:dyDescent="0.3">
      <c r="A50" s="271" t="s">
        <v>87</v>
      </c>
      <c r="B50" s="77">
        <v>1</v>
      </c>
      <c r="C50" s="77">
        <v>6</v>
      </c>
      <c r="D50" s="83" t="s">
        <v>104</v>
      </c>
      <c r="E50" s="79">
        <v>122</v>
      </c>
      <c r="F50" s="268">
        <v>30</v>
      </c>
    </row>
    <row r="51" spans="1:6" ht="26.4" x14ac:dyDescent="0.3">
      <c r="A51" s="269" t="s">
        <v>89</v>
      </c>
      <c r="B51" s="77">
        <v>1</v>
      </c>
      <c r="C51" s="77">
        <v>6</v>
      </c>
      <c r="D51" s="83" t="s">
        <v>104</v>
      </c>
      <c r="E51" s="79">
        <v>242</v>
      </c>
      <c r="F51" s="268">
        <v>159</v>
      </c>
    </row>
    <row r="52" spans="1:6" ht="30.6" customHeight="1" x14ac:dyDescent="0.3">
      <c r="A52" s="271" t="s">
        <v>90</v>
      </c>
      <c r="B52" s="77">
        <v>1</v>
      </c>
      <c r="C52" s="77">
        <v>6</v>
      </c>
      <c r="D52" s="83" t="s">
        <v>104</v>
      </c>
      <c r="E52" s="79">
        <v>244</v>
      </c>
      <c r="F52" s="268">
        <v>887.4</v>
      </c>
    </row>
    <row r="53" spans="1:6" ht="19.2" customHeight="1" x14ac:dyDescent="0.3">
      <c r="A53" s="267" t="s">
        <v>92</v>
      </c>
      <c r="B53" s="77">
        <v>1</v>
      </c>
      <c r="C53" s="77">
        <v>6</v>
      </c>
      <c r="D53" s="78" t="s">
        <v>104</v>
      </c>
      <c r="E53" s="79">
        <v>851</v>
      </c>
      <c r="F53" s="268">
        <v>3.1</v>
      </c>
    </row>
    <row r="54" spans="1:6" ht="28.2" customHeight="1" x14ac:dyDescent="0.3">
      <c r="A54" s="266" t="s">
        <v>106</v>
      </c>
      <c r="B54" s="73">
        <v>1</v>
      </c>
      <c r="C54" s="73">
        <v>6</v>
      </c>
      <c r="D54" s="74">
        <v>7701070000</v>
      </c>
      <c r="E54" s="75">
        <v>0</v>
      </c>
      <c r="F54" s="265">
        <f>SUM(F55:F59)</f>
        <v>1959.8</v>
      </c>
    </row>
    <row r="55" spans="1:6" ht="16.2" customHeight="1" x14ac:dyDescent="0.3">
      <c r="A55" s="267" t="s">
        <v>76</v>
      </c>
      <c r="B55" s="77">
        <v>1</v>
      </c>
      <c r="C55" s="77">
        <v>6</v>
      </c>
      <c r="D55" s="78" t="s">
        <v>107</v>
      </c>
      <c r="E55" s="79">
        <v>121</v>
      </c>
      <c r="F55" s="268">
        <v>1497.5</v>
      </c>
    </row>
    <row r="56" spans="1:6" ht="40.5" customHeight="1" x14ac:dyDescent="0.3">
      <c r="A56" s="269" t="s">
        <v>79</v>
      </c>
      <c r="B56" s="77">
        <v>1</v>
      </c>
      <c r="C56" s="77">
        <v>6</v>
      </c>
      <c r="D56" s="78" t="s">
        <v>107</v>
      </c>
      <c r="E56" s="79">
        <v>129</v>
      </c>
      <c r="F56" s="268">
        <v>452.3</v>
      </c>
    </row>
    <row r="57" spans="1:6" ht="26.4" hidden="1" x14ac:dyDescent="0.3">
      <c r="A57" s="271" t="s">
        <v>87</v>
      </c>
      <c r="B57" s="77">
        <v>1</v>
      </c>
      <c r="C57" s="77">
        <v>6</v>
      </c>
      <c r="D57" s="78" t="s">
        <v>107</v>
      </c>
      <c r="E57" s="79">
        <v>122</v>
      </c>
      <c r="F57" s="268"/>
    </row>
    <row r="58" spans="1:6" ht="26.4" hidden="1" x14ac:dyDescent="0.3">
      <c r="A58" s="271" t="s">
        <v>87</v>
      </c>
      <c r="B58" s="77">
        <v>1</v>
      </c>
      <c r="C58" s="77">
        <v>6</v>
      </c>
      <c r="D58" s="78" t="s">
        <v>107</v>
      </c>
      <c r="E58" s="79">
        <v>122</v>
      </c>
      <c r="F58" s="268"/>
    </row>
    <row r="59" spans="1:6" ht="27" customHeight="1" x14ac:dyDescent="0.3">
      <c r="A59" s="271" t="s">
        <v>90</v>
      </c>
      <c r="B59" s="77">
        <v>1</v>
      </c>
      <c r="C59" s="77">
        <v>6</v>
      </c>
      <c r="D59" s="78" t="s">
        <v>107</v>
      </c>
      <c r="E59" s="79">
        <v>244</v>
      </c>
      <c r="F59" s="268">
        <v>10</v>
      </c>
    </row>
    <row r="60" spans="1:6" ht="17.399999999999999" customHeight="1" x14ac:dyDescent="0.3">
      <c r="A60" s="266" t="s">
        <v>574</v>
      </c>
      <c r="B60" s="73">
        <v>1</v>
      </c>
      <c r="C60" s="73">
        <v>7</v>
      </c>
      <c r="D60" s="74" t="s">
        <v>573</v>
      </c>
      <c r="E60" s="75"/>
      <c r="F60" s="265">
        <f>F61</f>
        <v>200</v>
      </c>
    </row>
    <row r="61" spans="1:6" ht="31.2" customHeight="1" x14ac:dyDescent="0.3">
      <c r="A61" s="271" t="s">
        <v>90</v>
      </c>
      <c r="B61" s="77">
        <v>1</v>
      </c>
      <c r="C61" s="77">
        <v>7</v>
      </c>
      <c r="D61" s="78" t="s">
        <v>572</v>
      </c>
      <c r="E61" s="79">
        <v>244</v>
      </c>
      <c r="F61" s="268">
        <v>200</v>
      </c>
    </row>
    <row r="62" spans="1:6" ht="15.6" customHeight="1" x14ac:dyDescent="0.3">
      <c r="A62" s="264" t="s">
        <v>584</v>
      </c>
      <c r="B62" s="84" t="s">
        <v>109</v>
      </c>
      <c r="C62" s="84">
        <v>11</v>
      </c>
      <c r="D62" s="74"/>
      <c r="E62" s="75"/>
      <c r="F62" s="265">
        <f>SUM(F63:F63)</f>
        <v>2500</v>
      </c>
    </row>
    <row r="63" spans="1:6" ht="25.5" customHeight="1" x14ac:dyDescent="0.3">
      <c r="A63" s="267" t="s">
        <v>110</v>
      </c>
      <c r="B63" s="85" t="s">
        <v>109</v>
      </c>
      <c r="C63" s="85">
        <v>11</v>
      </c>
      <c r="D63" s="86" t="s">
        <v>357</v>
      </c>
      <c r="E63" s="79">
        <v>870</v>
      </c>
      <c r="F63" s="268">
        <v>2500</v>
      </c>
    </row>
    <row r="64" spans="1:6" ht="15.6" customHeight="1" x14ac:dyDescent="0.3">
      <c r="A64" s="266" t="s">
        <v>111</v>
      </c>
      <c r="B64" s="73">
        <v>1</v>
      </c>
      <c r="C64" s="73">
        <v>13</v>
      </c>
      <c r="D64" s="86"/>
      <c r="E64" s="85"/>
      <c r="F64" s="265">
        <f>F65+F69+F75</f>
        <v>9362.8000000000011</v>
      </c>
    </row>
    <row r="65" spans="1:8" ht="52.2" customHeight="1" x14ac:dyDescent="0.3">
      <c r="A65" s="264" t="s">
        <v>593</v>
      </c>
      <c r="B65" s="73">
        <v>1</v>
      </c>
      <c r="C65" s="73">
        <v>13</v>
      </c>
      <c r="D65" s="87" t="s">
        <v>113</v>
      </c>
      <c r="E65" s="75"/>
      <c r="F65" s="265">
        <f>SUM(F66:F66)</f>
        <v>160</v>
      </c>
    </row>
    <row r="66" spans="1:8" ht="34.799999999999997" customHeight="1" x14ac:dyDescent="0.3">
      <c r="A66" s="271" t="s">
        <v>90</v>
      </c>
      <c r="B66" s="77">
        <v>1</v>
      </c>
      <c r="C66" s="77">
        <v>13</v>
      </c>
      <c r="D66" s="86" t="s">
        <v>113</v>
      </c>
      <c r="E66" s="79">
        <v>244</v>
      </c>
      <c r="F66" s="268">
        <v>160</v>
      </c>
    </row>
    <row r="67" spans="1:8" ht="67.2" hidden="1" customHeight="1" x14ac:dyDescent="0.3">
      <c r="A67" s="264" t="s">
        <v>114</v>
      </c>
      <c r="B67" s="73">
        <v>1</v>
      </c>
      <c r="C67" s="73">
        <v>13</v>
      </c>
      <c r="D67" s="87" t="s">
        <v>115</v>
      </c>
      <c r="E67" s="75"/>
      <c r="F67" s="265">
        <f>+F68</f>
        <v>0</v>
      </c>
    </row>
    <row r="68" spans="1:8" ht="26.25" hidden="1" customHeight="1" x14ac:dyDescent="0.3">
      <c r="A68" s="271" t="s">
        <v>90</v>
      </c>
      <c r="B68" s="77">
        <v>1</v>
      </c>
      <c r="C68" s="77">
        <v>13</v>
      </c>
      <c r="D68" s="86" t="s">
        <v>115</v>
      </c>
      <c r="E68" s="79">
        <v>244</v>
      </c>
      <c r="F68" s="268"/>
    </row>
    <row r="69" spans="1:8" ht="29.4" customHeight="1" x14ac:dyDescent="0.3">
      <c r="A69" s="266" t="s">
        <v>358</v>
      </c>
      <c r="B69" s="73">
        <v>1</v>
      </c>
      <c r="C69" s="73">
        <v>13</v>
      </c>
      <c r="D69" s="87" t="s">
        <v>359</v>
      </c>
      <c r="E69" s="75"/>
      <c r="F69" s="265">
        <f>SUM(F70:F74)</f>
        <v>8373.7000000000007</v>
      </c>
    </row>
    <row r="70" spans="1:8" ht="25.95" customHeight="1" x14ac:dyDescent="0.3">
      <c r="A70" s="271" t="s">
        <v>89</v>
      </c>
      <c r="B70" s="77">
        <v>1</v>
      </c>
      <c r="C70" s="77">
        <v>13</v>
      </c>
      <c r="D70" s="86" t="s">
        <v>359</v>
      </c>
      <c r="E70" s="79">
        <v>242</v>
      </c>
      <c r="F70" s="268">
        <v>505.6</v>
      </c>
    </row>
    <row r="71" spans="1:8" ht="26.25" customHeight="1" x14ac:dyDescent="0.3">
      <c r="A71" s="271" t="s">
        <v>90</v>
      </c>
      <c r="B71" s="77">
        <v>1</v>
      </c>
      <c r="C71" s="77">
        <v>13</v>
      </c>
      <c r="D71" s="86" t="s">
        <v>359</v>
      </c>
      <c r="E71" s="79">
        <v>244</v>
      </c>
      <c r="F71" s="268">
        <f>7321.6-431+400</f>
        <v>7290.6</v>
      </c>
    </row>
    <row r="72" spans="1:8" ht="17.25" customHeight="1" x14ac:dyDescent="0.3">
      <c r="A72" s="267" t="s">
        <v>92</v>
      </c>
      <c r="B72" s="77">
        <v>1</v>
      </c>
      <c r="C72" s="77">
        <v>3</v>
      </c>
      <c r="D72" s="86" t="s">
        <v>359</v>
      </c>
      <c r="E72" s="79">
        <v>851</v>
      </c>
      <c r="F72" s="268">
        <v>517.5</v>
      </c>
    </row>
    <row r="73" spans="1:8" ht="16.2" customHeight="1" x14ac:dyDescent="0.3">
      <c r="A73" s="267" t="s">
        <v>93</v>
      </c>
      <c r="B73" s="77">
        <v>1</v>
      </c>
      <c r="C73" s="77">
        <v>3</v>
      </c>
      <c r="D73" s="86" t="s">
        <v>359</v>
      </c>
      <c r="E73" s="79">
        <v>852</v>
      </c>
      <c r="F73" s="268">
        <v>40</v>
      </c>
    </row>
    <row r="74" spans="1:8" ht="13.5" customHeight="1" x14ac:dyDescent="0.3">
      <c r="A74" s="272" t="s">
        <v>95</v>
      </c>
      <c r="B74" s="77">
        <v>1</v>
      </c>
      <c r="C74" s="77">
        <v>3</v>
      </c>
      <c r="D74" s="86" t="s">
        <v>359</v>
      </c>
      <c r="E74" s="79">
        <v>350</v>
      </c>
      <c r="F74" s="268">
        <v>20</v>
      </c>
    </row>
    <row r="75" spans="1:8" ht="16.2" customHeight="1" x14ac:dyDescent="0.3">
      <c r="A75" s="266" t="s">
        <v>116</v>
      </c>
      <c r="B75" s="73">
        <v>1</v>
      </c>
      <c r="C75" s="73">
        <v>13</v>
      </c>
      <c r="D75" s="88" t="s">
        <v>117</v>
      </c>
      <c r="E75" s="75">
        <v>0</v>
      </c>
      <c r="F75" s="265">
        <f>SUM(F76:F78)</f>
        <v>829.1</v>
      </c>
    </row>
    <row r="76" spans="1:8" ht="17.399999999999999" customHeight="1" x14ac:dyDescent="0.3">
      <c r="A76" s="267" t="s">
        <v>76</v>
      </c>
      <c r="B76" s="77">
        <v>1</v>
      </c>
      <c r="C76" s="77">
        <v>13</v>
      </c>
      <c r="D76" s="83" t="s">
        <v>117</v>
      </c>
      <c r="E76" s="79">
        <v>121</v>
      </c>
      <c r="F76" s="268">
        <v>560</v>
      </c>
    </row>
    <row r="77" spans="1:8" ht="39.75" customHeight="1" x14ac:dyDescent="0.3">
      <c r="A77" s="269" t="s">
        <v>79</v>
      </c>
      <c r="B77" s="77">
        <v>1</v>
      </c>
      <c r="C77" s="77">
        <v>13</v>
      </c>
      <c r="D77" s="83" t="s">
        <v>117</v>
      </c>
      <c r="E77" s="79">
        <v>129</v>
      </c>
      <c r="F77" s="268">
        <v>169.1</v>
      </c>
    </row>
    <row r="78" spans="1:8" ht="25.5" customHeight="1" x14ac:dyDescent="0.3">
      <c r="A78" s="271" t="s">
        <v>90</v>
      </c>
      <c r="B78" s="77">
        <v>1</v>
      </c>
      <c r="C78" s="77">
        <v>13</v>
      </c>
      <c r="D78" s="83" t="s">
        <v>117</v>
      </c>
      <c r="E78" s="79">
        <v>244</v>
      </c>
      <c r="F78" s="268">
        <v>100</v>
      </c>
    </row>
    <row r="79" spans="1:8" ht="16.5" customHeight="1" x14ac:dyDescent="0.3">
      <c r="A79" s="266" t="s">
        <v>118</v>
      </c>
      <c r="B79" s="73">
        <v>2</v>
      </c>
      <c r="C79" s="73"/>
      <c r="D79" s="88"/>
      <c r="E79" s="75"/>
      <c r="F79" s="265">
        <f>+F80</f>
        <v>1781.3</v>
      </c>
      <c r="H79" s="213"/>
    </row>
    <row r="80" spans="1:8" ht="16.5" customHeight="1" x14ac:dyDescent="0.3">
      <c r="A80" s="266" t="s">
        <v>119</v>
      </c>
      <c r="B80" s="73">
        <v>2</v>
      </c>
      <c r="C80" s="73">
        <v>3</v>
      </c>
      <c r="D80" s="88"/>
      <c r="E80" s="75">
        <v>0</v>
      </c>
      <c r="F80" s="265">
        <f>+F81</f>
        <v>1781.3</v>
      </c>
    </row>
    <row r="81" spans="1:8" ht="16.5" customHeight="1" x14ac:dyDescent="0.3">
      <c r="A81" s="267" t="s">
        <v>120</v>
      </c>
      <c r="B81" s="214">
        <v>2</v>
      </c>
      <c r="C81" s="214">
        <v>3</v>
      </c>
      <c r="D81" s="215" t="s">
        <v>121</v>
      </c>
      <c r="E81" s="216">
        <v>530</v>
      </c>
      <c r="F81" s="268">
        <v>1781.3</v>
      </c>
    </row>
    <row r="82" spans="1:8" s="82" customFormat="1" ht="20.399999999999999" customHeight="1" x14ac:dyDescent="0.3">
      <c r="A82" s="264" t="s">
        <v>122</v>
      </c>
      <c r="B82" s="73">
        <v>3</v>
      </c>
      <c r="C82" s="73"/>
      <c r="D82" s="88"/>
      <c r="E82" s="75"/>
      <c r="F82" s="265">
        <f>+F83+F87</f>
        <v>2151.6999999999998</v>
      </c>
      <c r="H82" s="217"/>
    </row>
    <row r="83" spans="1:8" ht="28.95" customHeight="1" x14ac:dyDescent="0.3">
      <c r="A83" s="266" t="s">
        <v>123</v>
      </c>
      <c r="B83" s="73">
        <v>3</v>
      </c>
      <c r="C83" s="73">
        <v>9</v>
      </c>
      <c r="D83" s="88"/>
      <c r="E83" s="75"/>
      <c r="F83" s="265">
        <f>SUM(F84:F86)</f>
        <v>1551.7</v>
      </c>
    </row>
    <row r="84" spans="1:8" ht="16.5" customHeight="1" x14ac:dyDescent="0.3">
      <c r="A84" s="271" t="s">
        <v>124</v>
      </c>
      <c r="B84" s="77">
        <v>3</v>
      </c>
      <c r="C84" s="77">
        <v>9</v>
      </c>
      <c r="D84" s="83" t="s">
        <v>125</v>
      </c>
      <c r="E84" s="79">
        <v>111</v>
      </c>
      <c r="F84" s="268">
        <v>1144.8</v>
      </c>
    </row>
    <row r="85" spans="1:8" ht="35.25" customHeight="1" x14ac:dyDescent="0.3">
      <c r="A85" s="269" t="s">
        <v>126</v>
      </c>
      <c r="B85" s="77">
        <v>3</v>
      </c>
      <c r="C85" s="77">
        <v>9</v>
      </c>
      <c r="D85" s="83" t="s">
        <v>125</v>
      </c>
      <c r="E85" s="79">
        <v>119</v>
      </c>
      <c r="F85" s="268">
        <v>345.7</v>
      </c>
    </row>
    <row r="86" spans="1:8" ht="26.4" x14ac:dyDescent="0.3">
      <c r="A86" s="269" t="s">
        <v>89</v>
      </c>
      <c r="B86" s="77">
        <v>3</v>
      </c>
      <c r="C86" s="77">
        <v>9</v>
      </c>
      <c r="D86" s="83" t="s">
        <v>125</v>
      </c>
      <c r="E86" s="79">
        <v>242</v>
      </c>
      <c r="F86" s="268">
        <v>61.2</v>
      </c>
    </row>
    <row r="87" spans="1:8" ht="27.75" customHeight="1" x14ac:dyDescent="0.3">
      <c r="A87" s="266" t="s">
        <v>127</v>
      </c>
      <c r="B87" s="73">
        <v>3</v>
      </c>
      <c r="C87" s="73">
        <v>14</v>
      </c>
      <c r="D87" s="83"/>
      <c r="E87" s="79"/>
      <c r="F87" s="265">
        <f>+F88+F90</f>
        <v>600</v>
      </c>
    </row>
    <row r="88" spans="1:8" ht="36" customHeight="1" x14ac:dyDescent="0.3">
      <c r="A88" s="274" t="s">
        <v>594</v>
      </c>
      <c r="B88" s="73">
        <v>3</v>
      </c>
      <c r="C88" s="73">
        <v>14</v>
      </c>
      <c r="D88" s="87" t="s">
        <v>360</v>
      </c>
      <c r="E88" s="75"/>
      <c r="F88" s="265">
        <f>SUM(F89:F89)</f>
        <v>600</v>
      </c>
    </row>
    <row r="89" spans="1:8" ht="25.5" customHeight="1" x14ac:dyDescent="0.3">
      <c r="A89" s="271" t="s">
        <v>90</v>
      </c>
      <c r="B89" s="77">
        <v>3</v>
      </c>
      <c r="C89" s="77">
        <v>14</v>
      </c>
      <c r="D89" s="86" t="s">
        <v>360</v>
      </c>
      <c r="E89" s="79">
        <v>244</v>
      </c>
      <c r="F89" s="268">
        <v>600</v>
      </c>
    </row>
    <row r="90" spans="1:8" ht="25.5" hidden="1" customHeight="1" x14ac:dyDescent="0.3">
      <c r="A90" s="266" t="s">
        <v>435</v>
      </c>
      <c r="B90" s="73">
        <v>3</v>
      </c>
      <c r="C90" s="73">
        <v>14</v>
      </c>
      <c r="D90" s="87" t="s">
        <v>359</v>
      </c>
      <c r="E90" s="75"/>
      <c r="F90" s="265">
        <f>F91</f>
        <v>0</v>
      </c>
    </row>
    <row r="91" spans="1:8" ht="25.5" hidden="1" customHeight="1" x14ac:dyDescent="0.3">
      <c r="A91" s="271" t="s">
        <v>90</v>
      </c>
      <c r="B91" s="77">
        <v>3</v>
      </c>
      <c r="C91" s="77">
        <v>14</v>
      </c>
      <c r="D91" s="86" t="s">
        <v>359</v>
      </c>
      <c r="E91" s="79">
        <v>244</v>
      </c>
      <c r="F91" s="268">
        <v>0</v>
      </c>
    </row>
    <row r="92" spans="1:8" ht="17.25" customHeight="1" x14ac:dyDescent="0.3">
      <c r="A92" s="266" t="s">
        <v>129</v>
      </c>
      <c r="B92" s="73">
        <v>4</v>
      </c>
      <c r="C92" s="73"/>
      <c r="D92" s="86"/>
      <c r="E92" s="79"/>
      <c r="F92" s="265">
        <f>F93+F101+F106</f>
        <v>29161.59</v>
      </c>
      <c r="H92" s="213"/>
    </row>
    <row r="93" spans="1:8" ht="17.25" customHeight="1" x14ac:dyDescent="0.3">
      <c r="A93" s="266" t="s">
        <v>130</v>
      </c>
      <c r="B93" s="73">
        <v>4</v>
      </c>
      <c r="C93" s="73">
        <v>5</v>
      </c>
      <c r="D93" s="89"/>
      <c r="E93" s="89"/>
      <c r="F93" s="275">
        <f>SUM(F94:F99)</f>
        <v>5774.3</v>
      </c>
    </row>
    <row r="94" spans="1:8" ht="15.6" customHeight="1" x14ac:dyDescent="0.3">
      <c r="A94" s="267" t="s">
        <v>76</v>
      </c>
      <c r="B94" s="77">
        <v>4</v>
      </c>
      <c r="C94" s="77">
        <v>5</v>
      </c>
      <c r="D94" s="78" t="s">
        <v>131</v>
      </c>
      <c r="E94" s="79">
        <v>121</v>
      </c>
      <c r="F94" s="268">
        <v>1462.6</v>
      </c>
    </row>
    <row r="95" spans="1:8" ht="39.75" customHeight="1" x14ac:dyDescent="0.3">
      <c r="A95" s="269" t="s">
        <v>79</v>
      </c>
      <c r="B95" s="77">
        <v>4</v>
      </c>
      <c r="C95" s="77">
        <v>5</v>
      </c>
      <c r="D95" s="78" t="s">
        <v>131</v>
      </c>
      <c r="E95" s="79">
        <v>129</v>
      </c>
      <c r="F95" s="268">
        <v>441.7</v>
      </c>
    </row>
    <row r="96" spans="1:8" ht="26.4" x14ac:dyDescent="0.3">
      <c r="A96" s="271" t="s">
        <v>87</v>
      </c>
      <c r="B96" s="77">
        <v>4</v>
      </c>
      <c r="C96" s="77">
        <v>5</v>
      </c>
      <c r="D96" s="78" t="s">
        <v>131</v>
      </c>
      <c r="E96" s="79">
        <v>122</v>
      </c>
      <c r="F96" s="268">
        <v>10</v>
      </c>
    </row>
    <row r="97" spans="1:6" ht="26.4" x14ac:dyDescent="0.3">
      <c r="A97" s="271" t="s">
        <v>90</v>
      </c>
      <c r="B97" s="77">
        <v>4</v>
      </c>
      <c r="C97" s="77">
        <v>5</v>
      </c>
      <c r="D97" s="78" t="s">
        <v>131</v>
      </c>
      <c r="E97" s="79" t="s">
        <v>91</v>
      </c>
      <c r="F97" s="268">
        <v>38</v>
      </c>
    </row>
    <row r="98" spans="1:6" ht="28.8" customHeight="1" x14ac:dyDescent="0.3">
      <c r="A98" s="271" t="s">
        <v>90</v>
      </c>
      <c r="B98" s="77">
        <v>4</v>
      </c>
      <c r="C98" s="77">
        <v>5</v>
      </c>
      <c r="D98" s="78" t="s">
        <v>361</v>
      </c>
      <c r="E98" s="79" t="s">
        <v>91</v>
      </c>
      <c r="F98" s="268">
        <f>3822-F99</f>
        <v>952</v>
      </c>
    </row>
    <row r="99" spans="1:6" ht="18" customHeight="1" x14ac:dyDescent="0.3">
      <c r="A99" s="266" t="s">
        <v>612</v>
      </c>
      <c r="B99" s="73">
        <v>4</v>
      </c>
      <c r="C99" s="73">
        <v>5</v>
      </c>
      <c r="D99" s="78"/>
      <c r="E99" s="79"/>
      <c r="F99" s="265">
        <v>2870</v>
      </c>
    </row>
    <row r="100" spans="1:6" ht="32.4" customHeight="1" x14ac:dyDescent="0.3">
      <c r="A100" s="271" t="s">
        <v>90</v>
      </c>
      <c r="B100" s="77">
        <v>4</v>
      </c>
      <c r="C100" s="77">
        <v>5</v>
      </c>
      <c r="D100" s="78" t="s">
        <v>613</v>
      </c>
      <c r="E100" s="79" t="s">
        <v>91</v>
      </c>
      <c r="F100" s="268">
        <v>2870</v>
      </c>
    </row>
    <row r="101" spans="1:6" ht="18" customHeight="1" x14ac:dyDescent="0.3">
      <c r="A101" s="266" t="s">
        <v>133</v>
      </c>
      <c r="B101" s="73">
        <v>4</v>
      </c>
      <c r="C101" s="73">
        <v>9</v>
      </c>
      <c r="D101" s="74"/>
      <c r="E101" s="75"/>
      <c r="F101" s="265">
        <f>SUM(F103:F105)</f>
        <v>5576</v>
      </c>
    </row>
    <row r="102" spans="1:6" ht="31.8" customHeight="1" x14ac:dyDescent="0.3">
      <c r="A102" s="266" t="s">
        <v>602</v>
      </c>
      <c r="B102" s="73">
        <v>4</v>
      </c>
      <c r="C102" s="73">
        <v>9</v>
      </c>
      <c r="D102" s="74"/>
      <c r="E102" s="75"/>
      <c r="F102" s="265">
        <f>F103</f>
        <v>5576</v>
      </c>
    </row>
    <row r="103" spans="1:6" ht="28.5" customHeight="1" x14ac:dyDescent="0.3">
      <c r="A103" s="271" t="s">
        <v>90</v>
      </c>
      <c r="B103" s="77">
        <v>4</v>
      </c>
      <c r="C103" s="77">
        <v>9</v>
      </c>
      <c r="D103" s="91" t="s">
        <v>363</v>
      </c>
      <c r="E103" s="79">
        <v>244</v>
      </c>
      <c r="F103" s="268">
        <v>5576</v>
      </c>
    </row>
    <row r="104" spans="1:6" ht="29.4" hidden="1" customHeight="1" x14ac:dyDescent="0.3">
      <c r="A104" s="271" t="s">
        <v>436</v>
      </c>
      <c r="B104" s="77">
        <v>4</v>
      </c>
      <c r="C104" s="77">
        <v>9</v>
      </c>
      <c r="D104" s="91" t="s">
        <v>575</v>
      </c>
      <c r="E104" s="79">
        <v>243</v>
      </c>
      <c r="F104" s="268">
        <v>0</v>
      </c>
    </row>
    <row r="105" spans="1:6" ht="26.4" hidden="1" x14ac:dyDescent="0.3">
      <c r="A105" s="271" t="s">
        <v>419</v>
      </c>
      <c r="B105" s="77">
        <v>4</v>
      </c>
      <c r="C105" s="77">
        <v>9</v>
      </c>
      <c r="D105" s="91" t="s">
        <v>576</v>
      </c>
      <c r="E105" s="79">
        <v>243</v>
      </c>
      <c r="F105" s="268">
        <v>0</v>
      </c>
    </row>
    <row r="106" spans="1:6" ht="18" customHeight="1" x14ac:dyDescent="0.3">
      <c r="A106" s="266" t="s">
        <v>134</v>
      </c>
      <c r="B106" s="73">
        <v>4</v>
      </c>
      <c r="C106" s="73">
        <v>12</v>
      </c>
      <c r="D106" s="91"/>
      <c r="E106" s="79"/>
      <c r="F106" s="265">
        <f>F107+F111+F113+F115+F117+F119+F123+F126</f>
        <v>17811.29</v>
      </c>
    </row>
    <row r="107" spans="1:6" ht="31.2" customHeight="1" x14ac:dyDescent="0.3">
      <c r="A107" s="276" t="s">
        <v>595</v>
      </c>
      <c r="B107" s="73">
        <v>4</v>
      </c>
      <c r="C107" s="73">
        <v>12</v>
      </c>
      <c r="D107" s="88"/>
      <c r="E107" s="75"/>
      <c r="F107" s="265">
        <f>+F108</f>
        <v>1940</v>
      </c>
    </row>
    <row r="108" spans="1:6" ht="43.95" customHeight="1" x14ac:dyDescent="0.3">
      <c r="A108" s="267" t="s">
        <v>139</v>
      </c>
      <c r="B108" s="77">
        <v>4</v>
      </c>
      <c r="C108" s="77">
        <v>12</v>
      </c>
      <c r="D108" s="83" t="s">
        <v>597</v>
      </c>
      <c r="E108" s="79">
        <v>811</v>
      </c>
      <c r="F108" s="268">
        <f>1300+640</f>
        <v>1940</v>
      </c>
    </row>
    <row r="109" spans="1:6" ht="26.4" hidden="1" x14ac:dyDescent="0.3">
      <c r="A109" s="276" t="s">
        <v>364</v>
      </c>
      <c r="B109" s="73">
        <v>4</v>
      </c>
      <c r="C109" s="73">
        <v>12</v>
      </c>
      <c r="D109" s="87" t="s">
        <v>365</v>
      </c>
      <c r="E109" s="75"/>
      <c r="F109" s="265">
        <f>+F110</f>
        <v>0</v>
      </c>
    </row>
    <row r="110" spans="1:6" ht="26.4" hidden="1" x14ac:dyDescent="0.3">
      <c r="A110" s="271" t="s">
        <v>90</v>
      </c>
      <c r="B110" s="77">
        <v>4</v>
      </c>
      <c r="C110" s="77">
        <v>12</v>
      </c>
      <c r="D110" s="86" t="s">
        <v>365</v>
      </c>
      <c r="E110" s="79">
        <v>244</v>
      </c>
      <c r="F110" s="268"/>
    </row>
    <row r="111" spans="1:6" ht="15" customHeight="1" x14ac:dyDescent="0.3">
      <c r="A111" s="276" t="s">
        <v>587</v>
      </c>
      <c r="B111" s="73">
        <v>4</v>
      </c>
      <c r="C111" s="73">
        <v>12</v>
      </c>
      <c r="D111" s="88"/>
      <c r="E111" s="75"/>
      <c r="F111" s="265">
        <f>F112</f>
        <v>100</v>
      </c>
    </row>
    <row r="112" spans="1:6" ht="29.4" customHeight="1" x14ac:dyDescent="0.3">
      <c r="A112" s="271" t="s">
        <v>90</v>
      </c>
      <c r="B112" s="73">
        <v>4</v>
      </c>
      <c r="C112" s="73">
        <v>12</v>
      </c>
      <c r="D112" s="83" t="s">
        <v>588</v>
      </c>
      <c r="E112" s="79">
        <v>244</v>
      </c>
      <c r="F112" s="268">
        <v>100</v>
      </c>
    </row>
    <row r="113" spans="1:8" ht="32.4" customHeight="1" x14ac:dyDescent="0.3">
      <c r="A113" s="276" t="s">
        <v>589</v>
      </c>
      <c r="B113" s="73">
        <v>4</v>
      </c>
      <c r="C113" s="73">
        <v>12</v>
      </c>
      <c r="D113" s="86"/>
      <c r="E113" s="79"/>
      <c r="F113" s="265">
        <f>F114</f>
        <v>50</v>
      </c>
    </row>
    <row r="114" spans="1:8" ht="31.8" customHeight="1" x14ac:dyDescent="0.3">
      <c r="A114" s="271" t="s">
        <v>90</v>
      </c>
      <c r="B114" s="73">
        <v>4</v>
      </c>
      <c r="C114" s="73">
        <v>12</v>
      </c>
      <c r="D114" s="83" t="s">
        <v>590</v>
      </c>
      <c r="E114" s="79">
        <v>244</v>
      </c>
      <c r="F114" s="268">
        <v>50</v>
      </c>
    </row>
    <row r="115" spans="1:8" ht="17.399999999999999" customHeight="1" x14ac:dyDescent="0.3">
      <c r="A115" s="266" t="s">
        <v>586</v>
      </c>
      <c r="B115" s="73">
        <v>4</v>
      </c>
      <c r="C115" s="73">
        <v>12</v>
      </c>
      <c r="D115" s="87" t="s">
        <v>446</v>
      </c>
      <c r="E115" s="75"/>
      <c r="F115" s="265">
        <f>F116</f>
        <v>1240</v>
      </c>
    </row>
    <row r="116" spans="1:8" ht="26.4" x14ac:dyDescent="0.3">
      <c r="A116" s="271" t="s">
        <v>90</v>
      </c>
      <c r="B116" s="77">
        <v>4</v>
      </c>
      <c r="C116" s="77">
        <v>12</v>
      </c>
      <c r="D116" s="86" t="s">
        <v>446</v>
      </c>
      <c r="E116" s="79">
        <v>244</v>
      </c>
      <c r="F116" s="268">
        <v>1240</v>
      </c>
    </row>
    <row r="117" spans="1:8" ht="39" customHeight="1" x14ac:dyDescent="0.3">
      <c r="A117" s="266" t="s">
        <v>506</v>
      </c>
      <c r="B117" s="77">
        <v>4</v>
      </c>
      <c r="C117" s="77">
        <v>12</v>
      </c>
      <c r="D117" s="87" t="s">
        <v>507</v>
      </c>
      <c r="E117" s="79"/>
      <c r="F117" s="265">
        <f>F118</f>
        <v>951.99</v>
      </c>
    </row>
    <row r="118" spans="1:8" ht="26.4" x14ac:dyDescent="0.3">
      <c r="A118" s="271" t="s">
        <v>90</v>
      </c>
      <c r="B118" s="77">
        <v>4</v>
      </c>
      <c r="C118" s="77">
        <v>12</v>
      </c>
      <c r="D118" s="86" t="s">
        <v>507</v>
      </c>
      <c r="E118" s="79">
        <v>244</v>
      </c>
      <c r="F118" s="268">
        <v>951.99</v>
      </c>
    </row>
    <row r="119" spans="1:8" ht="31.8" customHeight="1" x14ac:dyDescent="0.3">
      <c r="A119" s="266" t="s">
        <v>438</v>
      </c>
      <c r="B119" s="87" t="s">
        <v>185</v>
      </c>
      <c r="C119" s="87" t="s">
        <v>440</v>
      </c>
      <c r="D119" s="87" t="s">
        <v>186</v>
      </c>
      <c r="E119" s="75"/>
      <c r="F119" s="265">
        <f>SUM(F120:F122)</f>
        <v>13029.7</v>
      </c>
    </row>
    <row r="120" spans="1:8" x14ac:dyDescent="0.3">
      <c r="A120" s="271" t="s">
        <v>124</v>
      </c>
      <c r="B120" s="86" t="s">
        <v>185</v>
      </c>
      <c r="C120" s="86" t="s">
        <v>440</v>
      </c>
      <c r="D120" s="86" t="s">
        <v>186</v>
      </c>
      <c r="E120" s="86" t="s">
        <v>187</v>
      </c>
      <c r="F120" s="268">
        <v>4154.6000000000004</v>
      </c>
    </row>
    <row r="121" spans="1:8" ht="37.5" customHeight="1" x14ac:dyDescent="0.3">
      <c r="A121" s="269" t="s">
        <v>126</v>
      </c>
      <c r="B121" s="86" t="s">
        <v>185</v>
      </c>
      <c r="C121" s="86" t="s">
        <v>440</v>
      </c>
      <c r="D121" s="86" t="s">
        <v>186</v>
      </c>
      <c r="E121" s="86" t="s">
        <v>188</v>
      </c>
      <c r="F121" s="268">
        <v>1254.7</v>
      </c>
    </row>
    <row r="122" spans="1:8" ht="26.4" x14ac:dyDescent="0.3">
      <c r="A122" s="271" t="s">
        <v>90</v>
      </c>
      <c r="B122" s="86" t="s">
        <v>185</v>
      </c>
      <c r="C122" s="86" t="s">
        <v>440</v>
      </c>
      <c r="D122" s="86" t="s">
        <v>186</v>
      </c>
      <c r="E122" s="79">
        <v>244</v>
      </c>
      <c r="F122" s="268">
        <f>138.5+8958.9-1477</f>
        <v>7620.4</v>
      </c>
    </row>
    <row r="123" spans="1:8" ht="31.8" customHeight="1" x14ac:dyDescent="0.3">
      <c r="A123" s="266" t="s">
        <v>439</v>
      </c>
      <c r="B123" s="87" t="s">
        <v>185</v>
      </c>
      <c r="C123" s="87" t="s">
        <v>440</v>
      </c>
      <c r="D123" s="87" t="s">
        <v>186</v>
      </c>
      <c r="E123" s="75"/>
      <c r="F123" s="265">
        <f>F124+F125</f>
        <v>364.79999999999995</v>
      </c>
    </row>
    <row r="124" spans="1:8" x14ac:dyDescent="0.3">
      <c r="A124" s="271" t="s">
        <v>124</v>
      </c>
      <c r="B124" s="86" t="s">
        <v>185</v>
      </c>
      <c r="C124" s="86" t="s">
        <v>440</v>
      </c>
      <c r="D124" s="86" t="s">
        <v>186</v>
      </c>
      <c r="E124" s="86" t="s">
        <v>187</v>
      </c>
      <c r="F124" s="268">
        <v>280.2</v>
      </c>
    </row>
    <row r="125" spans="1:8" ht="32.4" customHeight="1" x14ac:dyDescent="0.3">
      <c r="A125" s="269" t="s">
        <v>126</v>
      </c>
      <c r="B125" s="86" t="s">
        <v>185</v>
      </c>
      <c r="C125" s="86" t="s">
        <v>440</v>
      </c>
      <c r="D125" s="86" t="s">
        <v>186</v>
      </c>
      <c r="E125" s="86" t="s">
        <v>188</v>
      </c>
      <c r="F125" s="268">
        <v>84.6</v>
      </c>
    </row>
    <row r="126" spans="1:8" ht="32.4" customHeight="1" x14ac:dyDescent="0.3">
      <c r="A126" s="276" t="s">
        <v>591</v>
      </c>
      <c r="B126" s="73">
        <v>4</v>
      </c>
      <c r="C126" s="73">
        <v>12</v>
      </c>
      <c r="D126" s="86"/>
      <c r="E126" s="79"/>
      <c r="F126" s="265">
        <f>F127</f>
        <v>134.80000000000001</v>
      </c>
    </row>
    <row r="127" spans="1:8" ht="32.4" customHeight="1" x14ac:dyDescent="0.3">
      <c r="A127" s="271" t="s">
        <v>90</v>
      </c>
      <c r="B127" s="73">
        <v>4</v>
      </c>
      <c r="C127" s="73">
        <v>12</v>
      </c>
      <c r="D127" s="83" t="s">
        <v>592</v>
      </c>
      <c r="E127" s="79">
        <v>244</v>
      </c>
      <c r="F127" s="268">
        <v>134.80000000000001</v>
      </c>
    </row>
    <row r="128" spans="1:8" s="82" customFormat="1" ht="16.5" customHeight="1" x14ac:dyDescent="0.3">
      <c r="A128" s="266" t="s">
        <v>141</v>
      </c>
      <c r="B128" s="73">
        <v>5</v>
      </c>
      <c r="C128" s="73"/>
      <c r="D128" s="87"/>
      <c r="E128" s="75"/>
      <c r="F128" s="265">
        <f>F129+F131+F134+F136+F142+F144</f>
        <v>8750.6</v>
      </c>
      <c r="H128" s="217"/>
    </row>
    <row r="129" spans="1:8" s="82" customFormat="1" ht="43.8" customHeight="1" x14ac:dyDescent="0.3">
      <c r="A129" s="266" t="s">
        <v>599</v>
      </c>
      <c r="B129" s="73">
        <v>5</v>
      </c>
      <c r="C129" s="73">
        <v>1</v>
      </c>
      <c r="D129" s="87" t="s">
        <v>508</v>
      </c>
      <c r="E129" s="75"/>
      <c r="F129" s="265">
        <f>+F130</f>
        <v>963.9</v>
      </c>
      <c r="H129" s="217"/>
    </row>
    <row r="130" spans="1:8" s="82" customFormat="1" ht="30" customHeight="1" x14ac:dyDescent="0.3">
      <c r="A130" s="271" t="s">
        <v>90</v>
      </c>
      <c r="B130" s="77">
        <v>5</v>
      </c>
      <c r="C130" s="77">
        <v>1</v>
      </c>
      <c r="D130" s="86" t="s">
        <v>508</v>
      </c>
      <c r="E130" s="79">
        <v>244</v>
      </c>
      <c r="F130" s="268">
        <v>963.9</v>
      </c>
      <c r="H130" s="217"/>
    </row>
    <row r="131" spans="1:8" ht="25.2" customHeight="1" x14ac:dyDescent="0.3">
      <c r="A131" s="277" t="s">
        <v>600</v>
      </c>
      <c r="B131" s="73">
        <v>5</v>
      </c>
      <c r="C131" s="73">
        <v>2</v>
      </c>
      <c r="D131" s="87" t="s">
        <v>598</v>
      </c>
      <c r="E131" s="75"/>
      <c r="F131" s="265">
        <f>F132</f>
        <v>500</v>
      </c>
    </row>
    <row r="132" spans="1:8" ht="37.799999999999997" customHeight="1" x14ac:dyDescent="0.3">
      <c r="A132" s="271" t="s">
        <v>90</v>
      </c>
      <c r="B132" s="77">
        <v>5</v>
      </c>
      <c r="C132" s="77">
        <v>2</v>
      </c>
      <c r="D132" s="86" t="s">
        <v>135</v>
      </c>
      <c r="E132" s="79">
        <v>244</v>
      </c>
      <c r="F132" s="268">
        <v>500</v>
      </c>
    </row>
    <row r="133" spans="1:8" s="82" customFormat="1" ht="21" customHeight="1" x14ac:dyDescent="0.3">
      <c r="A133" s="266" t="s">
        <v>585</v>
      </c>
      <c r="B133" s="73">
        <v>5</v>
      </c>
      <c r="C133" s="73">
        <v>3</v>
      </c>
      <c r="D133" s="87"/>
      <c r="E133" s="75"/>
      <c r="F133" s="265">
        <f>F134+F136+F142+F144</f>
        <v>7286.7000000000007</v>
      </c>
    </row>
    <row r="134" spans="1:8" ht="37.200000000000003" customHeight="1" x14ac:dyDescent="0.3">
      <c r="A134" s="277" t="s">
        <v>601</v>
      </c>
      <c r="B134" s="73">
        <v>5</v>
      </c>
      <c r="C134" s="73">
        <v>3</v>
      </c>
      <c r="D134" s="87" t="s">
        <v>137</v>
      </c>
      <c r="E134" s="79"/>
      <c r="F134" s="265">
        <f>+F135</f>
        <v>500</v>
      </c>
    </row>
    <row r="135" spans="1:8" ht="26.4" x14ac:dyDescent="0.3">
      <c r="A135" s="271" t="s">
        <v>90</v>
      </c>
      <c r="B135" s="77">
        <v>5</v>
      </c>
      <c r="C135" s="77">
        <v>3</v>
      </c>
      <c r="D135" s="86" t="s">
        <v>137</v>
      </c>
      <c r="E135" s="79">
        <v>244</v>
      </c>
      <c r="F135" s="268">
        <v>500</v>
      </c>
    </row>
    <row r="136" spans="1:8" ht="31.95" customHeight="1" x14ac:dyDescent="0.3">
      <c r="A136" s="278" t="s">
        <v>610</v>
      </c>
      <c r="B136" s="73">
        <v>5</v>
      </c>
      <c r="C136" s="73">
        <v>3</v>
      </c>
      <c r="D136" s="87" t="s">
        <v>369</v>
      </c>
      <c r="E136" s="79"/>
      <c r="F136" s="265">
        <f>+F137</f>
        <v>5100.6000000000004</v>
      </c>
    </row>
    <row r="137" spans="1:8" ht="31.2" customHeight="1" x14ac:dyDescent="0.3">
      <c r="A137" s="271" t="s">
        <v>90</v>
      </c>
      <c r="B137" s="77">
        <v>5</v>
      </c>
      <c r="C137" s="77">
        <v>3</v>
      </c>
      <c r="D137" s="86" t="s">
        <v>369</v>
      </c>
      <c r="E137" s="79">
        <v>244</v>
      </c>
      <c r="F137" s="268">
        <v>5100.6000000000004</v>
      </c>
    </row>
    <row r="138" spans="1:8" ht="29.4" hidden="1" customHeight="1" x14ac:dyDescent="0.3">
      <c r="A138" s="278" t="s">
        <v>370</v>
      </c>
      <c r="B138" s="73">
        <v>5</v>
      </c>
      <c r="C138" s="73">
        <v>5</v>
      </c>
      <c r="D138" s="87" t="s">
        <v>138</v>
      </c>
      <c r="E138" s="79"/>
      <c r="F138" s="265">
        <f>+F139</f>
        <v>0</v>
      </c>
    </row>
    <row r="139" spans="1:8" ht="25.5" hidden="1" customHeight="1" x14ac:dyDescent="0.3">
      <c r="A139" s="271" t="s">
        <v>90</v>
      </c>
      <c r="B139" s="77">
        <v>5</v>
      </c>
      <c r="C139" s="77">
        <v>5</v>
      </c>
      <c r="D139" s="86" t="s">
        <v>138</v>
      </c>
      <c r="E139" s="79">
        <v>244</v>
      </c>
      <c r="F139" s="268"/>
    </row>
    <row r="140" spans="1:8" ht="37.950000000000003" hidden="1" customHeight="1" x14ac:dyDescent="0.3">
      <c r="A140" s="278" t="s">
        <v>371</v>
      </c>
      <c r="B140" s="73">
        <v>5</v>
      </c>
      <c r="C140" s="73">
        <v>5</v>
      </c>
      <c r="D140" s="87" t="s">
        <v>372</v>
      </c>
      <c r="E140" s="75"/>
      <c r="F140" s="265">
        <f>+F141</f>
        <v>0</v>
      </c>
    </row>
    <row r="141" spans="1:8" ht="29.4" hidden="1" customHeight="1" x14ac:dyDescent="0.3">
      <c r="A141" s="271" t="s">
        <v>90</v>
      </c>
      <c r="B141" s="77">
        <v>5</v>
      </c>
      <c r="C141" s="77">
        <v>5</v>
      </c>
      <c r="D141" s="86" t="s">
        <v>372</v>
      </c>
      <c r="E141" s="79">
        <v>244</v>
      </c>
      <c r="F141" s="268"/>
    </row>
    <row r="142" spans="1:8" ht="28.8" customHeight="1" x14ac:dyDescent="0.3">
      <c r="A142" s="266" t="s">
        <v>607</v>
      </c>
      <c r="B142" s="73">
        <v>5</v>
      </c>
      <c r="C142" s="73">
        <v>3</v>
      </c>
      <c r="D142" s="87" t="s">
        <v>509</v>
      </c>
      <c r="E142" s="75"/>
      <c r="F142" s="265">
        <f>F143</f>
        <v>286.10000000000002</v>
      </c>
    </row>
    <row r="143" spans="1:8" ht="29.4" customHeight="1" x14ac:dyDescent="0.3">
      <c r="A143" s="271" t="s">
        <v>90</v>
      </c>
      <c r="B143" s="77">
        <v>5</v>
      </c>
      <c r="C143" s="77">
        <v>3</v>
      </c>
      <c r="D143" s="86" t="s">
        <v>509</v>
      </c>
      <c r="E143" s="79">
        <v>244</v>
      </c>
      <c r="F143" s="268">
        <v>286.10000000000002</v>
      </c>
    </row>
    <row r="144" spans="1:8" ht="21" customHeight="1" x14ac:dyDescent="0.3">
      <c r="A144" s="276" t="s">
        <v>510</v>
      </c>
      <c r="B144" s="73">
        <v>5</v>
      </c>
      <c r="C144" s="73">
        <v>3</v>
      </c>
      <c r="D144" s="87" t="s">
        <v>359</v>
      </c>
      <c r="E144" s="75"/>
      <c r="F144" s="265">
        <f>F145</f>
        <v>1400</v>
      </c>
    </row>
    <row r="145" spans="1:10" ht="29.4" customHeight="1" x14ac:dyDescent="0.3">
      <c r="A145" s="271" t="s">
        <v>90</v>
      </c>
      <c r="B145" s="77">
        <v>5</v>
      </c>
      <c r="C145" s="77">
        <v>3</v>
      </c>
      <c r="D145" s="86" t="s">
        <v>359</v>
      </c>
      <c r="E145" s="79">
        <v>244</v>
      </c>
      <c r="F145" s="268">
        <v>1400</v>
      </c>
    </row>
    <row r="146" spans="1:10" ht="15.75" customHeight="1" x14ac:dyDescent="0.3">
      <c r="A146" s="264" t="s">
        <v>143</v>
      </c>
      <c r="B146" s="73">
        <v>7</v>
      </c>
      <c r="C146" s="73"/>
      <c r="D146" s="74"/>
      <c r="E146" s="75"/>
      <c r="F146" s="265">
        <f>+F147+F155+F163+F165+F172</f>
        <v>1043517.3</v>
      </c>
      <c r="H146" s="213"/>
    </row>
    <row r="147" spans="1:10" ht="15.75" customHeight="1" x14ac:dyDescent="0.3">
      <c r="A147" s="266" t="s">
        <v>144</v>
      </c>
      <c r="B147" s="73">
        <v>7</v>
      </c>
      <c r="C147" s="73">
        <v>1</v>
      </c>
      <c r="D147" s="74"/>
      <c r="E147" s="75"/>
      <c r="F147" s="265">
        <f>SUM(F148:F154)</f>
        <v>295056</v>
      </c>
      <c r="G147" s="213"/>
      <c r="H147" s="213"/>
    </row>
    <row r="148" spans="1:10" ht="45.6" customHeight="1" x14ac:dyDescent="0.3">
      <c r="A148" s="269" t="s">
        <v>145</v>
      </c>
      <c r="B148" s="77">
        <v>7</v>
      </c>
      <c r="C148" s="77">
        <v>1</v>
      </c>
      <c r="D148" s="86" t="s">
        <v>146</v>
      </c>
      <c r="E148" s="79">
        <v>611</v>
      </c>
      <c r="F148" s="268">
        <f>14413.2-415.2</f>
        <v>13998</v>
      </c>
      <c r="G148" s="218"/>
      <c r="I148" s="218"/>
    </row>
    <row r="149" spans="1:10" ht="45.6" customHeight="1" x14ac:dyDescent="0.3">
      <c r="A149" s="269" t="s">
        <v>147</v>
      </c>
      <c r="B149" s="77">
        <v>7</v>
      </c>
      <c r="C149" s="77">
        <v>1</v>
      </c>
      <c r="D149" s="86" t="s">
        <v>148</v>
      </c>
      <c r="E149" s="79">
        <v>621</v>
      </c>
      <c r="F149" s="268">
        <f>21956.8-422.8</f>
        <v>21534</v>
      </c>
      <c r="G149" s="218"/>
      <c r="I149" s="218"/>
    </row>
    <row r="150" spans="1:10" ht="45.6" customHeight="1" x14ac:dyDescent="0.3">
      <c r="A150" s="269" t="s">
        <v>145</v>
      </c>
      <c r="B150" s="77">
        <v>7</v>
      </c>
      <c r="C150" s="77">
        <v>1</v>
      </c>
      <c r="D150" s="86" t="s">
        <v>149</v>
      </c>
      <c r="E150" s="79">
        <v>611</v>
      </c>
      <c r="F150" s="268">
        <f>142277.2-F152</f>
        <v>141033.20000000001</v>
      </c>
      <c r="G150" s="218"/>
      <c r="H150" s="218"/>
      <c r="I150" s="218"/>
      <c r="J150" s="218"/>
    </row>
    <row r="151" spans="1:10" ht="45.6" customHeight="1" x14ac:dyDescent="0.3">
      <c r="A151" s="269" t="s">
        <v>147</v>
      </c>
      <c r="B151" s="77">
        <v>7</v>
      </c>
      <c r="C151" s="77">
        <v>1</v>
      </c>
      <c r="D151" s="86" t="s">
        <v>149</v>
      </c>
      <c r="E151" s="79">
        <v>621</v>
      </c>
      <c r="F151" s="268">
        <f>116408.8-F153</f>
        <v>115439.8</v>
      </c>
      <c r="H151" s="218"/>
    </row>
    <row r="152" spans="1:10" ht="45.6" customHeight="1" x14ac:dyDescent="0.3">
      <c r="A152" s="269" t="s">
        <v>145</v>
      </c>
      <c r="B152" s="77">
        <v>7</v>
      </c>
      <c r="C152" s="77">
        <v>1</v>
      </c>
      <c r="D152" s="86" t="s">
        <v>373</v>
      </c>
      <c r="E152" s="79">
        <v>611</v>
      </c>
      <c r="F152" s="268">
        <v>1244</v>
      </c>
      <c r="H152" s="218"/>
    </row>
    <row r="153" spans="1:10" ht="45.6" customHeight="1" x14ac:dyDescent="0.3">
      <c r="A153" s="269" t="s">
        <v>147</v>
      </c>
      <c r="B153" s="77">
        <v>7</v>
      </c>
      <c r="C153" s="77">
        <v>1</v>
      </c>
      <c r="D153" s="86" t="s">
        <v>373</v>
      </c>
      <c r="E153" s="79">
        <v>621</v>
      </c>
      <c r="F153" s="268">
        <v>969</v>
      </c>
      <c r="H153" s="218"/>
    </row>
    <row r="154" spans="1:10" ht="45.6" customHeight="1" x14ac:dyDescent="0.3">
      <c r="A154" s="269" t="s">
        <v>147</v>
      </c>
      <c r="B154" s="77">
        <v>7</v>
      </c>
      <c r="C154" s="77">
        <v>1</v>
      </c>
      <c r="D154" s="86" t="s">
        <v>374</v>
      </c>
      <c r="E154" s="79">
        <v>611</v>
      </c>
      <c r="F154" s="268">
        <v>838</v>
      </c>
    </row>
    <row r="155" spans="1:10" ht="16.2" customHeight="1" x14ac:dyDescent="0.3">
      <c r="A155" s="266" t="s">
        <v>150</v>
      </c>
      <c r="B155" s="73">
        <v>7</v>
      </c>
      <c r="C155" s="73">
        <v>2</v>
      </c>
      <c r="D155" s="74"/>
      <c r="E155" s="75"/>
      <c r="F155" s="265">
        <f>SUM(F156:F162)</f>
        <v>659142.30000000005</v>
      </c>
    </row>
    <row r="156" spans="1:10" ht="46.2" customHeight="1" x14ac:dyDescent="0.3">
      <c r="A156" s="269" t="s">
        <v>145</v>
      </c>
      <c r="B156" s="77">
        <v>7</v>
      </c>
      <c r="C156" s="77">
        <v>2</v>
      </c>
      <c r="D156" s="86" t="s">
        <v>151</v>
      </c>
      <c r="E156" s="79">
        <v>611</v>
      </c>
      <c r="F156" s="268">
        <v>58152.6</v>
      </c>
    </row>
    <row r="157" spans="1:10" ht="46.2" customHeight="1" x14ac:dyDescent="0.3">
      <c r="A157" s="269" t="s">
        <v>145</v>
      </c>
      <c r="B157" s="77">
        <v>7</v>
      </c>
      <c r="C157" s="77">
        <v>2</v>
      </c>
      <c r="D157" s="86" t="s">
        <v>152</v>
      </c>
      <c r="E157" s="79">
        <v>611</v>
      </c>
      <c r="F157" s="268">
        <f>512585-F158</f>
        <v>505657</v>
      </c>
      <c r="G157" s="218"/>
    </row>
    <row r="158" spans="1:10" ht="46.2" customHeight="1" x14ac:dyDescent="0.3">
      <c r="A158" s="269" t="s">
        <v>145</v>
      </c>
      <c r="B158" s="77">
        <v>7</v>
      </c>
      <c r="C158" s="77">
        <v>2</v>
      </c>
      <c r="D158" s="86" t="s">
        <v>375</v>
      </c>
      <c r="E158" s="79">
        <v>611</v>
      </c>
      <c r="F158" s="268">
        <v>6928</v>
      </c>
    </row>
    <row r="159" spans="1:10" ht="46.2" customHeight="1" x14ac:dyDescent="0.3">
      <c r="A159" s="269" t="s">
        <v>145</v>
      </c>
      <c r="B159" s="77">
        <v>7</v>
      </c>
      <c r="C159" s="77">
        <v>2</v>
      </c>
      <c r="D159" s="86" t="s">
        <v>374</v>
      </c>
      <c r="E159" s="79">
        <v>611</v>
      </c>
      <c r="F159" s="268">
        <v>2321.5</v>
      </c>
    </row>
    <row r="160" spans="1:10" ht="16.2" customHeight="1" x14ac:dyDescent="0.3">
      <c r="A160" s="269" t="s">
        <v>434</v>
      </c>
      <c r="B160" s="77">
        <v>7</v>
      </c>
      <c r="C160" s="77">
        <v>2</v>
      </c>
      <c r="D160" s="207" t="s">
        <v>577</v>
      </c>
      <c r="E160" s="79">
        <v>612</v>
      </c>
      <c r="F160" s="268">
        <v>49034.3</v>
      </c>
    </row>
    <row r="161" spans="1:8" ht="17.399999999999999" customHeight="1" x14ac:dyDescent="0.3">
      <c r="A161" s="269" t="s">
        <v>434</v>
      </c>
      <c r="B161" s="77">
        <v>7</v>
      </c>
      <c r="C161" s="77">
        <v>2</v>
      </c>
      <c r="D161" s="207" t="s">
        <v>578</v>
      </c>
      <c r="E161" s="79">
        <v>612</v>
      </c>
      <c r="F161" s="268">
        <v>35989</v>
      </c>
    </row>
    <row r="162" spans="1:8" ht="16.8" customHeight="1" x14ac:dyDescent="0.3">
      <c r="A162" s="269" t="s">
        <v>434</v>
      </c>
      <c r="B162" s="77">
        <v>7</v>
      </c>
      <c r="C162" s="77">
        <v>2</v>
      </c>
      <c r="D162" s="86" t="s">
        <v>376</v>
      </c>
      <c r="E162" s="79">
        <v>612</v>
      </c>
      <c r="F162" s="268">
        <v>1059.9000000000001</v>
      </c>
    </row>
    <row r="163" spans="1:8" ht="15.6" customHeight="1" x14ac:dyDescent="0.3">
      <c r="A163" s="266" t="s">
        <v>153</v>
      </c>
      <c r="B163" s="73">
        <v>7</v>
      </c>
      <c r="C163" s="73">
        <v>3</v>
      </c>
      <c r="D163" s="87"/>
      <c r="E163" s="75"/>
      <c r="F163" s="265">
        <f>F164</f>
        <v>55216.4</v>
      </c>
    </row>
    <row r="164" spans="1:8" ht="43.2" customHeight="1" x14ac:dyDescent="0.3">
      <c r="A164" s="269" t="s">
        <v>145</v>
      </c>
      <c r="B164" s="77">
        <v>7</v>
      </c>
      <c r="C164" s="77">
        <v>3</v>
      </c>
      <c r="D164" s="86" t="s">
        <v>154</v>
      </c>
      <c r="E164" s="79">
        <v>611</v>
      </c>
      <c r="F164" s="268">
        <f>12338.6+42877.8</f>
        <v>55216.4</v>
      </c>
    </row>
    <row r="165" spans="1:8" s="82" customFormat="1" ht="17.25" customHeight="1" x14ac:dyDescent="0.3">
      <c r="A165" s="276" t="s">
        <v>155</v>
      </c>
      <c r="B165" s="73">
        <v>7</v>
      </c>
      <c r="C165" s="73">
        <v>7</v>
      </c>
      <c r="D165" s="87"/>
      <c r="E165" s="75"/>
      <c r="F165" s="265">
        <f>+F166+F169</f>
        <v>8038</v>
      </c>
    </row>
    <row r="166" spans="1:8" ht="17.25" customHeight="1" x14ac:dyDescent="0.3">
      <c r="A166" s="266" t="s">
        <v>156</v>
      </c>
      <c r="B166" s="73">
        <v>7</v>
      </c>
      <c r="C166" s="73">
        <v>7</v>
      </c>
      <c r="D166" s="87" t="s">
        <v>157</v>
      </c>
      <c r="E166" s="75"/>
      <c r="F166" s="265">
        <f>SUM(F167:F168)</f>
        <v>7968</v>
      </c>
    </row>
    <row r="167" spans="1:8" ht="42" customHeight="1" x14ac:dyDescent="0.3">
      <c r="A167" s="269" t="s">
        <v>145</v>
      </c>
      <c r="B167" s="77">
        <v>7</v>
      </c>
      <c r="C167" s="77">
        <v>7</v>
      </c>
      <c r="D167" s="86" t="s">
        <v>158</v>
      </c>
      <c r="E167" s="79">
        <v>611</v>
      </c>
      <c r="F167" s="268">
        <v>5653</v>
      </c>
    </row>
    <row r="168" spans="1:8" ht="42" customHeight="1" x14ac:dyDescent="0.3">
      <c r="A168" s="269" t="s">
        <v>145</v>
      </c>
      <c r="B168" s="77">
        <v>7</v>
      </c>
      <c r="C168" s="77">
        <v>7</v>
      </c>
      <c r="D168" s="86" t="s">
        <v>159</v>
      </c>
      <c r="E168" s="79">
        <v>611</v>
      </c>
      <c r="F168" s="268">
        <v>2315</v>
      </c>
    </row>
    <row r="169" spans="1:8" ht="31.2" customHeight="1" x14ac:dyDescent="0.3">
      <c r="A169" s="266" t="s">
        <v>609</v>
      </c>
      <c r="B169" s="73">
        <v>7</v>
      </c>
      <c r="C169" s="73">
        <v>7</v>
      </c>
      <c r="D169" s="87"/>
      <c r="E169" s="75"/>
      <c r="F169" s="265">
        <f>SUM(F170:F171)</f>
        <v>70</v>
      </c>
    </row>
    <row r="170" spans="1:8" ht="25.5" customHeight="1" x14ac:dyDescent="0.3">
      <c r="A170" s="271" t="s">
        <v>90</v>
      </c>
      <c r="B170" s="77">
        <v>7</v>
      </c>
      <c r="C170" s="77">
        <v>7</v>
      </c>
      <c r="D170" s="86" t="s">
        <v>214</v>
      </c>
      <c r="E170" s="79">
        <v>244</v>
      </c>
      <c r="F170" s="268">
        <v>70</v>
      </c>
    </row>
    <row r="171" spans="1:8" ht="25.5" hidden="1" customHeight="1" x14ac:dyDescent="0.3">
      <c r="A171" s="271" t="s">
        <v>379</v>
      </c>
      <c r="B171" s="77">
        <v>7</v>
      </c>
      <c r="C171" s="77">
        <v>7</v>
      </c>
      <c r="D171" s="86" t="s">
        <v>214</v>
      </c>
      <c r="E171" s="79">
        <v>350</v>
      </c>
      <c r="F171" s="268"/>
    </row>
    <row r="172" spans="1:8" s="82" customFormat="1" ht="18.75" customHeight="1" x14ac:dyDescent="0.3">
      <c r="A172" s="266" t="s">
        <v>161</v>
      </c>
      <c r="B172" s="73">
        <v>7</v>
      </c>
      <c r="C172" s="73">
        <v>9</v>
      </c>
      <c r="D172" s="87"/>
      <c r="E172" s="75"/>
      <c r="F172" s="265">
        <f>+F173+F186+F189+F192+F194+F199+F183+F204</f>
        <v>26064.599999999995</v>
      </c>
      <c r="H172" s="219"/>
    </row>
    <row r="173" spans="1:8" ht="18" customHeight="1" x14ac:dyDescent="0.3">
      <c r="A173" s="266" t="s">
        <v>162</v>
      </c>
      <c r="B173" s="73">
        <v>7</v>
      </c>
      <c r="C173" s="73">
        <v>9</v>
      </c>
      <c r="D173" s="87" t="s">
        <v>163</v>
      </c>
      <c r="E173" s="75"/>
      <c r="F173" s="265">
        <f>SUM(F174:F182)</f>
        <v>15093.299999999997</v>
      </c>
    </row>
    <row r="174" spans="1:8" ht="17.25" customHeight="1" x14ac:dyDescent="0.3">
      <c r="A174" s="271" t="s">
        <v>124</v>
      </c>
      <c r="B174" s="77">
        <v>7</v>
      </c>
      <c r="C174" s="77">
        <v>9</v>
      </c>
      <c r="D174" s="86" t="s">
        <v>164</v>
      </c>
      <c r="E174" s="79">
        <v>111</v>
      </c>
      <c r="F174" s="268">
        <v>8481</v>
      </c>
    </row>
    <row r="175" spans="1:8" ht="39.75" customHeight="1" x14ac:dyDescent="0.3">
      <c r="A175" s="269" t="s">
        <v>126</v>
      </c>
      <c r="B175" s="77">
        <v>7</v>
      </c>
      <c r="C175" s="77">
        <v>9</v>
      </c>
      <c r="D175" s="86" t="s">
        <v>165</v>
      </c>
      <c r="E175" s="79">
        <v>119</v>
      </c>
      <c r="F175" s="268">
        <v>2561.4</v>
      </c>
    </row>
    <row r="176" spans="1:8" ht="26.4" x14ac:dyDescent="0.3">
      <c r="A176" s="271" t="s">
        <v>87</v>
      </c>
      <c r="B176" s="77">
        <v>7</v>
      </c>
      <c r="C176" s="77">
        <v>9</v>
      </c>
      <c r="D176" s="86" t="s">
        <v>166</v>
      </c>
      <c r="E176" s="79">
        <v>112</v>
      </c>
      <c r="F176" s="268">
        <v>200</v>
      </c>
    </row>
    <row r="177" spans="1:6" ht="26.4" x14ac:dyDescent="0.3">
      <c r="A177" s="269" t="s">
        <v>89</v>
      </c>
      <c r="B177" s="77">
        <v>7</v>
      </c>
      <c r="C177" s="77">
        <v>9</v>
      </c>
      <c r="D177" s="86" t="s">
        <v>163</v>
      </c>
      <c r="E177" s="79">
        <v>242</v>
      </c>
      <c r="F177" s="268">
        <f>466+1724.2</f>
        <v>2190.1999999999998</v>
      </c>
    </row>
    <row r="178" spans="1:6" ht="29.25" customHeight="1" x14ac:dyDescent="0.3">
      <c r="A178" s="271" t="s">
        <v>90</v>
      </c>
      <c r="B178" s="77">
        <v>7</v>
      </c>
      <c r="C178" s="77">
        <v>9</v>
      </c>
      <c r="D178" s="86" t="s">
        <v>163</v>
      </c>
      <c r="E178" s="79">
        <v>244</v>
      </c>
      <c r="F178" s="268">
        <f>2152.8-500</f>
        <v>1652.8000000000002</v>
      </c>
    </row>
    <row r="179" spans="1:6" ht="16.95" customHeight="1" x14ac:dyDescent="0.3">
      <c r="A179" s="267" t="s">
        <v>92</v>
      </c>
      <c r="B179" s="77">
        <v>7</v>
      </c>
      <c r="C179" s="77">
        <v>9</v>
      </c>
      <c r="D179" s="86" t="s">
        <v>163</v>
      </c>
      <c r="E179" s="79">
        <v>851</v>
      </c>
      <c r="F179" s="268">
        <v>5.5</v>
      </c>
    </row>
    <row r="180" spans="1:6" ht="18" hidden="1" customHeight="1" x14ac:dyDescent="0.3">
      <c r="A180" s="267" t="s">
        <v>93</v>
      </c>
      <c r="B180" s="77">
        <v>7</v>
      </c>
      <c r="C180" s="77">
        <v>9</v>
      </c>
      <c r="D180" s="86" t="s">
        <v>163</v>
      </c>
      <c r="E180" s="79">
        <v>852</v>
      </c>
      <c r="F180" s="268"/>
    </row>
    <row r="181" spans="1:6" hidden="1" x14ac:dyDescent="0.3">
      <c r="A181" s="267" t="s">
        <v>95</v>
      </c>
      <c r="B181" s="77">
        <v>7</v>
      </c>
      <c r="C181" s="77">
        <v>9</v>
      </c>
      <c r="D181" s="86" t="s">
        <v>163</v>
      </c>
      <c r="E181" s="79">
        <v>853</v>
      </c>
      <c r="F181" s="268"/>
    </row>
    <row r="182" spans="1:6" x14ac:dyDescent="0.3">
      <c r="A182" s="267" t="s">
        <v>93</v>
      </c>
      <c r="B182" s="77">
        <v>7</v>
      </c>
      <c r="C182" s="77">
        <v>9</v>
      </c>
      <c r="D182" s="86" t="s">
        <v>163</v>
      </c>
      <c r="E182" s="79">
        <v>852</v>
      </c>
      <c r="F182" s="268">
        <v>2.4</v>
      </c>
    </row>
    <row r="183" spans="1:6" x14ac:dyDescent="0.3">
      <c r="A183" s="266" t="s">
        <v>421</v>
      </c>
      <c r="B183" s="73">
        <v>7</v>
      </c>
      <c r="C183" s="73">
        <v>9</v>
      </c>
      <c r="D183" s="87" t="s">
        <v>163</v>
      </c>
      <c r="E183" s="79"/>
      <c r="F183" s="265">
        <f>F184+F185</f>
        <v>488.40000000000003</v>
      </c>
    </row>
    <row r="184" spans="1:6" x14ac:dyDescent="0.3">
      <c r="A184" s="271" t="s">
        <v>124</v>
      </c>
      <c r="B184" s="77">
        <v>7</v>
      </c>
      <c r="C184" s="77">
        <v>9</v>
      </c>
      <c r="D184" s="86" t="s">
        <v>164</v>
      </c>
      <c r="E184" s="79">
        <v>111</v>
      </c>
      <c r="F184" s="268">
        <v>375.1</v>
      </c>
    </row>
    <row r="185" spans="1:6" ht="30.6" customHeight="1" x14ac:dyDescent="0.3">
      <c r="A185" s="269" t="s">
        <v>126</v>
      </c>
      <c r="B185" s="77">
        <v>7</v>
      </c>
      <c r="C185" s="77">
        <v>9</v>
      </c>
      <c r="D185" s="86" t="s">
        <v>165</v>
      </c>
      <c r="E185" s="79">
        <v>119</v>
      </c>
      <c r="F185" s="268">
        <v>113.3</v>
      </c>
    </row>
    <row r="186" spans="1:6" ht="17.399999999999999" customHeight="1" x14ac:dyDescent="0.3">
      <c r="A186" s="266" t="s">
        <v>380</v>
      </c>
      <c r="B186" s="73">
        <v>7</v>
      </c>
      <c r="C186" s="73">
        <v>9</v>
      </c>
      <c r="D186" s="87" t="s">
        <v>383</v>
      </c>
      <c r="E186" s="75"/>
      <c r="F186" s="265">
        <f>SUM(F187:F188)</f>
        <v>3894.7000000000003</v>
      </c>
    </row>
    <row r="187" spans="1:6" ht="15" customHeight="1" x14ac:dyDescent="0.3">
      <c r="A187" s="271" t="s">
        <v>124</v>
      </c>
      <c r="B187" s="77">
        <v>7</v>
      </c>
      <c r="C187" s="77">
        <v>9</v>
      </c>
      <c r="D187" s="86" t="s">
        <v>381</v>
      </c>
      <c r="E187" s="79">
        <v>111</v>
      </c>
      <c r="F187" s="268">
        <v>2991.3</v>
      </c>
    </row>
    <row r="188" spans="1:6" ht="31.2" customHeight="1" x14ac:dyDescent="0.3">
      <c r="A188" s="269" t="s">
        <v>126</v>
      </c>
      <c r="B188" s="77">
        <v>7</v>
      </c>
      <c r="C188" s="77">
        <v>9</v>
      </c>
      <c r="D188" s="86" t="s">
        <v>382</v>
      </c>
      <c r="E188" s="79">
        <v>119</v>
      </c>
      <c r="F188" s="268">
        <v>903.4</v>
      </c>
    </row>
    <row r="189" spans="1:6" x14ac:dyDescent="0.3">
      <c r="A189" s="266" t="s">
        <v>385</v>
      </c>
      <c r="B189" s="73">
        <v>7</v>
      </c>
      <c r="C189" s="73">
        <v>9</v>
      </c>
      <c r="D189" s="87" t="s">
        <v>388</v>
      </c>
      <c r="E189" s="75"/>
      <c r="F189" s="265">
        <f>+F190+F191</f>
        <v>4466.5</v>
      </c>
    </row>
    <row r="190" spans="1:6" x14ac:dyDescent="0.3">
      <c r="A190" s="271" t="s">
        <v>124</v>
      </c>
      <c r="B190" s="77">
        <v>7</v>
      </c>
      <c r="C190" s="77">
        <v>9</v>
      </c>
      <c r="D190" s="86" t="s">
        <v>386</v>
      </c>
      <c r="E190" s="79">
        <v>111</v>
      </c>
      <c r="F190" s="268">
        <v>3430.5</v>
      </c>
    </row>
    <row r="191" spans="1:6" ht="32.4" customHeight="1" x14ac:dyDescent="0.3">
      <c r="A191" s="269" t="s">
        <v>126</v>
      </c>
      <c r="B191" s="77">
        <v>7</v>
      </c>
      <c r="C191" s="77">
        <v>9</v>
      </c>
      <c r="D191" s="86" t="s">
        <v>387</v>
      </c>
      <c r="E191" s="79">
        <v>119</v>
      </c>
      <c r="F191" s="268">
        <v>1036</v>
      </c>
    </row>
    <row r="192" spans="1:6" ht="16.95" customHeight="1" x14ac:dyDescent="0.3">
      <c r="A192" s="266" t="s">
        <v>389</v>
      </c>
      <c r="B192" s="73">
        <v>7</v>
      </c>
      <c r="C192" s="73">
        <v>9</v>
      </c>
      <c r="D192" s="87" t="s">
        <v>390</v>
      </c>
      <c r="E192" s="75"/>
      <c r="F192" s="265">
        <f>SUM(F193:F193)</f>
        <v>500</v>
      </c>
    </row>
    <row r="193" spans="1:8" ht="26.4" x14ac:dyDescent="0.3">
      <c r="A193" s="271" t="s">
        <v>90</v>
      </c>
      <c r="B193" s="77">
        <v>7</v>
      </c>
      <c r="C193" s="77">
        <v>9</v>
      </c>
      <c r="D193" s="86" t="s">
        <v>391</v>
      </c>
      <c r="E193" s="79">
        <v>244</v>
      </c>
      <c r="F193" s="268">
        <v>500</v>
      </c>
    </row>
    <row r="194" spans="1:8" ht="15.75" customHeight="1" x14ac:dyDescent="0.3">
      <c r="A194" s="266" t="s">
        <v>167</v>
      </c>
      <c r="B194" s="73">
        <v>7</v>
      </c>
      <c r="C194" s="73">
        <v>9</v>
      </c>
      <c r="D194" s="74" t="s">
        <v>168</v>
      </c>
      <c r="E194" s="75">
        <v>0</v>
      </c>
      <c r="F194" s="265">
        <f>SUM(F195:F198)</f>
        <v>503</v>
      </c>
    </row>
    <row r="195" spans="1:8" ht="18" customHeight="1" x14ac:dyDescent="0.3">
      <c r="A195" s="267" t="s">
        <v>76</v>
      </c>
      <c r="B195" s="77">
        <v>7</v>
      </c>
      <c r="C195" s="77">
        <v>9</v>
      </c>
      <c r="D195" s="78" t="s">
        <v>168</v>
      </c>
      <c r="E195" s="79">
        <v>121</v>
      </c>
      <c r="F195" s="268">
        <v>380.9</v>
      </c>
    </row>
    <row r="196" spans="1:8" ht="39" customHeight="1" x14ac:dyDescent="0.3">
      <c r="A196" s="269" t="s">
        <v>79</v>
      </c>
      <c r="B196" s="77">
        <v>7</v>
      </c>
      <c r="C196" s="77">
        <v>9</v>
      </c>
      <c r="D196" s="78" t="s">
        <v>168</v>
      </c>
      <c r="E196" s="79">
        <v>129</v>
      </c>
      <c r="F196" s="268">
        <v>115</v>
      </c>
    </row>
    <row r="197" spans="1:8" ht="26.4" hidden="1" x14ac:dyDescent="0.3">
      <c r="A197" s="269" t="s">
        <v>89</v>
      </c>
      <c r="B197" s="77">
        <v>7</v>
      </c>
      <c r="C197" s="77">
        <v>9</v>
      </c>
      <c r="D197" s="78" t="s">
        <v>168</v>
      </c>
      <c r="E197" s="79">
        <v>242</v>
      </c>
      <c r="F197" s="268"/>
    </row>
    <row r="198" spans="1:8" ht="26.25" customHeight="1" x14ac:dyDescent="0.3">
      <c r="A198" s="271" t="s">
        <v>90</v>
      </c>
      <c r="B198" s="77">
        <v>7</v>
      </c>
      <c r="C198" s="77">
        <v>9</v>
      </c>
      <c r="D198" s="78" t="s">
        <v>168</v>
      </c>
      <c r="E198" s="79">
        <v>244</v>
      </c>
      <c r="F198" s="268">
        <v>7.1</v>
      </c>
    </row>
    <row r="199" spans="1:8" ht="15.75" customHeight="1" x14ac:dyDescent="0.3">
      <c r="A199" s="266" t="s">
        <v>169</v>
      </c>
      <c r="B199" s="73">
        <v>7</v>
      </c>
      <c r="C199" s="73">
        <v>9</v>
      </c>
      <c r="D199" s="87"/>
      <c r="E199" s="75"/>
      <c r="F199" s="265">
        <f>SUM(F200:F203)</f>
        <v>754.1</v>
      </c>
    </row>
    <row r="200" spans="1:8" ht="16.2" customHeight="1" x14ac:dyDescent="0.3">
      <c r="A200" s="267" t="s">
        <v>76</v>
      </c>
      <c r="B200" s="77">
        <v>7</v>
      </c>
      <c r="C200" s="77">
        <v>9</v>
      </c>
      <c r="D200" s="86" t="s">
        <v>170</v>
      </c>
      <c r="E200" s="79">
        <v>121</v>
      </c>
      <c r="F200" s="268">
        <v>579.20000000000005</v>
      </c>
    </row>
    <row r="201" spans="1:8" ht="41.25" customHeight="1" x14ac:dyDescent="0.3">
      <c r="A201" s="269" t="s">
        <v>79</v>
      </c>
      <c r="B201" s="77">
        <v>7</v>
      </c>
      <c r="C201" s="77">
        <v>9</v>
      </c>
      <c r="D201" s="86" t="s">
        <v>171</v>
      </c>
      <c r="E201" s="79">
        <v>129</v>
      </c>
      <c r="F201" s="268">
        <v>174.9</v>
      </c>
    </row>
    <row r="202" spans="1:8" ht="26.4" hidden="1" x14ac:dyDescent="0.3">
      <c r="A202" s="271" t="s">
        <v>87</v>
      </c>
      <c r="B202" s="77">
        <v>7</v>
      </c>
      <c r="C202" s="77">
        <v>9</v>
      </c>
      <c r="D202" s="86" t="s">
        <v>392</v>
      </c>
      <c r="E202" s="79">
        <v>122</v>
      </c>
      <c r="F202" s="268"/>
    </row>
    <row r="203" spans="1:8" ht="29.4" hidden="1" customHeight="1" x14ac:dyDescent="0.3">
      <c r="A203" s="271" t="s">
        <v>89</v>
      </c>
      <c r="B203" s="77">
        <v>7</v>
      </c>
      <c r="C203" s="77">
        <v>9</v>
      </c>
      <c r="D203" s="86" t="s">
        <v>392</v>
      </c>
      <c r="E203" s="79">
        <v>242</v>
      </c>
      <c r="F203" s="268"/>
    </row>
    <row r="204" spans="1:8" ht="15.6" customHeight="1" x14ac:dyDescent="0.3">
      <c r="A204" s="266" t="s">
        <v>611</v>
      </c>
      <c r="B204" s="73">
        <v>7</v>
      </c>
      <c r="C204" s="73">
        <v>9</v>
      </c>
      <c r="D204" s="87" t="s">
        <v>163</v>
      </c>
      <c r="E204" s="79"/>
      <c r="F204" s="265">
        <f>F205+F206</f>
        <v>364.6</v>
      </c>
    </row>
    <row r="205" spans="1:8" ht="20.399999999999999" customHeight="1" x14ac:dyDescent="0.3">
      <c r="A205" s="271" t="s">
        <v>124</v>
      </c>
      <c r="B205" s="77">
        <v>7</v>
      </c>
      <c r="C205" s="77">
        <v>9</v>
      </c>
      <c r="D205" s="86" t="s">
        <v>164</v>
      </c>
      <c r="E205" s="79">
        <v>111</v>
      </c>
      <c r="F205" s="268">
        <v>280</v>
      </c>
    </row>
    <row r="206" spans="1:8" ht="29.4" customHeight="1" x14ac:dyDescent="0.3">
      <c r="A206" s="269" t="s">
        <v>126</v>
      </c>
      <c r="B206" s="77">
        <v>7</v>
      </c>
      <c r="C206" s="77">
        <v>9</v>
      </c>
      <c r="D206" s="86" t="s">
        <v>165</v>
      </c>
      <c r="E206" s="79">
        <v>119</v>
      </c>
      <c r="F206" s="268">
        <v>84.6</v>
      </c>
    </row>
    <row r="207" spans="1:8" ht="15.75" customHeight="1" x14ac:dyDescent="0.3">
      <c r="A207" s="279" t="s">
        <v>172</v>
      </c>
      <c r="B207" s="73">
        <v>8</v>
      </c>
      <c r="C207" s="73"/>
      <c r="D207" s="87"/>
      <c r="E207" s="75"/>
      <c r="F207" s="265">
        <f>F208+F220</f>
        <v>81148.800000000003</v>
      </c>
      <c r="H207" s="213"/>
    </row>
    <row r="208" spans="1:8" ht="15.75" customHeight="1" x14ac:dyDescent="0.3">
      <c r="A208" s="279" t="s">
        <v>173</v>
      </c>
      <c r="B208" s="73">
        <v>8</v>
      </c>
      <c r="C208" s="73">
        <v>1</v>
      </c>
      <c r="D208" s="87"/>
      <c r="E208" s="75"/>
      <c r="F208" s="265">
        <f>F209+F212</f>
        <v>54894.5</v>
      </c>
    </row>
    <row r="209" spans="1:8" ht="15.75" customHeight="1" x14ac:dyDescent="0.3">
      <c r="A209" s="266" t="s">
        <v>174</v>
      </c>
      <c r="B209" s="73">
        <v>8</v>
      </c>
      <c r="C209" s="73">
        <v>1</v>
      </c>
      <c r="D209" s="88" t="s">
        <v>175</v>
      </c>
      <c r="E209" s="75"/>
      <c r="F209" s="265">
        <f>SUM(F210:F211)</f>
        <v>26085.1</v>
      </c>
      <c r="H209" s="218"/>
    </row>
    <row r="210" spans="1:8" ht="43.95" customHeight="1" x14ac:dyDescent="0.3">
      <c r="A210" s="269" t="s">
        <v>145</v>
      </c>
      <c r="B210" s="77">
        <v>8</v>
      </c>
      <c r="C210" s="77">
        <v>1</v>
      </c>
      <c r="D210" s="83" t="s">
        <v>176</v>
      </c>
      <c r="E210" s="79">
        <v>611</v>
      </c>
      <c r="F210" s="268">
        <f>14197+388.1</f>
        <v>14585.1</v>
      </c>
    </row>
    <row r="211" spans="1:8" x14ac:dyDescent="0.3">
      <c r="A211" s="269" t="s">
        <v>434</v>
      </c>
      <c r="B211" s="77">
        <v>8</v>
      </c>
      <c r="C211" s="77">
        <v>1</v>
      </c>
      <c r="D211" s="83" t="s">
        <v>579</v>
      </c>
      <c r="E211" s="79">
        <v>612</v>
      </c>
      <c r="F211" s="268">
        <v>11500</v>
      </c>
    </row>
    <row r="212" spans="1:8" ht="18.75" customHeight="1" x14ac:dyDescent="0.3">
      <c r="A212" s="266" t="s">
        <v>177</v>
      </c>
      <c r="B212" s="73">
        <v>8</v>
      </c>
      <c r="C212" s="73">
        <v>1</v>
      </c>
      <c r="D212" s="88" t="s">
        <v>178</v>
      </c>
      <c r="E212" s="75"/>
      <c r="F212" s="265">
        <f>F213+F214+F215</f>
        <v>28809.4</v>
      </c>
      <c r="H212" s="218"/>
    </row>
    <row r="213" spans="1:8" ht="40.950000000000003" customHeight="1" x14ac:dyDescent="0.3">
      <c r="A213" s="269" t="s">
        <v>145</v>
      </c>
      <c r="B213" s="77">
        <v>8</v>
      </c>
      <c r="C213" s="77">
        <v>1</v>
      </c>
      <c r="D213" s="83" t="s">
        <v>179</v>
      </c>
      <c r="E213" s="79">
        <v>611</v>
      </c>
      <c r="F213" s="268">
        <f>19843.5</f>
        <v>19843.5</v>
      </c>
    </row>
    <row r="214" spans="1:8" ht="40.950000000000003" customHeight="1" x14ac:dyDescent="0.3">
      <c r="A214" s="269" t="s">
        <v>145</v>
      </c>
      <c r="B214" s="77">
        <v>8</v>
      </c>
      <c r="C214" s="77">
        <v>1</v>
      </c>
      <c r="D214" s="83" t="s">
        <v>511</v>
      </c>
      <c r="E214" s="79">
        <v>611</v>
      </c>
      <c r="F214" s="268">
        <v>6284.4</v>
      </c>
    </row>
    <row r="215" spans="1:8" ht="40.950000000000003" customHeight="1" x14ac:dyDescent="0.3">
      <c r="A215" s="269" t="s">
        <v>145</v>
      </c>
      <c r="B215" s="77">
        <v>8</v>
      </c>
      <c r="C215" s="77">
        <v>1</v>
      </c>
      <c r="D215" s="83" t="s">
        <v>179</v>
      </c>
      <c r="E215" s="79">
        <v>611</v>
      </c>
      <c r="F215" s="268">
        <v>2681.5</v>
      </c>
    </row>
    <row r="216" spans="1:8" s="82" customFormat="1" ht="26.4" hidden="1" x14ac:dyDescent="0.3">
      <c r="A216" s="276" t="s">
        <v>400</v>
      </c>
      <c r="B216" s="73">
        <v>8</v>
      </c>
      <c r="C216" s="73">
        <v>1</v>
      </c>
      <c r="D216" s="88" t="s">
        <v>401</v>
      </c>
      <c r="E216" s="75"/>
      <c r="F216" s="265">
        <f>+F217</f>
        <v>0</v>
      </c>
    </row>
    <row r="217" spans="1:8" ht="39.6" hidden="1" x14ac:dyDescent="0.3">
      <c r="A217" s="269" t="s">
        <v>145</v>
      </c>
      <c r="B217" s="77">
        <v>8</v>
      </c>
      <c r="C217" s="77">
        <v>1</v>
      </c>
      <c r="D217" s="83" t="s">
        <v>401</v>
      </c>
      <c r="E217" s="79">
        <v>611</v>
      </c>
      <c r="F217" s="268"/>
    </row>
    <row r="218" spans="1:8" hidden="1" x14ac:dyDescent="0.3">
      <c r="A218" s="276" t="s">
        <v>405</v>
      </c>
      <c r="B218" s="73">
        <v>8</v>
      </c>
      <c r="C218" s="73">
        <v>1</v>
      </c>
      <c r="D218" s="88" t="s">
        <v>406</v>
      </c>
      <c r="E218" s="75"/>
      <c r="F218" s="265">
        <f>+F219</f>
        <v>0</v>
      </c>
    </row>
    <row r="219" spans="1:8" ht="39.6" hidden="1" x14ac:dyDescent="0.3">
      <c r="A219" s="269" t="s">
        <v>145</v>
      </c>
      <c r="B219" s="77">
        <v>8</v>
      </c>
      <c r="C219" s="77">
        <v>1</v>
      </c>
      <c r="D219" s="83" t="s">
        <v>406</v>
      </c>
      <c r="E219" s="79">
        <v>611</v>
      </c>
      <c r="F219" s="268"/>
    </row>
    <row r="220" spans="1:8" ht="15.75" customHeight="1" x14ac:dyDescent="0.3">
      <c r="A220" s="266" t="s">
        <v>180</v>
      </c>
      <c r="B220" s="73">
        <v>8</v>
      </c>
      <c r="C220" s="73">
        <v>4</v>
      </c>
      <c r="D220" s="83"/>
      <c r="E220" s="79"/>
      <c r="F220" s="265">
        <f>+F221+F225+F233+F236</f>
        <v>26254.300000000003</v>
      </c>
      <c r="H220" s="218"/>
    </row>
    <row r="221" spans="1:8" ht="25.95" customHeight="1" x14ac:dyDescent="0.3">
      <c r="A221" s="266" t="s">
        <v>181</v>
      </c>
      <c r="B221" s="73">
        <v>8</v>
      </c>
      <c r="C221" s="73">
        <v>4</v>
      </c>
      <c r="D221" s="88" t="s">
        <v>182</v>
      </c>
      <c r="E221" s="75"/>
      <c r="F221" s="265">
        <f>SUM(F222:F224)</f>
        <v>835</v>
      </c>
    </row>
    <row r="222" spans="1:8" ht="15.6" customHeight="1" x14ac:dyDescent="0.3">
      <c r="A222" s="267" t="s">
        <v>76</v>
      </c>
      <c r="B222" s="77">
        <v>8</v>
      </c>
      <c r="C222" s="77">
        <v>4</v>
      </c>
      <c r="D222" s="83" t="s">
        <v>393</v>
      </c>
      <c r="E222" s="79">
        <v>121</v>
      </c>
      <c r="F222" s="268">
        <v>641.29999999999995</v>
      </c>
    </row>
    <row r="223" spans="1:8" ht="41.25" customHeight="1" x14ac:dyDescent="0.3">
      <c r="A223" s="269" t="s">
        <v>79</v>
      </c>
      <c r="B223" s="77">
        <v>8</v>
      </c>
      <c r="C223" s="77">
        <v>4</v>
      </c>
      <c r="D223" s="83" t="s">
        <v>394</v>
      </c>
      <c r="E223" s="79">
        <v>129</v>
      </c>
      <c r="F223" s="268">
        <v>193.7</v>
      </c>
    </row>
    <row r="224" spans="1:8" ht="26.4" hidden="1" x14ac:dyDescent="0.3">
      <c r="A224" s="271" t="s">
        <v>87</v>
      </c>
      <c r="B224" s="77">
        <v>8</v>
      </c>
      <c r="C224" s="77">
        <v>4</v>
      </c>
      <c r="D224" s="83" t="s">
        <v>183</v>
      </c>
      <c r="E224" s="79">
        <v>122</v>
      </c>
      <c r="F224" s="268"/>
    </row>
    <row r="225" spans="1:8" ht="19.95" customHeight="1" x14ac:dyDescent="0.3">
      <c r="A225" s="266" t="s">
        <v>395</v>
      </c>
      <c r="B225" s="87" t="s">
        <v>184</v>
      </c>
      <c r="C225" s="87" t="s">
        <v>185</v>
      </c>
      <c r="D225" s="87" t="s">
        <v>186</v>
      </c>
      <c r="E225" s="75"/>
      <c r="F225" s="265">
        <f>SUM(F226:F232)</f>
        <v>3871.6000000000004</v>
      </c>
    </row>
    <row r="226" spans="1:8" ht="17.25" customHeight="1" x14ac:dyDescent="0.3">
      <c r="A226" s="271" t="s">
        <v>124</v>
      </c>
      <c r="B226" s="86" t="s">
        <v>184</v>
      </c>
      <c r="C226" s="86" t="s">
        <v>185</v>
      </c>
      <c r="D226" s="86" t="s">
        <v>186</v>
      </c>
      <c r="E226" s="86" t="s">
        <v>187</v>
      </c>
      <c r="F226" s="268">
        <v>2311.3000000000002</v>
      </c>
    </row>
    <row r="227" spans="1:8" ht="29.4" customHeight="1" x14ac:dyDescent="0.3">
      <c r="A227" s="269" t="s">
        <v>126</v>
      </c>
      <c r="B227" s="86" t="s">
        <v>184</v>
      </c>
      <c r="C227" s="86" t="s">
        <v>185</v>
      </c>
      <c r="D227" s="86" t="s">
        <v>186</v>
      </c>
      <c r="E227" s="86" t="s">
        <v>188</v>
      </c>
      <c r="F227" s="268">
        <v>698</v>
      </c>
    </row>
    <row r="228" spans="1:8" ht="26.25" customHeight="1" x14ac:dyDescent="0.3">
      <c r="A228" s="271" t="s">
        <v>87</v>
      </c>
      <c r="B228" s="77">
        <v>8</v>
      </c>
      <c r="C228" s="77">
        <v>4</v>
      </c>
      <c r="D228" s="83" t="s">
        <v>189</v>
      </c>
      <c r="E228" s="79">
        <v>112</v>
      </c>
      <c r="F228" s="268">
        <v>50</v>
      </c>
    </row>
    <row r="229" spans="1:8" ht="26.4" x14ac:dyDescent="0.3">
      <c r="A229" s="269" t="s">
        <v>89</v>
      </c>
      <c r="B229" s="77">
        <v>8</v>
      </c>
      <c r="C229" s="77">
        <v>4</v>
      </c>
      <c r="D229" s="83" t="s">
        <v>189</v>
      </c>
      <c r="E229" s="79">
        <v>242</v>
      </c>
      <c r="F229" s="268">
        <f>144+70</f>
        <v>214</v>
      </c>
    </row>
    <row r="230" spans="1:8" ht="26.4" x14ac:dyDescent="0.3">
      <c r="A230" s="271" t="s">
        <v>90</v>
      </c>
      <c r="B230" s="77">
        <v>8</v>
      </c>
      <c r="C230" s="77">
        <v>4</v>
      </c>
      <c r="D230" s="83" t="s">
        <v>189</v>
      </c>
      <c r="E230" s="79">
        <v>244</v>
      </c>
      <c r="F230" s="280">
        <f>237.3+325+3</f>
        <v>565.29999999999995</v>
      </c>
    </row>
    <row r="231" spans="1:8" ht="15" customHeight="1" x14ac:dyDescent="0.3">
      <c r="A231" s="267" t="s">
        <v>105</v>
      </c>
      <c r="B231" s="77">
        <v>8</v>
      </c>
      <c r="C231" s="77">
        <v>4</v>
      </c>
      <c r="D231" s="83" t="s">
        <v>189</v>
      </c>
      <c r="E231" s="79">
        <v>851</v>
      </c>
      <c r="F231" s="280">
        <v>30</v>
      </c>
    </row>
    <row r="232" spans="1:8" ht="15" customHeight="1" x14ac:dyDescent="0.3">
      <c r="A232" s="267" t="s">
        <v>93</v>
      </c>
      <c r="B232" s="77">
        <v>8</v>
      </c>
      <c r="C232" s="77">
        <v>4</v>
      </c>
      <c r="D232" s="83" t="s">
        <v>189</v>
      </c>
      <c r="E232" s="79">
        <v>852</v>
      </c>
      <c r="F232" s="280">
        <v>3</v>
      </c>
    </row>
    <row r="233" spans="1:8" ht="28.2" customHeight="1" x14ac:dyDescent="0.3">
      <c r="A233" s="266" t="s">
        <v>423</v>
      </c>
      <c r="B233" s="87" t="s">
        <v>184</v>
      </c>
      <c r="C233" s="87" t="s">
        <v>185</v>
      </c>
      <c r="D233" s="87" t="s">
        <v>397</v>
      </c>
      <c r="E233" s="75"/>
      <c r="F233" s="265">
        <f>SUM(F234:F235)</f>
        <v>21047.7</v>
      </c>
      <c r="H233" s="218"/>
    </row>
    <row r="234" spans="1:8" ht="15" customHeight="1" x14ac:dyDescent="0.3">
      <c r="A234" s="271" t="s">
        <v>124</v>
      </c>
      <c r="B234" s="86" t="s">
        <v>184</v>
      </c>
      <c r="C234" s="86" t="s">
        <v>185</v>
      </c>
      <c r="D234" s="86" t="s">
        <v>397</v>
      </c>
      <c r="E234" s="86" t="s">
        <v>187</v>
      </c>
      <c r="F234" s="268">
        <v>16165.7</v>
      </c>
      <c r="H234" s="218"/>
    </row>
    <row r="235" spans="1:8" ht="28.8" customHeight="1" x14ac:dyDescent="0.3">
      <c r="A235" s="269" t="s">
        <v>126</v>
      </c>
      <c r="B235" s="86" t="s">
        <v>184</v>
      </c>
      <c r="C235" s="86" t="s">
        <v>185</v>
      </c>
      <c r="D235" s="86" t="s">
        <v>397</v>
      </c>
      <c r="E235" s="86" t="s">
        <v>188</v>
      </c>
      <c r="F235" s="268">
        <v>4882</v>
      </c>
      <c r="H235" s="218"/>
    </row>
    <row r="236" spans="1:8" ht="26.4" x14ac:dyDescent="0.3">
      <c r="A236" s="266" t="s">
        <v>398</v>
      </c>
      <c r="B236" s="73">
        <v>8</v>
      </c>
      <c r="C236" s="73">
        <v>4</v>
      </c>
      <c r="D236" s="87" t="s">
        <v>399</v>
      </c>
      <c r="E236" s="75"/>
      <c r="F236" s="265">
        <f>SUM(F237:F237)</f>
        <v>500</v>
      </c>
    </row>
    <row r="237" spans="1:8" ht="26.4" x14ac:dyDescent="0.3">
      <c r="A237" s="271" t="s">
        <v>90</v>
      </c>
      <c r="B237" s="77">
        <v>8</v>
      </c>
      <c r="C237" s="77">
        <v>4</v>
      </c>
      <c r="D237" s="86" t="s">
        <v>399</v>
      </c>
      <c r="E237" s="79">
        <v>244</v>
      </c>
      <c r="F237" s="268">
        <v>500</v>
      </c>
    </row>
    <row r="238" spans="1:8" ht="26.4" hidden="1" x14ac:dyDescent="0.3">
      <c r="A238" s="266" t="s">
        <v>402</v>
      </c>
      <c r="B238" s="73">
        <v>8</v>
      </c>
      <c r="C238" s="73">
        <v>4</v>
      </c>
      <c r="D238" s="87" t="s">
        <v>403</v>
      </c>
      <c r="E238" s="75"/>
      <c r="F238" s="265">
        <f>+F239+F240</f>
        <v>0</v>
      </c>
    </row>
    <row r="239" spans="1:8" ht="26.4" hidden="1" x14ac:dyDescent="0.3">
      <c r="A239" s="269" t="s">
        <v>89</v>
      </c>
      <c r="B239" s="77">
        <v>8</v>
      </c>
      <c r="C239" s="77">
        <v>4</v>
      </c>
      <c r="D239" s="86" t="s">
        <v>404</v>
      </c>
      <c r="E239" s="79">
        <v>242</v>
      </c>
      <c r="F239" s="268"/>
    </row>
    <row r="240" spans="1:8" ht="26.4" hidden="1" x14ac:dyDescent="0.3">
      <c r="A240" s="271" t="s">
        <v>90</v>
      </c>
      <c r="B240" s="77">
        <v>8</v>
      </c>
      <c r="C240" s="77">
        <v>4</v>
      </c>
      <c r="D240" s="86" t="s">
        <v>404</v>
      </c>
      <c r="E240" s="79">
        <v>244</v>
      </c>
      <c r="F240" s="268"/>
    </row>
    <row r="241" spans="1:9" s="82" customFormat="1" ht="15" customHeight="1" x14ac:dyDescent="0.3">
      <c r="A241" s="264" t="s">
        <v>191</v>
      </c>
      <c r="B241" s="73">
        <v>9</v>
      </c>
      <c r="C241" s="73"/>
      <c r="D241" s="88"/>
      <c r="E241" s="75"/>
      <c r="F241" s="281">
        <f>+F242</f>
        <v>700</v>
      </c>
    </row>
    <row r="242" spans="1:9" ht="31.2" customHeight="1" x14ac:dyDescent="0.3">
      <c r="A242" s="264" t="s">
        <v>606</v>
      </c>
      <c r="B242" s="73">
        <v>9</v>
      </c>
      <c r="C242" s="73">
        <v>9</v>
      </c>
      <c r="D242" s="88"/>
      <c r="E242" s="75"/>
      <c r="F242" s="265">
        <f>F244</f>
        <v>700</v>
      </c>
    </row>
    <row r="243" spans="1:9" ht="26.4" hidden="1" x14ac:dyDescent="0.3">
      <c r="A243" s="271" t="s">
        <v>90</v>
      </c>
      <c r="B243" s="77">
        <v>9</v>
      </c>
      <c r="C243" s="77">
        <v>9</v>
      </c>
      <c r="D243" s="83" t="s">
        <v>192</v>
      </c>
      <c r="E243" s="79">
        <v>244</v>
      </c>
      <c r="F243" s="268"/>
    </row>
    <row r="244" spans="1:9" ht="26.25" customHeight="1" x14ac:dyDescent="0.3">
      <c r="A244" s="271" t="s">
        <v>90</v>
      </c>
      <c r="B244" s="77">
        <v>9</v>
      </c>
      <c r="C244" s="77">
        <v>9</v>
      </c>
      <c r="D244" s="83" t="s">
        <v>409</v>
      </c>
      <c r="E244" s="79">
        <v>244</v>
      </c>
      <c r="F244" s="268">
        <v>700</v>
      </c>
    </row>
    <row r="245" spans="1:9" ht="16.5" customHeight="1" x14ac:dyDescent="0.3">
      <c r="A245" s="279" t="s">
        <v>193</v>
      </c>
      <c r="B245" s="73">
        <v>10</v>
      </c>
      <c r="C245" s="73"/>
      <c r="D245" s="87"/>
      <c r="E245" s="75"/>
      <c r="F245" s="281">
        <f>F246+F248+F267+F278</f>
        <v>633289.9</v>
      </c>
      <c r="I245" s="213"/>
    </row>
    <row r="246" spans="1:9" ht="16.5" customHeight="1" x14ac:dyDescent="0.3">
      <c r="A246" s="266" t="s">
        <v>194</v>
      </c>
      <c r="B246" s="73">
        <v>10</v>
      </c>
      <c r="C246" s="73">
        <v>1</v>
      </c>
      <c r="D246" s="87"/>
      <c r="E246" s="75">
        <v>0</v>
      </c>
      <c r="F246" s="281">
        <f>+F247</f>
        <v>732.5</v>
      </c>
    </row>
    <row r="247" spans="1:9" ht="16.5" customHeight="1" x14ac:dyDescent="0.3">
      <c r="A247" s="282" t="s">
        <v>195</v>
      </c>
      <c r="B247" s="77">
        <v>10</v>
      </c>
      <c r="C247" s="77">
        <v>1</v>
      </c>
      <c r="D247" s="86" t="s">
        <v>196</v>
      </c>
      <c r="E247" s="79">
        <v>312</v>
      </c>
      <c r="F247" s="280">
        <v>732.5</v>
      </c>
    </row>
    <row r="248" spans="1:9" s="82" customFormat="1" ht="16.5" customHeight="1" x14ac:dyDescent="0.3">
      <c r="A248" s="279" t="s">
        <v>197</v>
      </c>
      <c r="B248" s="73">
        <v>10</v>
      </c>
      <c r="C248" s="73">
        <v>3</v>
      </c>
      <c r="D248" s="87"/>
      <c r="E248" s="75"/>
      <c r="F248" s="281">
        <f>F249+F251+F253+F255+F257+F259+F261+F263+F265</f>
        <v>58297.3</v>
      </c>
    </row>
    <row r="249" spans="1:9" ht="17.399999999999999" customHeight="1" x14ac:dyDescent="0.3">
      <c r="A249" s="266" t="s">
        <v>448</v>
      </c>
      <c r="B249" s="73">
        <v>10</v>
      </c>
      <c r="C249" s="73">
        <v>3</v>
      </c>
      <c r="D249" s="88" t="s">
        <v>199</v>
      </c>
      <c r="E249" s="75"/>
      <c r="F249" s="281">
        <f>+F250</f>
        <v>538</v>
      </c>
      <c r="G249" s="220"/>
    </row>
    <row r="250" spans="1:9" ht="26.4" x14ac:dyDescent="0.3">
      <c r="A250" s="282" t="s">
        <v>160</v>
      </c>
      <c r="B250" s="77">
        <v>10</v>
      </c>
      <c r="C250" s="77">
        <v>3</v>
      </c>
      <c r="D250" s="83" t="s">
        <v>199</v>
      </c>
      <c r="E250" s="79">
        <v>313</v>
      </c>
      <c r="F250" s="280">
        <v>538</v>
      </c>
    </row>
    <row r="251" spans="1:9" ht="26.4" x14ac:dyDescent="0.3">
      <c r="A251" s="266" t="s">
        <v>449</v>
      </c>
      <c r="B251" s="73">
        <v>10</v>
      </c>
      <c r="C251" s="73">
        <v>3</v>
      </c>
      <c r="D251" s="87" t="s">
        <v>200</v>
      </c>
      <c r="E251" s="75"/>
      <c r="F251" s="281">
        <f>F252</f>
        <v>278.7</v>
      </c>
    </row>
    <row r="252" spans="1:9" ht="26.4" x14ac:dyDescent="0.3">
      <c r="A252" s="282" t="s">
        <v>160</v>
      </c>
      <c r="B252" s="77">
        <v>10</v>
      </c>
      <c r="C252" s="77">
        <v>3</v>
      </c>
      <c r="D252" s="86" t="s">
        <v>200</v>
      </c>
      <c r="E252" s="79">
        <v>313</v>
      </c>
      <c r="F252" s="280">
        <v>278.7</v>
      </c>
    </row>
    <row r="253" spans="1:9" ht="26.4" x14ac:dyDescent="0.3">
      <c r="A253" s="266" t="s">
        <v>450</v>
      </c>
      <c r="B253" s="73">
        <v>10</v>
      </c>
      <c r="C253" s="73">
        <v>3</v>
      </c>
      <c r="D253" s="87" t="s">
        <v>201</v>
      </c>
      <c r="E253" s="75"/>
      <c r="F253" s="281">
        <f>+F254</f>
        <v>16073.7</v>
      </c>
    </row>
    <row r="254" spans="1:9" ht="26.4" x14ac:dyDescent="0.3">
      <c r="A254" s="282" t="s">
        <v>160</v>
      </c>
      <c r="B254" s="77">
        <v>10</v>
      </c>
      <c r="C254" s="77">
        <v>3</v>
      </c>
      <c r="D254" s="86" t="s">
        <v>201</v>
      </c>
      <c r="E254" s="79">
        <v>313</v>
      </c>
      <c r="F254" s="280">
        <v>16073.7</v>
      </c>
    </row>
    <row r="255" spans="1:9" ht="26.4" x14ac:dyDescent="0.3">
      <c r="A255" s="266" t="s">
        <v>451</v>
      </c>
      <c r="B255" s="73">
        <v>10</v>
      </c>
      <c r="C255" s="73">
        <v>3</v>
      </c>
      <c r="D255" s="88" t="s">
        <v>202</v>
      </c>
      <c r="E255" s="75"/>
      <c r="F255" s="281">
        <f>F256</f>
        <v>13224.2</v>
      </c>
    </row>
    <row r="256" spans="1:9" ht="26.4" x14ac:dyDescent="0.3">
      <c r="A256" s="282" t="s">
        <v>160</v>
      </c>
      <c r="B256" s="77">
        <v>10</v>
      </c>
      <c r="C256" s="77">
        <v>3</v>
      </c>
      <c r="D256" s="83" t="s">
        <v>202</v>
      </c>
      <c r="E256" s="79">
        <v>313</v>
      </c>
      <c r="F256" s="280">
        <v>13224.2</v>
      </c>
    </row>
    <row r="257" spans="1:6" ht="26.4" x14ac:dyDescent="0.3">
      <c r="A257" s="266" t="s">
        <v>452</v>
      </c>
      <c r="B257" s="73">
        <v>10</v>
      </c>
      <c r="C257" s="73">
        <v>3</v>
      </c>
      <c r="D257" s="88" t="s">
        <v>203</v>
      </c>
      <c r="E257" s="75"/>
      <c r="F257" s="281">
        <f>F258</f>
        <v>89.3</v>
      </c>
    </row>
    <row r="258" spans="1:6" ht="26.4" x14ac:dyDescent="0.3">
      <c r="A258" s="282" t="s">
        <v>160</v>
      </c>
      <c r="B258" s="77">
        <v>10</v>
      </c>
      <c r="C258" s="77">
        <v>3</v>
      </c>
      <c r="D258" s="83" t="s">
        <v>203</v>
      </c>
      <c r="E258" s="79">
        <v>313</v>
      </c>
      <c r="F258" s="280">
        <v>89.3</v>
      </c>
    </row>
    <row r="259" spans="1:6" ht="26.4" x14ac:dyDescent="0.3">
      <c r="A259" s="266" t="s">
        <v>453</v>
      </c>
      <c r="B259" s="73">
        <v>10</v>
      </c>
      <c r="C259" s="73">
        <v>3</v>
      </c>
      <c r="D259" s="87" t="s">
        <v>204</v>
      </c>
      <c r="E259" s="75"/>
      <c r="F259" s="281">
        <f>F260</f>
        <v>17685.400000000001</v>
      </c>
    </row>
    <row r="260" spans="1:6" ht="31.2" customHeight="1" x14ac:dyDescent="0.3">
      <c r="A260" s="282" t="s">
        <v>160</v>
      </c>
      <c r="B260" s="77">
        <v>10</v>
      </c>
      <c r="C260" s="77">
        <v>3</v>
      </c>
      <c r="D260" s="86" t="s">
        <v>204</v>
      </c>
      <c r="E260" s="79">
        <v>321</v>
      </c>
      <c r="F260" s="280">
        <v>17685.400000000001</v>
      </c>
    </row>
    <row r="261" spans="1:6" ht="17.399999999999999" customHeight="1" x14ac:dyDescent="0.3">
      <c r="A261" s="266" t="s">
        <v>454</v>
      </c>
      <c r="B261" s="73">
        <v>10</v>
      </c>
      <c r="C261" s="73">
        <v>3</v>
      </c>
      <c r="D261" s="87" t="s">
        <v>411</v>
      </c>
      <c r="E261" s="75"/>
      <c r="F261" s="281">
        <f>F262</f>
        <v>10165</v>
      </c>
    </row>
    <row r="262" spans="1:6" ht="26.4" x14ac:dyDescent="0.3">
      <c r="A262" s="282" t="s">
        <v>160</v>
      </c>
      <c r="B262" s="77">
        <v>10</v>
      </c>
      <c r="C262" s="77">
        <v>3</v>
      </c>
      <c r="D262" s="86" t="s">
        <v>411</v>
      </c>
      <c r="E262" s="79">
        <v>321</v>
      </c>
      <c r="F262" s="280">
        <v>10165</v>
      </c>
    </row>
    <row r="263" spans="1:6" ht="29.4" customHeight="1" x14ac:dyDescent="0.3">
      <c r="A263" s="264" t="s">
        <v>603</v>
      </c>
      <c r="B263" s="73">
        <v>10</v>
      </c>
      <c r="C263" s="73">
        <v>3</v>
      </c>
      <c r="D263" s="83"/>
      <c r="E263" s="75"/>
      <c r="F263" s="281">
        <f>F264</f>
        <v>143</v>
      </c>
    </row>
    <row r="264" spans="1:6" ht="35.4" customHeight="1" x14ac:dyDescent="0.3">
      <c r="A264" s="271" t="s">
        <v>90</v>
      </c>
      <c r="B264" s="77">
        <v>10</v>
      </c>
      <c r="C264" s="77">
        <v>3</v>
      </c>
      <c r="D264" s="83" t="s">
        <v>605</v>
      </c>
      <c r="E264" s="79">
        <v>244</v>
      </c>
      <c r="F264" s="280">
        <v>143</v>
      </c>
    </row>
    <row r="265" spans="1:6" ht="35.4" customHeight="1" x14ac:dyDescent="0.3">
      <c r="A265" s="266" t="s">
        <v>604</v>
      </c>
      <c r="B265" s="73">
        <v>10</v>
      </c>
      <c r="C265" s="73">
        <v>3</v>
      </c>
      <c r="D265" s="88"/>
      <c r="E265" s="75"/>
      <c r="F265" s="281">
        <v>100</v>
      </c>
    </row>
    <row r="266" spans="1:6" ht="26.4" x14ac:dyDescent="0.3">
      <c r="A266" s="271" t="s">
        <v>90</v>
      </c>
      <c r="B266" s="77">
        <v>10</v>
      </c>
      <c r="C266" s="77">
        <v>3</v>
      </c>
      <c r="D266" s="83" t="s">
        <v>605</v>
      </c>
      <c r="E266" s="79">
        <v>244</v>
      </c>
      <c r="F266" s="280">
        <v>100</v>
      </c>
    </row>
    <row r="267" spans="1:6" ht="15.75" customHeight="1" x14ac:dyDescent="0.3">
      <c r="A267" s="266" t="s">
        <v>205</v>
      </c>
      <c r="B267" s="73">
        <v>10</v>
      </c>
      <c r="C267" s="73">
        <v>4</v>
      </c>
      <c r="D267" s="83"/>
      <c r="E267" s="79"/>
      <c r="F267" s="281">
        <f>F268+F269+F270+F271+F272+F273+F274+F276</f>
        <v>567533.79999999993</v>
      </c>
    </row>
    <row r="268" spans="1:6" ht="26.4" hidden="1" customHeight="1" x14ac:dyDescent="0.3">
      <c r="A268" s="271" t="s">
        <v>455</v>
      </c>
      <c r="B268" s="77">
        <v>10</v>
      </c>
      <c r="C268" s="77">
        <v>4</v>
      </c>
      <c r="D268" s="83" t="s">
        <v>206</v>
      </c>
      <c r="E268" s="79"/>
      <c r="F268" s="280">
        <f>F269</f>
        <v>0</v>
      </c>
    </row>
    <row r="269" spans="1:6" ht="26.4" hidden="1" customHeight="1" x14ac:dyDescent="0.3">
      <c r="A269" s="282" t="s">
        <v>160</v>
      </c>
      <c r="B269" s="77">
        <v>10</v>
      </c>
      <c r="C269" s="77">
        <v>4</v>
      </c>
      <c r="D269" s="83" t="s">
        <v>206</v>
      </c>
      <c r="E269" s="79">
        <v>313</v>
      </c>
      <c r="F269" s="280">
        <v>0</v>
      </c>
    </row>
    <row r="270" spans="1:6" ht="26.4" hidden="1" x14ac:dyDescent="0.3">
      <c r="A270" s="282" t="s">
        <v>160</v>
      </c>
      <c r="B270" s="77">
        <v>10</v>
      </c>
      <c r="C270" s="77">
        <v>4</v>
      </c>
      <c r="D270" s="86" t="s">
        <v>208</v>
      </c>
      <c r="E270" s="79">
        <v>313</v>
      </c>
      <c r="F270" s="268">
        <v>0</v>
      </c>
    </row>
    <row r="271" spans="1:6" ht="28.2" customHeight="1" x14ac:dyDescent="0.3">
      <c r="A271" s="282" t="s">
        <v>160</v>
      </c>
      <c r="B271" s="77">
        <v>10</v>
      </c>
      <c r="C271" s="77">
        <v>4</v>
      </c>
      <c r="D271" s="209" t="s">
        <v>580</v>
      </c>
      <c r="E271" s="79">
        <v>313</v>
      </c>
      <c r="F271" s="268">
        <v>369544.6</v>
      </c>
    </row>
    <row r="272" spans="1:6" ht="30" customHeight="1" x14ac:dyDescent="0.3">
      <c r="A272" s="282" t="s">
        <v>160</v>
      </c>
      <c r="B272" s="77">
        <v>10</v>
      </c>
      <c r="C272" s="77">
        <v>4</v>
      </c>
      <c r="D272" s="86" t="s">
        <v>581</v>
      </c>
      <c r="E272" s="79">
        <v>313</v>
      </c>
      <c r="F272" s="268">
        <v>101386.8</v>
      </c>
    </row>
    <row r="273" spans="1:6" ht="33.6" customHeight="1" x14ac:dyDescent="0.3">
      <c r="A273" s="282" t="s">
        <v>160</v>
      </c>
      <c r="B273" s="77">
        <v>10</v>
      </c>
      <c r="C273" s="77">
        <v>4</v>
      </c>
      <c r="D273" s="86" t="s">
        <v>442</v>
      </c>
      <c r="E273" s="79">
        <v>313</v>
      </c>
      <c r="F273" s="268">
        <v>68618.8</v>
      </c>
    </row>
    <row r="274" spans="1:6" ht="18.600000000000001" customHeight="1" x14ac:dyDescent="0.3">
      <c r="A274" s="279" t="s">
        <v>582</v>
      </c>
      <c r="B274" s="73">
        <v>10</v>
      </c>
      <c r="C274" s="73">
        <v>4</v>
      </c>
      <c r="D274" s="87" t="s">
        <v>208</v>
      </c>
      <c r="E274" s="75">
        <v>313</v>
      </c>
      <c r="F274" s="265">
        <f>F275</f>
        <v>14951.2</v>
      </c>
    </row>
    <row r="275" spans="1:6" ht="33.6" customHeight="1" x14ac:dyDescent="0.3">
      <c r="A275" s="282" t="s">
        <v>160</v>
      </c>
      <c r="B275" s="77">
        <v>10</v>
      </c>
      <c r="C275" s="77">
        <v>4</v>
      </c>
      <c r="D275" s="86" t="s">
        <v>208</v>
      </c>
      <c r="E275" s="79">
        <v>313</v>
      </c>
      <c r="F275" s="268">
        <v>14951.2</v>
      </c>
    </row>
    <row r="276" spans="1:6" ht="30.6" customHeight="1" x14ac:dyDescent="0.3">
      <c r="A276" s="283" t="s">
        <v>198</v>
      </c>
      <c r="B276" s="73">
        <v>10</v>
      </c>
      <c r="C276" s="73">
        <v>4</v>
      </c>
      <c r="D276" s="74" t="s">
        <v>410</v>
      </c>
      <c r="E276" s="75"/>
      <c r="F276" s="265">
        <f>+F277</f>
        <v>13032.4</v>
      </c>
    </row>
    <row r="277" spans="1:6" ht="19.8" customHeight="1" x14ac:dyDescent="0.3">
      <c r="A277" s="282" t="s">
        <v>136</v>
      </c>
      <c r="B277" s="77">
        <v>10</v>
      </c>
      <c r="C277" s="77">
        <v>4</v>
      </c>
      <c r="D277" s="78" t="s">
        <v>410</v>
      </c>
      <c r="E277" s="79">
        <v>322</v>
      </c>
      <c r="F277" s="268">
        <v>13032.4</v>
      </c>
    </row>
    <row r="278" spans="1:6" s="82" customFormat="1" ht="18" customHeight="1" x14ac:dyDescent="0.3">
      <c r="A278" s="279" t="s">
        <v>209</v>
      </c>
      <c r="B278" s="73">
        <v>10</v>
      </c>
      <c r="C278" s="73">
        <v>6</v>
      </c>
      <c r="D278" s="87"/>
      <c r="E278" s="75"/>
      <c r="F278" s="265">
        <f>F279+F285</f>
        <v>6726.2999999999993</v>
      </c>
    </row>
    <row r="279" spans="1:6" ht="19.8" customHeight="1" x14ac:dyDescent="0.3">
      <c r="A279" s="266" t="s">
        <v>458</v>
      </c>
      <c r="B279" s="73">
        <v>10</v>
      </c>
      <c r="C279" s="73">
        <v>6</v>
      </c>
      <c r="D279" s="88" t="s">
        <v>211</v>
      </c>
      <c r="E279" s="75"/>
      <c r="F279" s="281">
        <f>SUM(F280:F284)</f>
        <v>5298.5999999999995</v>
      </c>
    </row>
    <row r="280" spans="1:6" ht="18" customHeight="1" x14ac:dyDescent="0.3">
      <c r="A280" s="267" t="s">
        <v>76</v>
      </c>
      <c r="B280" s="77">
        <v>10</v>
      </c>
      <c r="C280" s="77">
        <v>6</v>
      </c>
      <c r="D280" s="83" t="s">
        <v>211</v>
      </c>
      <c r="E280" s="79">
        <v>121</v>
      </c>
      <c r="F280" s="280">
        <v>3186.2</v>
      </c>
    </row>
    <row r="281" spans="1:6" ht="42.75" customHeight="1" x14ac:dyDescent="0.3">
      <c r="A281" s="269" t="s">
        <v>79</v>
      </c>
      <c r="B281" s="77">
        <v>10</v>
      </c>
      <c r="C281" s="77">
        <v>6</v>
      </c>
      <c r="D281" s="83" t="s">
        <v>211</v>
      </c>
      <c r="E281" s="79">
        <v>129</v>
      </c>
      <c r="F281" s="280">
        <v>962.2</v>
      </c>
    </row>
    <row r="282" spans="1:6" ht="26.4" x14ac:dyDescent="0.3">
      <c r="A282" s="271" t="s">
        <v>87</v>
      </c>
      <c r="B282" s="77">
        <v>10</v>
      </c>
      <c r="C282" s="77">
        <v>6</v>
      </c>
      <c r="D282" s="83" t="s">
        <v>211</v>
      </c>
      <c r="E282" s="79">
        <v>122</v>
      </c>
      <c r="F282" s="280">
        <v>50</v>
      </c>
    </row>
    <row r="283" spans="1:6" ht="26.4" x14ac:dyDescent="0.3">
      <c r="A283" s="269" t="s">
        <v>89</v>
      </c>
      <c r="B283" s="77">
        <v>10</v>
      </c>
      <c r="C283" s="77">
        <v>6</v>
      </c>
      <c r="D283" s="83" t="s">
        <v>211</v>
      </c>
      <c r="E283" s="79">
        <v>242</v>
      </c>
      <c r="F283" s="280">
        <v>310.2</v>
      </c>
    </row>
    <row r="284" spans="1:6" ht="26.4" x14ac:dyDescent="0.3">
      <c r="A284" s="271" t="s">
        <v>90</v>
      </c>
      <c r="B284" s="77">
        <v>10</v>
      </c>
      <c r="C284" s="77">
        <v>6</v>
      </c>
      <c r="D284" s="83" t="s">
        <v>211</v>
      </c>
      <c r="E284" s="79">
        <v>244</v>
      </c>
      <c r="F284" s="280">
        <v>790</v>
      </c>
    </row>
    <row r="285" spans="1:6" x14ac:dyDescent="0.3">
      <c r="A285" s="266" t="s">
        <v>583</v>
      </c>
      <c r="B285" s="73">
        <v>10</v>
      </c>
      <c r="C285" s="73">
        <v>6</v>
      </c>
      <c r="D285" s="88" t="s">
        <v>210</v>
      </c>
      <c r="E285" s="75"/>
      <c r="F285" s="281">
        <f>F286</f>
        <v>1427.7</v>
      </c>
    </row>
    <row r="286" spans="1:6" ht="30.6" customHeight="1" x14ac:dyDescent="0.3">
      <c r="A286" s="271" t="s">
        <v>90</v>
      </c>
      <c r="B286" s="77">
        <v>10</v>
      </c>
      <c r="C286" s="77">
        <v>6</v>
      </c>
      <c r="D286" s="83" t="s">
        <v>210</v>
      </c>
      <c r="E286" s="79">
        <v>244</v>
      </c>
      <c r="F286" s="280">
        <v>1427.7</v>
      </c>
    </row>
    <row r="287" spans="1:6" ht="18" customHeight="1" x14ac:dyDescent="0.3">
      <c r="A287" s="264" t="s">
        <v>212</v>
      </c>
      <c r="B287" s="73">
        <v>11</v>
      </c>
      <c r="C287" s="73"/>
      <c r="D287" s="88"/>
      <c r="E287" s="75"/>
      <c r="F287" s="281">
        <f>+F288</f>
        <v>650</v>
      </c>
    </row>
    <row r="288" spans="1:6" s="82" customFormat="1" ht="19.2" customHeight="1" x14ac:dyDescent="0.3">
      <c r="A288" s="264" t="s">
        <v>213</v>
      </c>
      <c r="B288" s="73">
        <v>11</v>
      </c>
      <c r="C288" s="73">
        <v>5</v>
      </c>
      <c r="D288" s="88"/>
      <c r="E288" s="75"/>
      <c r="F288" s="281">
        <f>+F289</f>
        <v>650</v>
      </c>
    </row>
    <row r="289" spans="1:8" ht="26.4" x14ac:dyDescent="0.3">
      <c r="A289" s="264" t="s">
        <v>608</v>
      </c>
      <c r="B289" s="73">
        <v>11</v>
      </c>
      <c r="C289" s="73">
        <v>5</v>
      </c>
      <c r="D289" s="88" t="s">
        <v>416</v>
      </c>
      <c r="E289" s="75"/>
      <c r="F289" s="265">
        <f>SUM(F290:F290)</f>
        <v>650</v>
      </c>
    </row>
    <row r="290" spans="1:8" ht="27" customHeight="1" x14ac:dyDescent="0.3">
      <c r="A290" s="271" t="s">
        <v>90</v>
      </c>
      <c r="B290" s="77">
        <v>11</v>
      </c>
      <c r="C290" s="77">
        <v>5</v>
      </c>
      <c r="D290" s="83" t="s">
        <v>416</v>
      </c>
      <c r="E290" s="79">
        <v>244</v>
      </c>
      <c r="F290" s="268">
        <v>650</v>
      </c>
    </row>
    <row r="291" spans="1:8" ht="15.75" customHeight="1" x14ac:dyDescent="0.3">
      <c r="A291" s="266" t="s">
        <v>215</v>
      </c>
      <c r="B291" s="73">
        <v>12</v>
      </c>
      <c r="C291" s="73"/>
      <c r="D291" s="88"/>
      <c r="E291" s="75"/>
      <c r="F291" s="265">
        <f>+F292</f>
        <v>1373.4</v>
      </c>
    </row>
    <row r="292" spans="1:8" s="82" customFormat="1" ht="15.75" customHeight="1" x14ac:dyDescent="0.3">
      <c r="A292" s="266" t="s">
        <v>216</v>
      </c>
      <c r="B292" s="73">
        <v>12</v>
      </c>
      <c r="C292" s="73">
        <v>2</v>
      </c>
      <c r="D292" s="88"/>
      <c r="E292" s="75"/>
      <c r="F292" s="265">
        <f>+F293</f>
        <v>1373.4</v>
      </c>
    </row>
    <row r="293" spans="1:8" ht="42" customHeight="1" x14ac:dyDescent="0.3">
      <c r="A293" s="269" t="s">
        <v>147</v>
      </c>
      <c r="B293" s="77">
        <v>12</v>
      </c>
      <c r="C293" s="77">
        <v>2</v>
      </c>
      <c r="D293" s="83" t="s">
        <v>418</v>
      </c>
      <c r="E293" s="79">
        <v>621</v>
      </c>
      <c r="F293" s="268">
        <v>1373.4</v>
      </c>
    </row>
    <row r="294" spans="1:8" ht="26.4" x14ac:dyDescent="0.3">
      <c r="A294" s="264" t="s">
        <v>217</v>
      </c>
      <c r="B294" s="73">
        <v>14</v>
      </c>
      <c r="C294" s="73"/>
      <c r="D294" s="88"/>
      <c r="E294" s="75"/>
      <c r="F294" s="265">
        <f>F295+F297+F299</f>
        <v>36942.5</v>
      </c>
      <c r="H294" s="213"/>
    </row>
    <row r="295" spans="1:8" ht="39" customHeight="1" x14ac:dyDescent="0.3">
      <c r="A295" s="266" t="s">
        <v>218</v>
      </c>
      <c r="B295" s="73">
        <v>14</v>
      </c>
      <c r="C295" s="73">
        <v>1</v>
      </c>
      <c r="D295" s="88"/>
      <c r="E295" s="75">
        <v>0</v>
      </c>
      <c r="F295" s="265">
        <f>+F296</f>
        <v>27112.7</v>
      </c>
    </row>
    <row r="296" spans="1:8" ht="17.25" customHeight="1" x14ac:dyDescent="0.3">
      <c r="A296" s="267" t="s">
        <v>219</v>
      </c>
      <c r="B296" s="77">
        <v>14</v>
      </c>
      <c r="C296" s="77">
        <v>1</v>
      </c>
      <c r="D296" s="83" t="s">
        <v>220</v>
      </c>
      <c r="E296" s="79">
        <v>511</v>
      </c>
      <c r="F296" s="268">
        <v>27112.7</v>
      </c>
    </row>
    <row r="297" spans="1:8" ht="17.25" customHeight="1" x14ac:dyDescent="0.3">
      <c r="A297" s="266" t="s">
        <v>221</v>
      </c>
      <c r="B297" s="73">
        <v>14</v>
      </c>
      <c r="C297" s="73">
        <v>2</v>
      </c>
      <c r="D297" s="74" t="s">
        <v>222</v>
      </c>
      <c r="E297" s="75">
        <v>0</v>
      </c>
      <c r="F297" s="265">
        <f>+F298</f>
        <v>8881.2000000000007</v>
      </c>
    </row>
    <row r="298" spans="1:8" ht="17.25" customHeight="1" x14ac:dyDescent="0.3">
      <c r="A298" s="267" t="s">
        <v>221</v>
      </c>
      <c r="B298" s="77">
        <v>14</v>
      </c>
      <c r="C298" s="77">
        <v>2</v>
      </c>
      <c r="D298" s="78" t="s">
        <v>222</v>
      </c>
      <c r="E298" s="79">
        <v>512</v>
      </c>
      <c r="F298" s="268">
        <v>8881.2000000000007</v>
      </c>
    </row>
    <row r="299" spans="1:8" ht="17.25" customHeight="1" x14ac:dyDescent="0.3">
      <c r="A299" s="264" t="s">
        <v>223</v>
      </c>
      <c r="B299" s="73">
        <v>14</v>
      </c>
      <c r="C299" s="73">
        <v>3</v>
      </c>
      <c r="D299" s="74"/>
      <c r="E299" s="75"/>
      <c r="F299" s="265">
        <f>F300+F302</f>
        <v>948.6</v>
      </c>
    </row>
    <row r="300" spans="1:8" ht="26.4" x14ac:dyDescent="0.3">
      <c r="A300" s="266" t="s">
        <v>224</v>
      </c>
      <c r="B300" s="73">
        <v>14</v>
      </c>
      <c r="C300" s="73">
        <v>3</v>
      </c>
      <c r="D300" s="87" t="s">
        <v>225</v>
      </c>
      <c r="E300" s="75"/>
      <c r="F300" s="265">
        <f>+F301</f>
        <v>938.6</v>
      </c>
    </row>
    <row r="301" spans="1:8" ht="18" customHeight="1" x14ac:dyDescent="0.3">
      <c r="A301" s="267" t="s">
        <v>433</v>
      </c>
      <c r="B301" s="77">
        <v>14</v>
      </c>
      <c r="C301" s="77">
        <v>3</v>
      </c>
      <c r="D301" s="86" t="s">
        <v>225</v>
      </c>
      <c r="E301" s="79">
        <v>540</v>
      </c>
      <c r="F301" s="268">
        <v>938.6</v>
      </c>
    </row>
    <row r="302" spans="1:8" ht="26.4" x14ac:dyDescent="0.3">
      <c r="A302" s="266" t="s">
        <v>226</v>
      </c>
      <c r="B302" s="73">
        <v>14</v>
      </c>
      <c r="C302" s="73">
        <v>3</v>
      </c>
      <c r="D302" s="87" t="s">
        <v>227</v>
      </c>
      <c r="E302" s="75"/>
      <c r="F302" s="265">
        <f>+F303</f>
        <v>10</v>
      </c>
    </row>
    <row r="303" spans="1:8" ht="16.5" customHeight="1" x14ac:dyDescent="0.3">
      <c r="A303" s="267" t="s">
        <v>120</v>
      </c>
      <c r="B303" s="73">
        <v>14</v>
      </c>
      <c r="C303" s="73">
        <v>3</v>
      </c>
      <c r="D303" s="86" t="s">
        <v>227</v>
      </c>
      <c r="E303" s="79">
        <v>530</v>
      </c>
      <c r="F303" s="268">
        <v>10</v>
      </c>
    </row>
    <row r="304" spans="1:8" ht="17.25" customHeight="1" thickBot="1" x14ac:dyDescent="0.35">
      <c r="A304" s="284" t="s">
        <v>228</v>
      </c>
      <c r="B304" s="285"/>
      <c r="C304" s="285"/>
      <c r="D304" s="285"/>
      <c r="E304" s="285"/>
      <c r="F304" s="286">
        <f>F13+F79+F82+F92+F128+F146+F207+F241+F245+F287+F291+F294</f>
        <v>1892789.0899999999</v>
      </c>
    </row>
    <row r="306" spans="6:7" x14ac:dyDescent="0.3">
      <c r="F306" s="123"/>
    </row>
    <row r="307" spans="6:7" x14ac:dyDescent="0.3">
      <c r="F307" s="123"/>
    </row>
    <row r="308" spans="6:7" x14ac:dyDescent="0.3">
      <c r="F308" s="123"/>
      <c r="G308" s="213"/>
    </row>
    <row r="309" spans="6:7" x14ac:dyDescent="0.3">
      <c r="F309" s="123"/>
    </row>
  </sheetData>
  <mergeCells count="9">
    <mergeCell ref="A9:F9"/>
    <mergeCell ref="E10:F10"/>
    <mergeCell ref="D1:F1"/>
    <mergeCell ref="A2:F2"/>
    <mergeCell ref="A3:F3"/>
    <mergeCell ref="A4:F4"/>
    <mergeCell ref="A5:F5"/>
    <mergeCell ref="A6:F6"/>
    <mergeCell ref="D7:F7"/>
  </mergeCells>
  <pageMargins left="0.59055118110236227" right="0.39370078740157483" top="0.39370078740157483" bottom="0.39370078740157483" header="0.31496062992125984" footer="0.31496062992125984"/>
  <pageSetup paperSize="9" scale="98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M293"/>
  <sheetViews>
    <sheetView tabSelected="1" view="pageBreakPreview" topLeftCell="A268" zoomScale="75" zoomScaleNormal="100" zoomScaleSheetLayoutView="75" workbookViewId="0">
      <selection activeCell="N281" sqref="N281"/>
    </sheetView>
  </sheetViews>
  <sheetFormatPr defaultColWidth="9.109375" defaultRowHeight="13.2" x14ac:dyDescent="0.3"/>
  <cols>
    <col min="1" max="1" width="45.44140625" style="19" customWidth="1"/>
    <col min="2" max="2" width="4.6640625" style="22" customWidth="1"/>
    <col min="3" max="3" width="4.5546875" style="22" customWidth="1"/>
    <col min="4" max="4" width="13.109375" style="22" customWidth="1"/>
    <col min="5" max="5" width="5.109375" style="22" customWidth="1"/>
    <col min="6" max="6" width="10.5546875" style="22" hidden="1" customWidth="1"/>
    <col min="7" max="7" width="13.109375" style="124" customWidth="1"/>
    <col min="8" max="8" width="11.109375" style="124" customWidth="1"/>
    <col min="9" max="9" width="9.5546875" style="111" bestFit="1" customWidth="1"/>
    <col min="10" max="10" width="10.6640625" style="111" bestFit="1" customWidth="1"/>
    <col min="11" max="11" width="10.44140625" style="111" customWidth="1"/>
    <col min="12" max="13" width="9.109375" style="111"/>
    <col min="14" max="258" width="9.109375" style="19"/>
    <col min="259" max="259" width="49.33203125" style="19" customWidth="1"/>
    <col min="260" max="260" width="6.44140625" style="19" customWidth="1"/>
    <col min="261" max="261" width="6.5546875" style="19" customWidth="1"/>
    <col min="262" max="262" width="13.44140625" style="19" customWidth="1"/>
    <col min="263" max="263" width="7.109375" style="19" customWidth="1"/>
    <col min="264" max="264" width="14.33203125" style="19" customWidth="1"/>
    <col min="265" max="266" width="9.44140625" style="19" bestFit="1" customWidth="1"/>
    <col min="267" max="514" width="9.109375" style="19"/>
    <col min="515" max="515" width="49.33203125" style="19" customWidth="1"/>
    <col min="516" max="516" width="6.44140625" style="19" customWidth="1"/>
    <col min="517" max="517" width="6.5546875" style="19" customWidth="1"/>
    <col min="518" max="518" width="13.44140625" style="19" customWidth="1"/>
    <col min="519" max="519" width="7.109375" style="19" customWidth="1"/>
    <col min="520" max="520" width="14.33203125" style="19" customWidth="1"/>
    <col min="521" max="522" width="9.44140625" style="19" bestFit="1" customWidth="1"/>
    <col min="523" max="770" width="9.109375" style="19"/>
    <col min="771" max="771" width="49.33203125" style="19" customWidth="1"/>
    <col min="772" max="772" width="6.44140625" style="19" customWidth="1"/>
    <col min="773" max="773" width="6.5546875" style="19" customWidth="1"/>
    <col min="774" max="774" width="13.44140625" style="19" customWidth="1"/>
    <col min="775" max="775" width="7.109375" style="19" customWidth="1"/>
    <col min="776" max="776" width="14.33203125" style="19" customWidth="1"/>
    <col min="777" max="778" width="9.44140625" style="19" bestFit="1" customWidth="1"/>
    <col min="779" max="1026" width="9.109375" style="19"/>
    <col min="1027" max="1027" width="49.33203125" style="19" customWidth="1"/>
    <col min="1028" max="1028" width="6.44140625" style="19" customWidth="1"/>
    <col min="1029" max="1029" width="6.5546875" style="19" customWidth="1"/>
    <col min="1030" max="1030" width="13.44140625" style="19" customWidth="1"/>
    <col min="1031" max="1031" width="7.109375" style="19" customWidth="1"/>
    <col min="1032" max="1032" width="14.33203125" style="19" customWidth="1"/>
    <col min="1033" max="1034" width="9.44140625" style="19" bestFit="1" customWidth="1"/>
    <col min="1035" max="1282" width="9.109375" style="19"/>
    <col min="1283" max="1283" width="49.33203125" style="19" customWidth="1"/>
    <col min="1284" max="1284" width="6.44140625" style="19" customWidth="1"/>
    <col min="1285" max="1285" width="6.5546875" style="19" customWidth="1"/>
    <col min="1286" max="1286" width="13.44140625" style="19" customWidth="1"/>
    <col min="1287" max="1287" width="7.109375" style="19" customWidth="1"/>
    <col min="1288" max="1288" width="14.33203125" style="19" customWidth="1"/>
    <col min="1289" max="1290" width="9.44140625" style="19" bestFit="1" customWidth="1"/>
    <col min="1291" max="1538" width="9.109375" style="19"/>
    <col min="1539" max="1539" width="49.33203125" style="19" customWidth="1"/>
    <col min="1540" max="1540" width="6.44140625" style="19" customWidth="1"/>
    <col min="1541" max="1541" width="6.5546875" style="19" customWidth="1"/>
    <col min="1542" max="1542" width="13.44140625" style="19" customWidth="1"/>
    <col min="1543" max="1543" width="7.109375" style="19" customWidth="1"/>
    <col min="1544" max="1544" width="14.33203125" style="19" customWidth="1"/>
    <col min="1545" max="1546" width="9.44140625" style="19" bestFit="1" customWidth="1"/>
    <col min="1547" max="1794" width="9.109375" style="19"/>
    <col min="1795" max="1795" width="49.33203125" style="19" customWidth="1"/>
    <col min="1796" max="1796" width="6.44140625" style="19" customWidth="1"/>
    <col min="1797" max="1797" width="6.5546875" style="19" customWidth="1"/>
    <col min="1798" max="1798" width="13.44140625" style="19" customWidth="1"/>
    <col min="1799" max="1799" width="7.109375" style="19" customWidth="1"/>
    <col min="1800" max="1800" width="14.33203125" style="19" customWidth="1"/>
    <col min="1801" max="1802" width="9.44140625" style="19" bestFit="1" customWidth="1"/>
    <col min="1803" max="2050" width="9.109375" style="19"/>
    <col min="2051" max="2051" width="49.33203125" style="19" customWidth="1"/>
    <col min="2052" max="2052" width="6.44140625" style="19" customWidth="1"/>
    <col min="2053" max="2053" width="6.5546875" style="19" customWidth="1"/>
    <col min="2054" max="2054" width="13.44140625" style="19" customWidth="1"/>
    <col min="2055" max="2055" width="7.109375" style="19" customWidth="1"/>
    <col min="2056" max="2056" width="14.33203125" style="19" customWidth="1"/>
    <col min="2057" max="2058" width="9.44140625" style="19" bestFit="1" customWidth="1"/>
    <col min="2059" max="2306" width="9.109375" style="19"/>
    <col min="2307" max="2307" width="49.33203125" style="19" customWidth="1"/>
    <col min="2308" max="2308" width="6.44140625" style="19" customWidth="1"/>
    <col min="2309" max="2309" width="6.5546875" style="19" customWidth="1"/>
    <col min="2310" max="2310" width="13.44140625" style="19" customWidth="1"/>
    <col min="2311" max="2311" width="7.109375" style="19" customWidth="1"/>
    <col min="2312" max="2312" width="14.33203125" style="19" customWidth="1"/>
    <col min="2313" max="2314" width="9.44140625" style="19" bestFit="1" customWidth="1"/>
    <col min="2315" max="2562" width="9.109375" style="19"/>
    <col min="2563" max="2563" width="49.33203125" style="19" customWidth="1"/>
    <col min="2564" max="2564" width="6.44140625" style="19" customWidth="1"/>
    <col min="2565" max="2565" width="6.5546875" style="19" customWidth="1"/>
    <col min="2566" max="2566" width="13.44140625" style="19" customWidth="1"/>
    <col min="2567" max="2567" width="7.109375" style="19" customWidth="1"/>
    <col min="2568" max="2568" width="14.33203125" style="19" customWidth="1"/>
    <col min="2569" max="2570" width="9.44140625" style="19" bestFit="1" customWidth="1"/>
    <col min="2571" max="2818" width="9.109375" style="19"/>
    <col min="2819" max="2819" width="49.33203125" style="19" customWidth="1"/>
    <col min="2820" max="2820" width="6.44140625" style="19" customWidth="1"/>
    <col min="2821" max="2821" width="6.5546875" style="19" customWidth="1"/>
    <col min="2822" max="2822" width="13.44140625" style="19" customWidth="1"/>
    <col min="2823" max="2823" width="7.109375" style="19" customWidth="1"/>
    <col min="2824" max="2824" width="14.33203125" style="19" customWidth="1"/>
    <col min="2825" max="2826" width="9.44140625" style="19" bestFit="1" customWidth="1"/>
    <col min="2827" max="3074" width="9.109375" style="19"/>
    <col min="3075" max="3075" width="49.33203125" style="19" customWidth="1"/>
    <col min="3076" max="3076" width="6.44140625" style="19" customWidth="1"/>
    <col min="3077" max="3077" width="6.5546875" style="19" customWidth="1"/>
    <col min="3078" max="3078" width="13.44140625" style="19" customWidth="1"/>
    <col min="3079" max="3079" width="7.109375" style="19" customWidth="1"/>
    <col min="3080" max="3080" width="14.33203125" style="19" customWidth="1"/>
    <col min="3081" max="3082" width="9.44140625" style="19" bestFit="1" customWidth="1"/>
    <col min="3083" max="3330" width="9.109375" style="19"/>
    <col min="3331" max="3331" width="49.33203125" style="19" customWidth="1"/>
    <col min="3332" max="3332" width="6.44140625" style="19" customWidth="1"/>
    <col min="3333" max="3333" width="6.5546875" style="19" customWidth="1"/>
    <col min="3334" max="3334" width="13.44140625" style="19" customWidth="1"/>
    <col min="3335" max="3335" width="7.109375" style="19" customWidth="1"/>
    <col min="3336" max="3336" width="14.33203125" style="19" customWidth="1"/>
    <col min="3337" max="3338" width="9.44140625" style="19" bestFit="1" customWidth="1"/>
    <col min="3339" max="3586" width="9.109375" style="19"/>
    <col min="3587" max="3587" width="49.33203125" style="19" customWidth="1"/>
    <col min="3588" max="3588" width="6.44140625" style="19" customWidth="1"/>
    <col min="3589" max="3589" width="6.5546875" style="19" customWidth="1"/>
    <col min="3590" max="3590" width="13.44140625" style="19" customWidth="1"/>
    <col min="3591" max="3591" width="7.109375" style="19" customWidth="1"/>
    <col min="3592" max="3592" width="14.33203125" style="19" customWidth="1"/>
    <col min="3593" max="3594" width="9.44140625" style="19" bestFit="1" customWidth="1"/>
    <col min="3595" max="3842" width="9.109375" style="19"/>
    <col min="3843" max="3843" width="49.33203125" style="19" customWidth="1"/>
    <col min="3844" max="3844" width="6.44140625" style="19" customWidth="1"/>
    <col min="3845" max="3845" width="6.5546875" style="19" customWidth="1"/>
    <col min="3846" max="3846" width="13.44140625" style="19" customWidth="1"/>
    <col min="3847" max="3847" width="7.109375" style="19" customWidth="1"/>
    <col min="3848" max="3848" width="14.33203125" style="19" customWidth="1"/>
    <col min="3849" max="3850" width="9.44140625" style="19" bestFit="1" customWidth="1"/>
    <col min="3851" max="4098" width="9.109375" style="19"/>
    <col min="4099" max="4099" width="49.33203125" style="19" customWidth="1"/>
    <col min="4100" max="4100" width="6.44140625" style="19" customWidth="1"/>
    <col min="4101" max="4101" width="6.5546875" style="19" customWidth="1"/>
    <col min="4102" max="4102" width="13.44140625" style="19" customWidth="1"/>
    <col min="4103" max="4103" width="7.109375" style="19" customWidth="1"/>
    <col min="4104" max="4104" width="14.33203125" style="19" customWidth="1"/>
    <col min="4105" max="4106" width="9.44140625" style="19" bestFit="1" customWidth="1"/>
    <col min="4107" max="4354" width="9.109375" style="19"/>
    <col min="4355" max="4355" width="49.33203125" style="19" customWidth="1"/>
    <col min="4356" max="4356" width="6.44140625" style="19" customWidth="1"/>
    <col min="4357" max="4357" width="6.5546875" style="19" customWidth="1"/>
    <col min="4358" max="4358" width="13.44140625" style="19" customWidth="1"/>
    <col min="4359" max="4359" width="7.109375" style="19" customWidth="1"/>
    <col min="4360" max="4360" width="14.33203125" style="19" customWidth="1"/>
    <col min="4361" max="4362" width="9.44140625" style="19" bestFit="1" customWidth="1"/>
    <col min="4363" max="4610" width="9.109375" style="19"/>
    <col min="4611" max="4611" width="49.33203125" style="19" customWidth="1"/>
    <col min="4612" max="4612" width="6.44140625" style="19" customWidth="1"/>
    <col min="4613" max="4613" width="6.5546875" style="19" customWidth="1"/>
    <col min="4614" max="4614" width="13.44140625" style="19" customWidth="1"/>
    <col min="4615" max="4615" width="7.109375" style="19" customWidth="1"/>
    <col min="4616" max="4616" width="14.33203125" style="19" customWidth="1"/>
    <col min="4617" max="4618" width="9.44140625" style="19" bestFit="1" customWidth="1"/>
    <col min="4619" max="4866" width="9.109375" style="19"/>
    <col min="4867" max="4867" width="49.33203125" style="19" customWidth="1"/>
    <col min="4868" max="4868" width="6.44140625" style="19" customWidth="1"/>
    <col min="4869" max="4869" width="6.5546875" style="19" customWidth="1"/>
    <col min="4870" max="4870" width="13.44140625" style="19" customWidth="1"/>
    <col min="4871" max="4871" width="7.109375" style="19" customWidth="1"/>
    <col min="4872" max="4872" width="14.33203125" style="19" customWidth="1"/>
    <col min="4873" max="4874" width="9.44140625" style="19" bestFit="1" customWidth="1"/>
    <col min="4875" max="5122" width="9.109375" style="19"/>
    <col min="5123" max="5123" width="49.33203125" style="19" customWidth="1"/>
    <col min="5124" max="5124" width="6.44140625" style="19" customWidth="1"/>
    <col min="5125" max="5125" width="6.5546875" style="19" customWidth="1"/>
    <col min="5126" max="5126" width="13.44140625" style="19" customWidth="1"/>
    <col min="5127" max="5127" width="7.109375" style="19" customWidth="1"/>
    <col min="5128" max="5128" width="14.33203125" style="19" customWidth="1"/>
    <col min="5129" max="5130" width="9.44140625" style="19" bestFit="1" customWidth="1"/>
    <col min="5131" max="5378" width="9.109375" style="19"/>
    <col min="5379" max="5379" width="49.33203125" style="19" customWidth="1"/>
    <col min="5380" max="5380" width="6.44140625" style="19" customWidth="1"/>
    <col min="5381" max="5381" width="6.5546875" style="19" customWidth="1"/>
    <col min="5382" max="5382" width="13.44140625" style="19" customWidth="1"/>
    <col min="5383" max="5383" width="7.109375" style="19" customWidth="1"/>
    <col min="5384" max="5384" width="14.33203125" style="19" customWidth="1"/>
    <col min="5385" max="5386" width="9.44140625" style="19" bestFit="1" customWidth="1"/>
    <col min="5387" max="5634" width="9.109375" style="19"/>
    <col min="5635" max="5635" width="49.33203125" style="19" customWidth="1"/>
    <col min="5636" max="5636" width="6.44140625" style="19" customWidth="1"/>
    <col min="5637" max="5637" width="6.5546875" style="19" customWidth="1"/>
    <col min="5638" max="5638" width="13.44140625" style="19" customWidth="1"/>
    <col min="5639" max="5639" width="7.109375" style="19" customWidth="1"/>
    <col min="5640" max="5640" width="14.33203125" style="19" customWidth="1"/>
    <col min="5641" max="5642" width="9.44140625" style="19" bestFit="1" customWidth="1"/>
    <col min="5643" max="5890" width="9.109375" style="19"/>
    <col min="5891" max="5891" width="49.33203125" style="19" customWidth="1"/>
    <col min="5892" max="5892" width="6.44140625" style="19" customWidth="1"/>
    <col min="5893" max="5893" width="6.5546875" style="19" customWidth="1"/>
    <col min="5894" max="5894" width="13.44140625" style="19" customWidth="1"/>
    <col min="5895" max="5895" width="7.109375" style="19" customWidth="1"/>
    <col min="5896" max="5896" width="14.33203125" style="19" customWidth="1"/>
    <col min="5897" max="5898" width="9.44140625" style="19" bestFit="1" customWidth="1"/>
    <col min="5899" max="6146" width="9.109375" style="19"/>
    <col min="6147" max="6147" width="49.33203125" style="19" customWidth="1"/>
    <col min="6148" max="6148" width="6.44140625" style="19" customWidth="1"/>
    <col min="6149" max="6149" width="6.5546875" style="19" customWidth="1"/>
    <col min="6150" max="6150" width="13.44140625" style="19" customWidth="1"/>
    <col min="6151" max="6151" width="7.109375" style="19" customWidth="1"/>
    <col min="6152" max="6152" width="14.33203125" style="19" customWidth="1"/>
    <col min="6153" max="6154" width="9.44140625" style="19" bestFit="1" customWidth="1"/>
    <col min="6155" max="6402" width="9.109375" style="19"/>
    <col min="6403" max="6403" width="49.33203125" style="19" customWidth="1"/>
    <col min="6404" max="6404" width="6.44140625" style="19" customWidth="1"/>
    <col min="6405" max="6405" width="6.5546875" style="19" customWidth="1"/>
    <col min="6406" max="6406" width="13.44140625" style="19" customWidth="1"/>
    <col min="6407" max="6407" width="7.109375" style="19" customWidth="1"/>
    <col min="6408" max="6408" width="14.33203125" style="19" customWidth="1"/>
    <col min="6409" max="6410" width="9.44140625" style="19" bestFit="1" customWidth="1"/>
    <col min="6411" max="6658" width="9.109375" style="19"/>
    <col min="6659" max="6659" width="49.33203125" style="19" customWidth="1"/>
    <col min="6660" max="6660" width="6.44140625" style="19" customWidth="1"/>
    <col min="6661" max="6661" width="6.5546875" style="19" customWidth="1"/>
    <col min="6662" max="6662" width="13.44140625" style="19" customWidth="1"/>
    <col min="6663" max="6663" width="7.109375" style="19" customWidth="1"/>
    <col min="6664" max="6664" width="14.33203125" style="19" customWidth="1"/>
    <col min="6665" max="6666" width="9.44140625" style="19" bestFit="1" customWidth="1"/>
    <col min="6667" max="6914" width="9.109375" style="19"/>
    <col min="6915" max="6915" width="49.33203125" style="19" customWidth="1"/>
    <col min="6916" max="6916" width="6.44140625" style="19" customWidth="1"/>
    <col min="6917" max="6917" width="6.5546875" style="19" customWidth="1"/>
    <col min="6918" max="6918" width="13.44140625" style="19" customWidth="1"/>
    <col min="6919" max="6919" width="7.109375" style="19" customWidth="1"/>
    <col min="6920" max="6920" width="14.33203125" style="19" customWidth="1"/>
    <col min="6921" max="6922" width="9.44140625" style="19" bestFit="1" customWidth="1"/>
    <col min="6923" max="7170" width="9.109375" style="19"/>
    <col min="7171" max="7171" width="49.33203125" style="19" customWidth="1"/>
    <col min="7172" max="7172" width="6.44140625" style="19" customWidth="1"/>
    <col min="7173" max="7173" width="6.5546875" style="19" customWidth="1"/>
    <col min="7174" max="7174" width="13.44140625" style="19" customWidth="1"/>
    <col min="7175" max="7175" width="7.109375" style="19" customWidth="1"/>
    <col min="7176" max="7176" width="14.33203125" style="19" customWidth="1"/>
    <col min="7177" max="7178" width="9.44140625" style="19" bestFit="1" customWidth="1"/>
    <col min="7179" max="7426" width="9.109375" style="19"/>
    <col min="7427" max="7427" width="49.33203125" style="19" customWidth="1"/>
    <col min="7428" max="7428" width="6.44140625" style="19" customWidth="1"/>
    <col min="7429" max="7429" width="6.5546875" style="19" customWidth="1"/>
    <col min="7430" max="7430" width="13.44140625" style="19" customWidth="1"/>
    <col min="7431" max="7431" width="7.109375" style="19" customWidth="1"/>
    <col min="7432" max="7432" width="14.33203125" style="19" customWidth="1"/>
    <col min="7433" max="7434" width="9.44140625" style="19" bestFit="1" customWidth="1"/>
    <col min="7435" max="7682" width="9.109375" style="19"/>
    <col min="7683" max="7683" width="49.33203125" style="19" customWidth="1"/>
    <col min="7684" max="7684" width="6.44140625" style="19" customWidth="1"/>
    <col min="7685" max="7685" width="6.5546875" style="19" customWidth="1"/>
    <col min="7686" max="7686" width="13.44140625" style="19" customWidth="1"/>
    <col min="7687" max="7687" width="7.109375" style="19" customWidth="1"/>
    <col min="7688" max="7688" width="14.33203125" style="19" customWidth="1"/>
    <col min="7689" max="7690" width="9.44140625" style="19" bestFit="1" customWidth="1"/>
    <col min="7691" max="7938" width="9.109375" style="19"/>
    <col min="7939" max="7939" width="49.33203125" style="19" customWidth="1"/>
    <col min="7940" max="7940" width="6.44140625" style="19" customWidth="1"/>
    <col min="7941" max="7941" width="6.5546875" style="19" customWidth="1"/>
    <col min="7942" max="7942" width="13.44140625" style="19" customWidth="1"/>
    <col min="7943" max="7943" width="7.109375" style="19" customWidth="1"/>
    <col min="7944" max="7944" width="14.33203125" style="19" customWidth="1"/>
    <col min="7945" max="7946" width="9.44140625" style="19" bestFit="1" customWidth="1"/>
    <col min="7947" max="8194" width="9.109375" style="19"/>
    <col min="8195" max="8195" width="49.33203125" style="19" customWidth="1"/>
    <col min="8196" max="8196" width="6.44140625" style="19" customWidth="1"/>
    <col min="8197" max="8197" width="6.5546875" style="19" customWidth="1"/>
    <col min="8198" max="8198" width="13.44140625" style="19" customWidth="1"/>
    <col min="8199" max="8199" width="7.109375" style="19" customWidth="1"/>
    <col min="8200" max="8200" width="14.33203125" style="19" customWidth="1"/>
    <col min="8201" max="8202" width="9.44140625" style="19" bestFit="1" customWidth="1"/>
    <col min="8203" max="8450" width="9.109375" style="19"/>
    <col min="8451" max="8451" width="49.33203125" style="19" customWidth="1"/>
    <col min="8452" max="8452" width="6.44140625" style="19" customWidth="1"/>
    <col min="8453" max="8453" width="6.5546875" style="19" customWidth="1"/>
    <col min="8454" max="8454" width="13.44140625" style="19" customWidth="1"/>
    <col min="8455" max="8455" width="7.109375" style="19" customWidth="1"/>
    <col min="8456" max="8456" width="14.33203125" style="19" customWidth="1"/>
    <col min="8457" max="8458" width="9.44140625" style="19" bestFit="1" customWidth="1"/>
    <col min="8459" max="8706" width="9.109375" style="19"/>
    <col min="8707" max="8707" width="49.33203125" style="19" customWidth="1"/>
    <col min="8708" max="8708" width="6.44140625" style="19" customWidth="1"/>
    <col min="8709" max="8709" width="6.5546875" style="19" customWidth="1"/>
    <col min="8710" max="8710" width="13.44140625" style="19" customWidth="1"/>
    <col min="8711" max="8711" width="7.109375" style="19" customWidth="1"/>
    <col min="8712" max="8712" width="14.33203125" style="19" customWidth="1"/>
    <col min="8713" max="8714" width="9.44140625" style="19" bestFit="1" customWidth="1"/>
    <col min="8715" max="8962" width="9.109375" style="19"/>
    <col min="8963" max="8963" width="49.33203125" style="19" customWidth="1"/>
    <col min="8964" max="8964" width="6.44140625" style="19" customWidth="1"/>
    <col min="8965" max="8965" width="6.5546875" style="19" customWidth="1"/>
    <col min="8966" max="8966" width="13.44140625" style="19" customWidth="1"/>
    <col min="8967" max="8967" width="7.109375" style="19" customWidth="1"/>
    <col min="8968" max="8968" width="14.33203125" style="19" customWidth="1"/>
    <col min="8969" max="8970" width="9.44140625" style="19" bestFit="1" customWidth="1"/>
    <col min="8971" max="9218" width="9.109375" style="19"/>
    <col min="9219" max="9219" width="49.33203125" style="19" customWidth="1"/>
    <col min="9220" max="9220" width="6.44140625" style="19" customWidth="1"/>
    <col min="9221" max="9221" width="6.5546875" style="19" customWidth="1"/>
    <col min="9222" max="9222" width="13.44140625" style="19" customWidth="1"/>
    <col min="9223" max="9223" width="7.109375" style="19" customWidth="1"/>
    <col min="9224" max="9224" width="14.33203125" style="19" customWidth="1"/>
    <col min="9225" max="9226" width="9.44140625" style="19" bestFit="1" customWidth="1"/>
    <col min="9227" max="9474" width="9.109375" style="19"/>
    <col min="9475" max="9475" width="49.33203125" style="19" customWidth="1"/>
    <col min="9476" max="9476" width="6.44140625" style="19" customWidth="1"/>
    <col min="9477" max="9477" width="6.5546875" style="19" customWidth="1"/>
    <col min="9478" max="9478" width="13.44140625" style="19" customWidth="1"/>
    <col min="9479" max="9479" width="7.109375" style="19" customWidth="1"/>
    <col min="9480" max="9480" width="14.33203125" style="19" customWidth="1"/>
    <col min="9481" max="9482" width="9.44140625" style="19" bestFit="1" customWidth="1"/>
    <col min="9483" max="9730" width="9.109375" style="19"/>
    <col min="9731" max="9731" width="49.33203125" style="19" customWidth="1"/>
    <col min="9732" max="9732" width="6.44140625" style="19" customWidth="1"/>
    <col min="9733" max="9733" width="6.5546875" style="19" customWidth="1"/>
    <col min="9734" max="9734" width="13.44140625" style="19" customWidth="1"/>
    <col min="9735" max="9735" width="7.109375" style="19" customWidth="1"/>
    <col min="9736" max="9736" width="14.33203125" style="19" customWidth="1"/>
    <col min="9737" max="9738" width="9.44140625" style="19" bestFit="1" customWidth="1"/>
    <col min="9739" max="9986" width="9.109375" style="19"/>
    <col min="9987" max="9987" width="49.33203125" style="19" customWidth="1"/>
    <col min="9988" max="9988" width="6.44140625" style="19" customWidth="1"/>
    <col min="9989" max="9989" width="6.5546875" style="19" customWidth="1"/>
    <col min="9990" max="9990" width="13.44140625" style="19" customWidth="1"/>
    <col min="9991" max="9991" width="7.109375" style="19" customWidth="1"/>
    <col min="9992" max="9992" width="14.33203125" style="19" customWidth="1"/>
    <col min="9993" max="9994" width="9.44140625" style="19" bestFit="1" customWidth="1"/>
    <col min="9995" max="10242" width="9.109375" style="19"/>
    <col min="10243" max="10243" width="49.33203125" style="19" customWidth="1"/>
    <col min="10244" max="10244" width="6.44140625" style="19" customWidth="1"/>
    <col min="10245" max="10245" width="6.5546875" style="19" customWidth="1"/>
    <col min="10246" max="10246" width="13.44140625" style="19" customWidth="1"/>
    <col min="10247" max="10247" width="7.109375" style="19" customWidth="1"/>
    <col min="10248" max="10248" width="14.33203125" style="19" customWidth="1"/>
    <col min="10249" max="10250" width="9.44140625" style="19" bestFit="1" customWidth="1"/>
    <col min="10251" max="10498" width="9.109375" style="19"/>
    <col min="10499" max="10499" width="49.33203125" style="19" customWidth="1"/>
    <col min="10500" max="10500" width="6.44140625" style="19" customWidth="1"/>
    <col min="10501" max="10501" width="6.5546875" style="19" customWidth="1"/>
    <col min="10502" max="10502" width="13.44140625" style="19" customWidth="1"/>
    <col min="10503" max="10503" width="7.109375" style="19" customWidth="1"/>
    <col min="10504" max="10504" width="14.33203125" style="19" customWidth="1"/>
    <col min="10505" max="10506" width="9.44140625" style="19" bestFit="1" customWidth="1"/>
    <col min="10507" max="10754" width="9.109375" style="19"/>
    <col min="10755" max="10755" width="49.33203125" style="19" customWidth="1"/>
    <col min="10756" max="10756" width="6.44140625" style="19" customWidth="1"/>
    <col min="10757" max="10757" width="6.5546875" style="19" customWidth="1"/>
    <col min="10758" max="10758" width="13.44140625" style="19" customWidth="1"/>
    <col min="10759" max="10759" width="7.109375" style="19" customWidth="1"/>
    <col min="10760" max="10760" width="14.33203125" style="19" customWidth="1"/>
    <col min="10761" max="10762" width="9.44140625" style="19" bestFit="1" customWidth="1"/>
    <col min="10763" max="11010" width="9.109375" style="19"/>
    <col min="11011" max="11011" width="49.33203125" style="19" customWidth="1"/>
    <col min="11012" max="11012" width="6.44140625" style="19" customWidth="1"/>
    <col min="11013" max="11013" width="6.5546875" style="19" customWidth="1"/>
    <col min="11014" max="11014" width="13.44140625" style="19" customWidth="1"/>
    <col min="11015" max="11015" width="7.109375" style="19" customWidth="1"/>
    <col min="11016" max="11016" width="14.33203125" style="19" customWidth="1"/>
    <col min="11017" max="11018" width="9.44140625" style="19" bestFit="1" customWidth="1"/>
    <col min="11019" max="11266" width="9.109375" style="19"/>
    <col min="11267" max="11267" width="49.33203125" style="19" customWidth="1"/>
    <col min="11268" max="11268" width="6.44140625" style="19" customWidth="1"/>
    <col min="11269" max="11269" width="6.5546875" style="19" customWidth="1"/>
    <col min="11270" max="11270" width="13.44140625" style="19" customWidth="1"/>
    <col min="11271" max="11271" width="7.109375" style="19" customWidth="1"/>
    <col min="11272" max="11272" width="14.33203125" style="19" customWidth="1"/>
    <col min="11273" max="11274" width="9.44140625" style="19" bestFit="1" customWidth="1"/>
    <col min="11275" max="11522" width="9.109375" style="19"/>
    <col min="11523" max="11523" width="49.33203125" style="19" customWidth="1"/>
    <col min="11524" max="11524" width="6.44140625" style="19" customWidth="1"/>
    <col min="11525" max="11525" width="6.5546875" style="19" customWidth="1"/>
    <col min="11526" max="11526" width="13.44140625" style="19" customWidth="1"/>
    <col min="11527" max="11527" width="7.109375" style="19" customWidth="1"/>
    <col min="11528" max="11528" width="14.33203125" style="19" customWidth="1"/>
    <col min="11529" max="11530" width="9.44140625" style="19" bestFit="1" customWidth="1"/>
    <col min="11531" max="11778" width="9.109375" style="19"/>
    <col min="11779" max="11779" width="49.33203125" style="19" customWidth="1"/>
    <col min="11780" max="11780" width="6.44140625" style="19" customWidth="1"/>
    <col min="11781" max="11781" width="6.5546875" style="19" customWidth="1"/>
    <col min="11782" max="11782" width="13.44140625" style="19" customWidth="1"/>
    <col min="11783" max="11783" width="7.109375" style="19" customWidth="1"/>
    <col min="11784" max="11784" width="14.33203125" style="19" customWidth="1"/>
    <col min="11785" max="11786" width="9.44140625" style="19" bestFit="1" customWidth="1"/>
    <col min="11787" max="12034" width="9.109375" style="19"/>
    <col min="12035" max="12035" width="49.33203125" style="19" customWidth="1"/>
    <col min="12036" max="12036" width="6.44140625" style="19" customWidth="1"/>
    <col min="12037" max="12037" width="6.5546875" style="19" customWidth="1"/>
    <col min="12038" max="12038" width="13.44140625" style="19" customWidth="1"/>
    <col min="12039" max="12039" width="7.109375" style="19" customWidth="1"/>
    <col min="12040" max="12040" width="14.33203125" style="19" customWidth="1"/>
    <col min="12041" max="12042" width="9.44140625" style="19" bestFit="1" customWidth="1"/>
    <col min="12043" max="12290" width="9.109375" style="19"/>
    <col min="12291" max="12291" width="49.33203125" style="19" customWidth="1"/>
    <col min="12292" max="12292" width="6.44140625" style="19" customWidth="1"/>
    <col min="12293" max="12293" width="6.5546875" style="19" customWidth="1"/>
    <col min="12294" max="12294" width="13.44140625" style="19" customWidth="1"/>
    <col min="12295" max="12295" width="7.109375" style="19" customWidth="1"/>
    <col min="12296" max="12296" width="14.33203125" style="19" customWidth="1"/>
    <col min="12297" max="12298" width="9.44140625" style="19" bestFit="1" customWidth="1"/>
    <col min="12299" max="12546" width="9.109375" style="19"/>
    <col min="12547" max="12547" width="49.33203125" style="19" customWidth="1"/>
    <col min="12548" max="12548" width="6.44140625" style="19" customWidth="1"/>
    <col min="12549" max="12549" width="6.5546875" style="19" customWidth="1"/>
    <col min="12550" max="12550" width="13.44140625" style="19" customWidth="1"/>
    <col min="12551" max="12551" width="7.109375" style="19" customWidth="1"/>
    <col min="12552" max="12552" width="14.33203125" style="19" customWidth="1"/>
    <col min="12553" max="12554" width="9.44140625" style="19" bestFit="1" customWidth="1"/>
    <col min="12555" max="12802" width="9.109375" style="19"/>
    <col min="12803" max="12803" width="49.33203125" style="19" customWidth="1"/>
    <col min="12804" max="12804" width="6.44140625" style="19" customWidth="1"/>
    <col min="12805" max="12805" width="6.5546875" style="19" customWidth="1"/>
    <col min="12806" max="12806" width="13.44140625" style="19" customWidth="1"/>
    <col min="12807" max="12807" width="7.109375" style="19" customWidth="1"/>
    <col min="12808" max="12808" width="14.33203125" style="19" customWidth="1"/>
    <col min="12809" max="12810" width="9.44140625" style="19" bestFit="1" customWidth="1"/>
    <col min="12811" max="13058" width="9.109375" style="19"/>
    <col min="13059" max="13059" width="49.33203125" style="19" customWidth="1"/>
    <col min="13060" max="13060" width="6.44140625" style="19" customWidth="1"/>
    <col min="13061" max="13061" width="6.5546875" style="19" customWidth="1"/>
    <col min="13062" max="13062" width="13.44140625" style="19" customWidth="1"/>
    <col min="13063" max="13063" width="7.109375" style="19" customWidth="1"/>
    <col min="13064" max="13064" width="14.33203125" style="19" customWidth="1"/>
    <col min="13065" max="13066" width="9.44140625" style="19" bestFit="1" customWidth="1"/>
    <col min="13067" max="13314" width="9.109375" style="19"/>
    <col min="13315" max="13315" width="49.33203125" style="19" customWidth="1"/>
    <col min="13316" max="13316" width="6.44140625" style="19" customWidth="1"/>
    <col min="13317" max="13317" width="6.5546875" style="19" customWidth="1"/>
    <col min="13318" max="13318" width="13.44140625" style="19" customWidth="1"/>
    <col min="13319" max="13319" width="7.109375" style="19" customWidth="1"/>
    <col min="13320" max="13320" width="14.33203125" style="19" customWidth="1"/>
    <col min="13321" max="13322" width="9.44140625" style="19" bestFit="1" customWidth="1"/>
    <col min="13323" max="13570" width="9.109375" style="19"/>
    <col min="13571" max="13571" width="49.33203125" style="19" customWidth="1"/>
    <col min="13572" max="13572" width="6.44140625" style="19" customWidth="1"/>
    <col min="13573" max="13573" width="6.5546875" style="19" customWidth="1"/>
    <col min="13574" max="13574" width="13.44140625" style="19" customWidth="1"/>
    <col min="13575" max="13575" width="7.109375" style="19" customWidth="1"/>
    <col min="13576" max="13576" width="14.33203125" style="19" customWidth="1"/>
    <col min="13577" max="13578" width="9.44140625" style="19" bestFit="1" customWidth="1"/>
    <col min="13579" max="13826" width="9.109375" style="19"/>
    <col min="13827" max="13827" width="49.33203125" style="19" customWidth="1"/>
    <col min="13828" max="13828" width="6.44140625" style="19" customWidth="1"/>
    <col min="13829" max="13829" width="6.5546875" style="19" customWidth="1"/>
    <col min="13830" max="13830" width="13.44140625" style="19" customWidth="1"/>
    <col min="13831" max="13831" width="7.109375" style="19" customWidth="1"/>
    <col min="13832" max="13832" width="14.33203125" style="19" customWidth="1"/>
    <col min="13833" max="13834" width="9.44140625" style="19" bestFit="1" customWidth="1"/>
    <col min="13835" max="14082" width="9.109375" style="19"/>
    <col min="14083" max="14083" width="49.33203125" style="19" customWidth="1"/>
    <col min="14084" max="14084" width="6.44140625" style="19" customWidth="1"/>
    <col min="14085" max="14085" width="6.5546875" style="19" customWidth="1"/>
    <col min="14086" max="14086" width="13.44140625" style="19" customWidth="1"/>
    <col min="14087" max="14087" width="7.109375" style="19" customWidth="1"/>
    <col min="14088" max="14088" width="14.33203125" style="19" customWidth="1"/>
    <col min="14089" max="14090" width="9.44140625" style="19" bestFit="1" customWidth="1"/>
    <col min="14091" max="14338" width="9.109375" style="19"/>
    <col min="14339" max="14339" width="49.33203125" style="19" customWidth="1"/>
    <col min="14340" max="14340" width="6.44140625" style="19" customWidth="1"/>
    <col min="14341" max="14341" width="6.5546875" style="19" customWidth="1"/>
    <col min="14342" max="14342" width="13.44140625" style="19" customWidth="1"/>
    <col min="14343" max="14343" width="7.109375" style="19" customWidth="1"/>
    <col min="14344" max="14344" width="14.33203125" style="19" customWidth="1"/>
    <col min="14345" max="14346" width="9.44140625" style="19" bestFit="1" customWidth="1"/>
    <col min="14347" max="14594" width="9.109375" style="19"/>
    <col min="14595" max="14595" width="49.33203125" style="19" customWidth="1"/>
    <col min="14596" max="14596" width="6.44140625" style="19" customWidth="1"/>
    <col min="14597" max="14597" width="6.5546875" style="19" customWidth="1"/>
    <col min="14598" max="14598" width="13.44140625" style="19" customWidth="1"/>
    <col min="14599" max="14599" width="7.109375" style="19" customWidth="1"/>
    <col min="14600" max="14600" width="14.33203125" style="19" customWidth="1"/>
    <col min="14601" max="14602" width="9.44140625" style="19" bestFit="1" customWidth="1"/>
    <col min="14603" max="14850" width="9.109375" style="19"/>
    <col min="14851" max="14851" width="49.33203125" style="19" customWidth="1"/>
    <col min="14852" max="14852" width="6.44140625" style="19" customWidth="1"/>
    <col min="14853" max="14853" width="6.5546875" style="19" customWidth="1"/>
    <col min="14854" max="14854" width="13.44140625" style="19" customWidth="1"/>
    <col min="14855" max="14855" width="7.109375" style="19" customWidth="1"/>
    <col min="14856" max="14856" width="14.33203125" style="19" customWidth="1"/>
    <col min="14857" max="14858" width="9.44140625" style="19" bestFit="1" customWidth="1"/>
    <col min="14859" max="15106" width="9.109375" style="19"/>
    <col min="15107" max="15107" width="49.33203125" style="19" customWidth="1"/>
    <col min="15108" max="15108" width="6.44140625" style="19" customWidth="1"/>
    <col min="15109" max="15109" width="6.5546875" style="19" customWidth="1"/>
    <col min="15110" max="15110" width="13.44140625" style="19" customWidth="1"/>
    <col min="15111" max="15111" width="7.109375" style="19" customWidth="1"/>
    <col min="15112" max="15112" width="14.33203125" style="19" customWidth="1"/>
    <col min="15113" max="15114" width="9.44140625" style="19" bestFit="1" customWidth="1"/>
    <col min="15115" max="15362" width="9.109375" style="19"/>
    <col min="15363" max="15363" width="49.33203125" style="19" customWidth="1"/>
    <col min="15364" max="15364" width="6.44140625" style="19" customWidth="1"/>
    <col min="15365" max="15365" width="6.5546875" style="19" customWidth="1"/>
    <col min="15366" max="15366" width="13.44140625" style="19" customWidth="1"/>
    <col min="15367" max="15367" width="7.109375" style="19" customWidth="1"/>
    <col min="15368" max="15368" width="14.33203125" style="19" customWidth="1"/>
    <col min="15369" max="15370" width="9.44140625" style="19" bestFit="1" customWidth="1"/>
    <col min="15371" max="15618" width="9.109375" style="19"/>
    <col min="15619" max="15619" width="49.33203125" style="19" customWidth="1"/>
    <col min="15620" max="15620" width="6.44140625" style="19" customWidth="1"/>
    <col min="15621" max="15621" width="6.5546875" style="19" customWidth="1"/>
    <col min="15622" max="15622" width="13.44140625" style="19" customWidth="1"/>
    <col min="15623" max="15623" width="7.109375" style="19" customWidth="1"/>
    <col min="15624" max="15624" width="14.33203125" style="19" customWidth="1"/>
    <col min="15625" max="15626" width="9.44140625" style="19" bestFit="1" customWidth="1"/>
    <col min="15627" max="15874" width="9.109375" style="19"/>
    <col min="15875" max="15875" width="49.33203125" style="19" customWidth="1"/>
    <col min="15876" max="15876" width="6.44140625" style="19" customWidth="1"/>
    <col min="15877" max="15877" width="6.5546875" style="19" customWidth="1"/>
    <col min="15878" max="15878" width="13.44140625" style="19" customWidth="1"/>
    <col min="15879" max="15879" width="7.109375" style="19" customWidth="1"/>
    <col min="15880" max="15880" width="14.33203125" style="19" customWidth="1"/>
    <col min="15881" max="15882" width="9.44140625" style="19" bestFit="1" customWidth="1"/>
    <col min="15883" max="16130" width="9.109375" style="19"/>
    <col min="16131" max="16131" width="49.33203125" style="19" customWidth="1"/>
    <col min="16132" max="16132" width="6.44140625" style="19" customWidth="1"/>
    <col min="16133" max="16133" width="6.5546875" style="19" customWidth="1"/>
    <col min="16134" max="16134" width="13.44140625" style="19" customWidth="1"/>
    <col min="16135" max="16135" width="7.109375" style="19" customWidth="1"/>
    <col min="16136" max="16136" width="14.33203125" style="19" customWidth="1"/>
    <col min="16137" max="16138" width="9.44140625" style="19" bestFit="1" customWidth="1"/>
    <col min="16139" max="16384" width="9.109375" style="19"/>
  </cols>
  <sheetData>
    <row r="1" spans="1:10" x14ac:dyDescent="0.3">
      <c r="A1" s="308"/>
      <c r="B1" s="128"/>
      <c r="C1" s="128"/>
      <c r="D1" s="497" t="s">
        <v>615</v>
      </c>
      <c r="E1" s="497"/>
      <c r="F1" s="497"/>
      <c r="G1" s="497"/>
      <c r="H1" s="497"/>
    </row>
    <row r="2" spans="1:10" x14ac:dyDescent="0.3">
      <c r="A2" s="497" t="s">
        <v>36</v>
      </c>
      <c r="B2" s="497"/>
      <c r="C2" s="497"/>
      <c r="D2" s="497"/>
      <c r="E2" s="497"/>
      <c r="F2" s="497"/>
      <c r="G2" s="497"/>
      <c r="H2" s="497"/>
    </row>
    <row r="3" spans="1:10" x14ac:dyDescent="0.3">
      <c r="A3" s="497" t="s">
        <v>40</v>
      </c>
      <c r="B3" s="497"/>
      <c r="C3" s="497"/>
      <c r="D3" s="497"/>
      <c r="E3" s="497"/>
      <c r="F3" s="497"/>
      <c r="G3" s="497"/>
      <c r="H3" s="497"/>
    </row>
    <row r="4" spans="1:10" x14ac:dyDescent="0.3">
      <c r="A4" s="497" t="s">
        <v>68</v>
      </c>
      <c r="B4" s="497"/>
      <c r="C4" s="497"/>
      <c r="D4" s="497"/>
      <c r="E4" s="497"/>
      <c r="F4" s="497"/>
      <c r="G4" s="497"/>
      <c r="H4" s="497"/>
    </row>
    <row r="5" spans="1:10" x14ac:dyDescent="0.3">
      <c r="A5" s="497" t="s">
        <v>554</v>
      </c>
      <c r="B5" s="497"/>
      <c r="C5" s="497"/>
      <c r="D5" s="497"/>
      <c r="E5" s="497"/>
      <c r="F5" s="497"/>
      <c r="G5" s="497"/>
      <c r="H5" s="497"/>
    </row>
    <row r="6" spans="1:10" ht="14.4" customHeight="1" x14ac:dyDescent="0.3">
      <c r="A6" s="287"/>
      <c r="B6" s="287"/>
      <c r="C6" s="287"/>
      <c r="D6" s="497" t="s">
        <v>715</v>
      </c>
      <c r="E6" s="497"/>
      <c r="F6" s="497"/>
      <c r="G6" s="497"/>
      <c r="H6" s="497"/>
    </row>
    <row r="7" spans="1:10" ht="14.4" customHeight="1" x14ac:dyDescent="0.3">
      <c r="A7" s="288"/>
      <c r="B7" s="288"/>
      <c r="C7" s="288"/>
      <c r="D7" s="288"/>
      <c r="E7" s="288"/>
      <c r="F7" s="288"/>
      <c r="G7" s="309"/>
      <c r="H7" s="309"/>
    </row>
    <row r="8" spans="1:10" ht="63" customHeight="1" x14ac:dyDescent="0.3">
      <c r="A8" s="496" t="s">
        <v>556</v>
      </c>
      <c r="B8" s="496"/>
      <c r="C8" s="496"/>
      <c r="D8" s="496"/>
      <c r="E8" s="496"/>
      <c r="F8" s="496"/>
      <c r="G8" s="496"/>
      <c r="H8" s="496"/>
    </row>
    <row r="9" spans="1:10" ht="15.6" x14ac:dyDescent="0.3">
      <c r="A9" s="258"/>
      <c r="B9" s="258"/>
      <c r="C9" s="258"/>
      <c r="D9" s="258"/>
      <c r="E9" s="128"/>
      <c r="F9" s="128"/>
      <c r="G9" s="500" t="s">
        <v>19</v>
      </c>
      <c r="H9" s="500"/>
    </row>
    <row r="10" spans="1:10" ht="16.95" customHeight="1" x14ac:dyDescent="0.3">
      <c r="A10" s="499" t="s">
        <v>21</v>
      </c>
      <c r="B10" s="499" t="s">
        <v>69</v>
      </c>
      <c r="C10" s="499" t="s">
        <v>70</v>
      </c>
      <c r="D10" s="499" t="s">
        <v>71</v>
      </c>
      <c r="E10" s="499" t="s">
        <v>72</v>
      </c>
      <c r="F10" s="320" t="s">
        <v>73</v>
      </c>
      <c r="G10" s="501" t="s">
        <v>284</v>
      </c>
      <c r="H10" s="501"/>
    </row>
    <row r="11" spans="1:10" x14ac:dyDescent="0.3">
      <c r="A11" s="499"/>
      <c r="B11" s="499"/>
      <c r="C11" s="499"/>
      <c r="D11" s="499"/>
      <c r="E11" s="499"/>
      <c r="F11" s="210">
        <v>6</v>
      </c>
      <c r="G11" s="116" t="s">
        <v>503</v>
      </c>
      <c r="H11" s="116" t="s">
        <v>540</v>
      </c>
    </row>
    <row r="12" spans="1:10" x14ac:dyDescent="0.3">
      <c r="A12" s="210">
        <v>1</v>
      </c>
      <c r="B12" s="210">
        <v>2</v>
      </c>
      <c r="C12" s="210">
        <v>3</v>
      </c>
      <c r="D12" s="210">
        <v>4</v>
      </c>
      <c r="E12" s="210">
        <v>5</v>
      </c>
      <c r="F12" s="210">
        <v>6</v>
      </c>
      <c r="G12" s="83">
        <v>7</v>
      </c>
      <c r="H12" s="83">
        <v>8</v>
      </c>
    </row>
    <row r="13" spans="1:10" x14ac:dyDescent="0.3">
      <c r="A13" s="321" t="s">
        <v>74</v>
      </c>
      <c r="B13" s="73">
        <v>1</v>
      </c>
      <c r="C13" s="73"/>
      <c r="D13" s="74"/>
      <c r="E13" s="75"/>
      <c r="F13" s="76" t="e">
        <f>+F14+F17+F33+F44+F47+#REF!+F62+F64</f>
        <v>#REF!</v>
      </c>
      <c r="G13" s="118">
        <f>G14+G17+G33+G44+G47+G60+G62+G64</f>
        <v>52817.5</v>
      </c>
      <c r="H13" s="118">
        <f>H14+H17+H33+H44+H47+H60+H62+H64</f>
        <v>52886.1</v>
      </c>
      <c r="I13" s="221"/>
      <c r="J13" s="112"/>
    </row>
    <row r="14" spans="1:10" ht="44.25" customHeight="1" x14ac:dyDescent="0.3">
      <c r="A14" s="322" t="s">
        <v>75</v>
      </c>
      <c r="B14" s="73">
        <v>1</v>
      </c>
      <c r="C14" s="73">
        <v>2</v>
      </c>
      <c r="D14" s="74"/>
      <c r="E14" s="75"/>
      <c r="F14" s="76" t="e">
        <f>+F15+F16+#REF!</f>
        <v>#REF!</v>
      </c>
      <c r="G14" s="118">
        <f>+G15+G16</f>
        <v>1297.8</v>
      </c>
      <c r="H14" s="118">
        <f>+H15+H16</f>
        <v>1297.8</v>
      </c>
      <c r="I14" s="221"/>
      <c r="J14" s="221"/>
    </row>
    <row r="15" spans="1:10" ht="29.25" customHeight="1" x14ac:dyDescent="0.3">
      <c r="A15" s="323" t="s">
        <v>76</v>
      </c>
      <c r="B15" s="77">
        <v>1</v>
      </c>
      <c r="C15" s="77">
        <v>2</v>
      </c>
      <c r="D15" s="78" t="s">
        <v>77</v>
      </c>
      <c r="E15" s="79">
        <v>121</v>
      </c>
      <c r="F15" s="80">
        <v>857.1</v>
      </c>
      <c r="G15" s="119">
        <f>'6'!F15</f>
        <v>996.8</v>
      </c>
      <c r="H15" s="119">
        <f>'6'!F15</f>
        <v>996.8</v>
      </c>
    </row>
    <row r="16" spans="1:10" ht="52.5" customHeight="1" x14ac:dyDescent="0.3">
      <c r="A16" s="324" t="s">
        <v>79</v>
      </c>
      <c r="B16" s="77">
        <v>1</v>
      </c>
      <c r="C16" s="77">
        <v>2</v>
      </c>
      <c r="D16" s="78" t="s">
        <v>77</v>
      </c>
      <c r="E16" s="79">
        <v>129</v>
      </c>
      <c r="F16" s="80">
        <v>258.8</v>
      </c>
      <c r="G16" s="119">
        <f>'6'!F16</f>
        <v>301</v>
      </c>
      <c r="H16" s="119">
        <f>'6'!F16</f>
        <v>301</v>
      </c>
    </row>
    <row r="17" spans="1:10" ht="54" customHeight="1" x14ac:dyDescent="0.3">
      <c r="A17" s="322" t="s">
        <v>80</v>
      </c>
      <c r="B17" s="73">
        <v>1</v>
      </c>
      <c r="C17" s="73">
        <v>3</v>
      </c>
      <c r="D17" s="74"/>
      <c r="E17" s="75"/>
      <c r="F17" s="76" t="e">
        <f>+F18+F21+F25</f>
        <v>#REF!</v>
      </c>
      <c r="G17" s="118">
        <f>+G18+G21+G25</f>
        <v>4644.1000000000004</v>
      </c>
      <c r="H17" s="118">
        <f>+H18+H21+H25</f>
        <v>4644.1000000000004</v>
      </c>
      <c r="I17" s="221"/>
      <c r="J17" s="221"/>
    </row>
    <row r="18" spans="1:10" ht="81.599999999999994" customHeight="1" x14ac:dyDescent="0.3">
      <c r="A18" s="325" t="s">
        <v>81</v>
      </c>
      <c r="B18" s="73">
        <v>1</v>
      </c>
      <c r="C18" s="73">
        <v>3</v>
      </c>
      <c r="D18" s="74">
        <v>7701020000</v>
      </c>
      <c r="E18" s="75"/>
      <c r="F18" s="76" t="e">
        <f>+F19+#REF!+F20</f>
        <v>#REF!</v>
      </c>
      <c r="G18" s="118">
        <f>+G19+G20</f>
        <v>1217.9000000000001</v>
      </c>
      <c r="H18" s="118">
        <f>+H19+H20</f>
        <v>1217.9000000000001</v>
      </c>
    </row>
    <row r="19" spans="1:10" ht="28.2" customHeight="1" x14ac:dyDescent="0.3">
      <c r="A19" s="323" t="s">
        <v>76</v>
      </c>
      <c r="B19" s="77">
        <v>1</v>
      </c>
      <c r="C19" s="77">
        <v>3</v>
      </c>
      <c r="D19" s="78" t="s">
        <v>82</v>
      </c>
      <c r="E19" s="79">
        <v>121</v>
      </c>
      <c r="F19" s="80">
        <v>882.8</v>
      </c>
      <c r="G19" s="119">
        <f>'6'!F19</f>
        <v>935.4</v>
      </c>
      <c r="H19" s="119">
        <f>G19</f>
        <v>935.4</v>
      </c>
    </row>
    <row r="20" spans="1:10" ht="54" customHeight="1" x14ac:dyDescent="0.3">
      <c r="A20" s="324" t="s">
        <v>79</v>
      </c>
      <c r="B20" s="77">
        <v>1</v>
      </c>
      <c r="C20" s="77">
        <v>3</v>
      </c>
      <c r="D20" s="78" t="s">
        <v>82</v>
      </c>
      <c r="E20" s="79">
        <v>129</v>
      </c>
      <c r="F20" s="80">
        <v>266.60000000000002</v>
      </c>
      <c r="G20" s="119">
        <f>'6'!F20</f>
        <v>282.5</v>
      </c>
      <c r="H20" s="119">
        <f>G20</f>
        <v>282.5</v>
      </c>
    </row>
    <row r="21" spans="1:10" ht="82.2" customHeight="1" x14ac:dyDescent="0.3">
      <c r="A21" s="325" t="s">
        <v>83</v>
      </c>
      <c r="B21" s="73">
        <v>1</v>
      </c>
      <c r="C21" s="73">
        <v>3</v>
      </c>
      <c r="D21" s="74">
        <v>7701030000</v>
      </c>
      <c r="E21" s="75"/>
      <c r="F21" s="76">
        <f>+F22+F23+F24</f>
        <v>868.7</v>
      </c>
      <c r="G21" s="118">
        <f t="shared" ref="G21:H21" si="0">+G22+G23+G24</f>
        <v>1008</v>
      </c>
      <c r="H21" s="118">
        <f t="shared" si="0"/>
        <v>1008</v>
      </c>
    </row>
    <row r="22" spans="1:10" ht="28.5" customHeight="1" x14ac:dyDescent="0.3">
      <c r="A22" s="323" t="s">
        <v>76</v>
      </c>
      <c r="B22" s="77">
        <v>1</v>
      </c>
      <c r="C22" s="77">
        <v>3</v>
      </c>
      <c r="D22" s="78" t="s">
        <v>84</v>
      </c>
      <c r="E22" s="79">
        <v>121</v>
      </c>
      <c r="F22" s="80">
        <v>667.2</v>
      </c>
      <c r="G22" s="119">
        <f>'6'!F22</f>
        <v>774.2</v>
      </c>
      <c r="H22" s="119">
        <f>'6'!F22</f>
        <v>774.2</v>
      </c>
    </row>
    <row r="23" spans="1:10" ht="26.4" hidden="1" customHeight="1" x14ac:dyDescent="0.3">
      <c r="A23" s="323" t="s">
        <v>78</v>
      </c>
      <c r="B23" s="77">
        <v>1</v>
      </c>
      <c r="C23" s="77">
        <v>2</v>
      </c>
      <c r="D23" s="78" t="s">
        <v>84</v>
      </c>
      <c r="E23" s="79">
        <v>122</v>
      </c>
      <c r="F23" s="80"/>
      <c r="G23" s="119"/>
      <c r="H23" s="119"/>
    </row>
    <row r="24" spans="1:10" ht="52.5" customHeight="1" x14ac:dyDescent="0.3">
      <c r="A24" s="324" t="s">
        <v>79</v>
      </c>
      <c r="B24" s="77">
        <v>1</v>
      </c>
      <c r="C24" s="77">
        <v>3</v>
      </c>
      <c r="D24" s="78" t="s">
        <v>84</v>
      </c>
      <c r="E24" s="79">
        <v>129</v>
      </c>
      <c r="F24" s="80">
        <v>201.5</v>
      </c>
      <c r="G24" s="119">
        <f>'6'!F23</f>
        <v>233.8</v>
      </c>
      <c r="H24" s="119">
        <f>'6'!F23</f>
        <v>233.8</v>
      </c>
    </row>
    <row r="25" spans="1:10" ht="60.6" customHeight="1" x14ac:dyDescent="0.3">
      <c r="A25" s="322" t="s">
        <v>85</v>
      </c>
      <c r="B25" s="73">
        <v>1</v>
      </c>
      <c r="C25" s="73">
        <v>3</v>
      </c>
      <c r="D25" s="74">
        <v>7701050000</v>
      </c>
      <c r="E25" s="75"/>
      <c r="F25" s="76">
        <f>SUM(F26:F32)</f>
        <v>2226.1999999999998</v>
      </c>
      <c r="G25" s="118">
        <f>SUM(G26:G32)</f>
        <v>2418.1999999999998</v>
      </c>
      <c r="H25" s="118">
        <f>SUM(H26:H32)</f>
        <v>2418.1999999999998</v>
      </c>
      <c r="I25" s="221"/>
    </row>
    <row r="26" spans="1:10" ht="26.4" x14ac:dyDescent="0.3">
      <c r="A26" s="81" t="s">
        <v>356</v>
      </c>
      <c r="B26" s="77">
        <v>1</v>
      </c>
      <c r="C26" s="77">
        <v>3</v>
      </c>
      <c r="D26" s="78" t="s">
        <v>86</v>
      </c>
      <c r="E26" s="79">
        <v>112</v>
      </c>
      <c r="F26" s="80">
        <v>80</v>
      </c>
      <c r="G26" s="119">
        <f>'6'!F25</f>
        <v>272</v>
      </c>
      <c r="H26" s="119">
        <f>G26</f>
        <v>272</v>
      </c>
    </row>
    <row r="27" spans="1:10" ht="24.6" customHeight="1" x14ac:dyDescent="0.3">
      <c r="A27" s="323" t="s">
        <v>76</v>
      </c>
      <c r="B27" s="77">
        <v>1</v>
      </c>
      <c r="C27" s="77">
        <v>3</v>
      </c>
      <c r="D27" s="78" t="s">
        <v>86</v>
      </c>
      <c r="E27" s="79">
        <v>121</v>
      </c>
      <c r="F27" s="80">
        <v>1183.7</v>
      </c>
      <c r="G27" s="119">
        <f>'6'!F26</f>
        <v>1075.8</v>
      </c>
      <c r="H27" s="119">
        <f t="shared" ref="H27:H29" si="1">G27</f>
        <v>1075.8</v>
      </c>
    </row>
    <row r="28" spans="1:10" ht="56.25" customHeight="1" x14ac:dyDescent="0.3">
      <c r="A28" s="324" t="s">
        <v>79</v>
      </c>
      <c r="B28" s="77">
        <v>1</v>
      </c>
      <c r="C28" s="77">
        <v>3</v>
      </c>
      <c r="D28" s="78" t="s">
        <v>86</v>
      </c>
      <c r="E28" s="79">
        <v>129</v>
      </c>
      <c r="F28" s="80">
        <v>357.5</v>
      </c>
      <c r="G28" s="119">
        <f>'6'!F27</f>
        <v>324.89999999999998</v>
      </c>
      <c r="H28" s="119">
        <f t="shared" si="1"/>
        <v>324.89999999999998</v>
      </c>
    </row>
    <row r="29" spans="1:10" ht="26.4" x14ac:dyDescent="0.3">
      <c r="A29" s="81" t="s">
        <v>420</v>
      </c>
      <c r="B29" s="77">
        <v>1</v>
      </c>
      <c r="C29" s="77">
        <v>3</v>
      </c>
      <c r="D29" s="78" t="s">
        <v>86</v>
      </c>
      <c r="E29" s="79">
        <v>122</v>
      </c>
      <c r="F29" s="80">
        <v>275</v>
      </c>
      <c r="G29" s="119">
        <f>'6'!F28</f>
        <v>182</v>
      </c>
      <c r="H29" s="119">
        <f t="shared" si="1"/>
        <v>182</v>
      </c>
    </row>
    <row r="30" spans="1:10" ht="26.4" x14ac:dyDescent="0.3">
      <c r="A30" s="324" t="s">
        <v>89</v>
      </c>
      <c r="B30" s="77">
        <v>1</v>
      </c>
      <c r="C30" s="77">
        <v>3</v>
      </c>
      <c r="D30" s="78" t="s">
        <v>88</v>
      </c>
      <c r="E30" s="79">
        <v>242</v>
      </c>
      <c r="F30" s="80"/>
      <c r="G30" s="119">
        <f>'6'!F29</f>
        <v>175.4</v>
      </c>
      <c r="H30" s="119">
        <f>G30</f>
        <v>175.4</v>
      </c>
    </row>
    <row r="31" spans="1:10" ht="26.25" customHeight="1" x14ac:dyDescent="0.3">
      <c r="A31" s="81" t="s">
        <v>90</v>
      </c>
      <c r="B31" s="77">
        <v>1</v>
      </c>
      <c r="C31" s="77">
        <v>3</v>
      </c>
      <c r="D31" s="78" t="s">
        <v>88</v>
      </c>
      <c r="E31" s="79" t="s">
        <v>91</v>
      </c>
      <c r="F31" s="80">
        <v>330</v>
      </c>
      <c r="G31" s="119">
        <f>'6'!F30</f>
        <v>378.1</v>
      </c>
      <c r="H31" s="119">
        <f t="shared" ref="H31:H32" si="2">G31</f>
        <v>378.1</v>
      </c>
    </row>
    <row r="32" spans="1:10" x14ac:dyDescent="0.3">
      <c r="A32" s="323" t="s">
        <v>95</v>
      </c>
      <c r="B32" s="77">
        <v>1</v>
      </c>
      <c r="C32" s="77">
        <v>3</v>
      </c>
      <c r="D32" s="78" t="s">
        <v>96</v>
      </c>
      <c r="E32" s="79">
        <v>853</v>
      </c>
      <c r="F32" s="80"/>
      <c r="G32" s="119">
        <f>'6'!F31</f>
        <v>10</v>
      </c>
      <c r="H32" s="119">
        <f t="shared" si="2"/>
        <v>10</v>
      </c>
    </row>
    <row r="33" spans="1:13" ht="56.25" customHeight="1" x14ac:dyDescent="0.3">
      <c r="A33" s="322" t="s">
        <v>97</v>
      </c>
      <c r="B33" s="73">
        <v>1</v>
      </c>
      <c r="C33" s="73">
        <v>4</v>
      </c>
      <c r="D33" s="74"/>
      <c r="E33" s="75"/>
      <c r="F33" s="76">
        <f>SUM(F34:F41)</f>
        <v>22006.799999999999</v>
      </c>
      <c r="G33" s="118">
        <f>SUM(G34:G42)</f>
        <v>26018</v>
      </c>
      <c r="H33" s="118">
        <f>SUM(H34:H42)</f>
        <v>26113.1</v>
      </c>
      <c r="I33" s="221"/>
      <c r="J33" s="221"/>
    </row>
    <row r="34" spans="1:13" ht="31.5" customHeight="1" x14ac:dyDescent="0.3">
      <c r="A34" s="323" t="s">
        <v>76</v>
      </c>
      <c r="B34" s="77">
        <v>1</v>
      </c>
      <c r="C34" s="77">
        <v>4</v>
      </c>
      <c r="D34" s="78" t="s">
        <v>98</v>
      </c>
      <c r="E34" s="79">
        <v>121</v>
      </c>
      <c r="F34" s="80">
        <v>11556</v>
      </c>
      <c r="G34" s="119">
        <f>'6'!F33</f>
        <v>14431.4</v>
      </c>
      <c r="H34" s="119">
        <f>G34</f>
        <v>14431.4</v>
      </c>
    </row>
    <row r="35" spans="1:13" ht="52.5" customHeight="1" x14ac:dyDescent="0.3">
      <c r="A35" s="324" t="s">
        <v>79</v>
      </c>
      <c r="B35" s="77">
        <v>1</v>
      </c>
      <c r="C35" s="77">
        <v>4</v>
      </c>
      <c r="D35" s="78" t="s">
        <v>98</v>
      </c>
      <c r="E35" s="79">
        <v>129</v>
      </c>
      <c r="F35" s="80">
        <v>3489.9</v>
      </c>
      <c r="G35" s="119">
        <f>'6'!F34</f>
        <v>4358.3</v>
      </c>
      <c r="H35" s="119">
        <f t="shared" ref="H35:H41" si="3">G35</f>
        <v>4358.3</v>
      </c>
    </row>
    <row r="36" spans="1:13" ht="30.75" customHeight="1" x14ac:dyDescent="0.3">
      <c r="A36" s="81" t="s">
        <v>87</v>
      </c>
      <c r="B36" s="77">
        <v>1</v>
      </c>
      <c r="C36" s="77">
        <v>4</v>
      </c>
      <c r="D36" s="78" t="s">
        <v>98</v>
      </c>
      <c r="E36" s="79">
        <v>122</v>
      </c>
      <c r="F36" s="80">
        <v>100</v>
      </c>
      <c r="G36" s="119">
        <f>'6'!F35</f>
        <v>160</v>
      </c>
      <c r="H36" s="119">
        <f t="shared" si="3"/>
        <v>160</v>
      </c>
    </row>
    <row r="37" spans="1:13" ht="26.4" x14ac:dyDescent="0.3">
      <c r="A37" s="324" t="s">
        <v>89</v>
      </c>
      <c r="B37" s="77">
        <v>1</v>
      </c>
      <c r="C37" s="77">
        <v>4</v>
      </c>
      <c r="D37" s="78" t="s">
        <v>98</v>
      </c>
      <c r="E37" s="79">
        <v>242</v>
      </c>
      <c r="F37" s="80">
        <v>790</v>
      </c>
      <c r="G37" s="119">
        <f>'6'!F36</f>
        <v>899</v>
      </c>
      <c r="H37" s="119">
        <f t="shared" si="3"/>
        <v>899</v>
      </c>
    </row>
    <row r="38" spans="1:13" ht="40.799999999999997" customHeight="1" x14ac:dyDescent="0.3">
      <c r="A38" s="81" t="s">
        <v>90</v>
      </c>
      <c r="B38" s="77">
        <v>1</v>
      </c>
      <c r="C38" s="77">
        <v>4</v>
      </c>
      <c r="D38" s="78" t="s">
        <v>98</v>
      </c>
      <c r="E38" s="79" t="s">
        <v>91</v>
      </c>
      <c r="F38" s="80">
        <v>5870.9</v>
      </c>
      <c r="G38" s="119">
        <f>'6'!F37</f>
        <v>4446.3999999999996</v>
      </c>
      <c r="H38" s="119">
        <f t="shared" si="3"/>
        <v>4446.3999999999996</v>
      </c>
    </row>
    <row r="39" spans="1:13" ht="31.8" customHeight="1" x14ac:dyDescent="0.3">
      <c r="A39" s="323" t="s">
        <v>92</v>
      </c>
      <c r="B39" s="77">
        <v>1</v>
      </c>
      <c r="C39" s="77">
        <v>4</v>
      </c>
      <c r="D39" s="78" t="s">
        <v>98</v>
      </c>
      <c r="E39" s="79">
        <v>851</v>
      </c>
      <c r="F39" s="80">
        <v>130</v>
      </c>
      <c r="G39" s="119">
        <f>'6'!F38</f>
        <v>22</v>
      </c>
      <c r="H39" s="119">
        <f t="shared" si="3"/>
        <v>22</v>
      </c>
    </row>
    <row r="40" spans="1:13" ht="17.25" customHeight="1" x14ac:dyDescent="0.3">
      <c r="A40" s="323" t="s">
        <v>93</v>
      </c>
      <c r="B40" s="77">
        <v>1</v>
      </c>
      <c r="C40" s="77">
        <v>4</v>
      </c>
      <c r="D40" s="78" t="s">
        <v>98</v>
      </c>
      <c r="E40" s="79" t="s">
        <v>94</v>
      </c>
      <c r="F40" s="80">
        <v>40</v>
      </c>
      <c r="G40" s="119">
        <f>'6'!F39</f>
        <v>10</v>
      </c>
      <c r="H40" s="119">
        <f t="shared" si="3"/>
        <v>10</v>
      </c>
    </row>
    <row r="41" spans="1:13" ht="17.25" customHeight="1" x14ac:dyDescent="0.25">
      <c r="A41" s="326" t="s">
        <v>95</v>
      </c>
      <c r="B41" s="77">
        <v>1</v>
      </c>
      <c r="C41" s="77">
        <v>4</v>
      </c>
      <c r="D41" s="78" t="s">
        <v>98</v>
      </c>
      <c r="E41" s="79">
        <v>853</v>
      </c>
      <c r="F41" s="80">
        <v>30</v>
      </c>
      <c r="G41" s="119">
        <f>'6'!F40</f>
        <v>0</v>
      </c>
      <c r="H41" s="119">
        <f t="shared" si="3"/>
        <v>0</v>
      </c>
    </row>
    <row r="42" spans="1:13" ht="17.25" customHeight="1" x14ac:dyDescent="0.3">
      <c r="A42" s="327" t="s">
        <v>614</v>
      </c>
      <c r="B42" s="73">
        <v>1</v>
      </c>
      <c r="C42" s="73">
        <v>4</v>
      </c>
      <c r="D42" s="74"/>
      <c r="E42" s="75"/>
      <c r="F42" s="80"/>
      <c r="G42" s="118">
        <f>G43</f>
        <v>1690.9</v>
      </c>
      <c r="H42" s="118">
        <f>H43</f>
        <v>1786</v>
      </c>
    </row>
    <row r="43" spans="1:13" ht="40.200000000000003" customHeight="1" x14ac:dyDescent="0.3">
      <c r="A43" s="81" t="s">
        <v>90</v>
      </c>
      <c r="B43" s="77">
        <v>1</v>
      </c>
      <c r="C43" s="77">
        <v>4</v>
      </c>
      <c r="D43" s="78" t="s">
        <v>98</v>
      </c>
      <c r="E43" s="79" t="s">
        <v>91</v>
      </c>
      <c r="F43" s="80"/>
      <c r="G43" s="119">
        <v>1690.9</v>
      </c>
      <c r="H43" s="119">
        <v>1786</v>
      </c>
      <c r="I43" s="221"/>
      <c r="J43" s="221"/>
    </row>
    <row r="44" spans="1:13" s="82" customFormat="1" ht="17.25" customHeight="1" x14ac:dyDescent="0.3">
      <c r="A44" s="321" t="s">
        <v>99</v>
      </c>
      <c r="B44" s="73">
        <v>1</v>
      </c>
      <c r="C44" s="73">
        <v>5</v>
      </c>
      <c r="D44" s="74"/>
      <c r="E44" s="75"/>
      <c r="F44" s="76">
        <f>+F45</f>
        <v>46.8</v>
      </c>
      <c r="G44" s="120">
        <f>G45</f>
        <v>60.1</v>
      </c>
      <c r="H44" s="118">
        <f>H45</f>
        <v>26.8</v>
      </c>
      <c r="I44" s="113"/>
      <c r="J44" s="113"/>
      <c r="K44" s="113"/>
      <c r="L44" s="113"/>
      <c r="M44" s="113"/>
    </row>
    <row r="45" spans="1:13" s="82" customFormat="1" ht="17.25" customHeight="1" x14ac:dyDescent="0.3">
      <c r="A45" s="321" t="s">
        <v>100</v>
      </c>
      <c r="B45" s="73">
        <v>1</v>
      </c>
      <c r="C45" s="73">
        <v>5</v>
      </c>
      <c r="D45" s="74" t="s">
        <v>101</v>
      </c>
      <c r="E45" s="75"/>
      <c r="F45" s="76">
        <f>+F46</f>
        <v>46.8</v>
      </c>
      <c r="G45" s="120">
        <f>G46</f>
        <v>60.1</v>
      </c>
      <c r="H45" s="118">
        <f>H46</f>
        <v>26.8</v>
      </c>
      <c r="I45" s="113"/>
      <c r="J45" s="113"/>
      <c r="K45" s="113"/>
      <c r="L45" s="113"/>
      <c r="M45" s="113"/>
    </row>
    <row r="46" spans="1:13" ht="24.6" customHeight="1" x14ac:dyDescent="0.3">
      <c r="A46" s="81" t="s">
        <v>90</v>
      </c>
      <c r="B46" s="77">
        <v>1</v>
      </c>
      <c r="C46" s="77">
        <v>5</v>
      </c>
      <c r="D46" s="78" t="s">
        <v>101</v>
      </c>
      <c r="E46" s="79">
        <v>244</v>
      </c>
      <c r="F46" s="80">
        <v>46.8</v>
      </c>
      <c r="G46" s="119">
        <v>60.1</v>
      </c>
      <c r="H46" s="119">
        <v>26.8</v>
      </c>
      <c r="I46" s="221"/>
      <c r="J46" s="221"/>
    </row>
    <row r="47" spans="1:13" ht="42" customHeight="1" x14ac:dyDescent="0.3">
      <c r="A47" s="322" t="s">
        <v>102</v>
      </c>
      <c r="B47" s="73">
        <v>1</v>
      </c>
      <c r="C47" s="73">
        <v>6</v>
      </c>
      <c r="D47" s="74"/>
      <c r="E47" s="75"/>
      <c r="F47" s="76">
        <f>+F48+F55</f>
        <v>6839.2999999999993</v>
      </c>
      <c r="G47" s="118">
        <f>+G48+G55</f>
        <v>8771.6999999999989</v>
      </c>
      <c r="H47" s="118">
        <f>+H48+H55</f>
        <v>8771.6999999999989</v>
      </c>
      <c r="I47" s="221"/>
      <c r="J47" s="221"/>
    </row>
    <row r="48" spans="1:13" s="82" customFormat="1" ht="30" customHeight="1" x14ac:dyDescent="0.3">
      <c r="A48" s="322" t="s">
        <v>103</v>
      </c>
      <c r="B48" s="73">
        <v>1</v>
      </c>
      <c r="C48" s="73">
        <v>6</v>
      </c>
      <c r="D48" s="74">
        <v>7701060000</v>
      </c>
      <c r="E48" s="75"/>
      <c r="F48" s="76">
        <f>SUM(F49:F53)</f>
        <v>5466.2999999999993</v>
      </c>
      <c r="G48" s="118">
        <f>SUM(G49:G54)</f>
        <v>6811.9</v>
      </c>
      <c r="H48" s="118">
        <f>SUM(H49:H54)</f>
        <v>6811.9</v>
      </c>
      <c r="I48" s="113"/>
      <c r="J48" s="113"/>
      <c r="K48" s="113"/>
      <c r="L48" s="113"/>
      <c r="M48" s="113"/>
    </row>
    <row r="49" spans="1:10" ht="30.75" customHeight="1" x14ac:dyDescent="0.3">
      <c r="A49" s="323" t="s">
        <v>76</v>
      </c>
      <c r="B49" s="77">
        <v>1</v>
      </c>
      <c r="C49" s="77">
        <v>6</v>
      </c>
      <c r="D49" s="83" t="s">
        <v>104</v>
      </c>
      <c r="E49" s="79">
        <v>121</v>
      </c>
      <c r="F49" s="80">
        <v>3487.6</v>
      </c>
      <c r="G49" s="119">
        <f>'6'!F48</f>
        <v>4402.8</v>
      </c>
      <c r="H49" s="119">
        <f>G49</f>
        <v>4402.8</v>
      </c>
    </row>
    <row r="50" spans="1:10" ht="55.5" customHeight="1" x14ac:dyDescent="0.3">
      <c r="A50" s="324" t="s">
        <v>79</v>
      </c>
      <c r="B50" s="77">
        <v>1</v>
      </c>
      <c r="C50" s="77">
        <v>6</v>
      </c>
      <c r="D50" s="83" t="s">
        <v>104</v>
      </c>
      <c r="E50" s="79">
        <v>129</v>
      </c>
      <c r="F50" s="80">
        <v>1053.3</v>
      </c>
      <c r="G50" s="119">
        <f>'6'!F49</f>
        <v>1329.6</v>
      </c>
      <c r="H50" s="119">
        <f t="shared" ref="H50:H54" si="4">G50</f>
        <v>1329.6</v>
      </c>
    </row>
    <row r="51" spans="1:10" ht="26.4" x14ac:dyDescent="0.3">
      <c r="A51" s="81" t="s">
        <v>87</v>
      </c>
      <c r="B51" s="77">
        <v>1</v>
      </c>
      <c r="C51" s="77">
        <v>6</v>
      </c>
      <c r="D51" s="83" t="s">
        <v>104</v>
      </c>
      <c r="E51" s="79">
        <v>122</v>
      </c>
      <c r="F51" s="80">
        <v>50</v>
      </c>
      <c r="G51" s="119">
        <f>'6'!F50</f>
        <v>30</v>
      </c>
      <c r="H51" s="119">
        <f t="shared" si="4"/>
        <v>30</v>
      </c>
    </row>
    <row r="52" spans="1:10" ht="26.4" x14ac:dyDescent="0.3">
      <c r="A52" s="324" t="s">
        <v>89</v>
      </c>
      <c r="B52" s="77">
        <v>1</v>
      </c>
      <c r="C52" s="77">
        <v>6</v>
      </c>
      <c r="D52" s="83" t="s">
        <v>104</v>
      </c>
      <c r="E52" s="79">
        <v>242</v>
      </c>
      <c r="F52" s="80">
        <v>544.4</v>
      </c>
      <c r="G52" s="119">
        <f>'6'!F51</f>
        <v>159</v>
      </c>
      <c r="H52" s="119">
        <f t="shared" si="4"/>
        <v>159</v>
      </c>
    </row>
    <row r="53" spans="1:10" ht="45.6" customHeight="1" x14ac:dyDescent="0.3">
      <c r="A53" s="81" t="s">
        <v>90</v>
      </c>
      <c r="B53" s="77">
        <v>1</v>
      </c>
      <c r="C53" s="77">
        <v>6</v>
      </c>
      <c r="D53" s="83" t="s">
        <v>104</v>
      </c>
      <c r="E53" s="79">
        <v>244</v>
      </c>
      <c r="F53" s="80">
        <v>331</v>
      </c>
      <c r="G53" s="119">
        <f>'6'!F52</f>
        <v>887.4</v>
      </c>
      <c r="H53" s="119">
        <f t="shared" si="4"/>
        <v>887.4</v>
      </c>
    </row>
    <row r="54" spans="1:10" ht="27.6" customHeight="1" x14ac:dyDescent="0.3">
      <c r="A54" s="323" t="s">
        <v>92</v>
      </c>
      <c r="B54" s="77">
        <v>1</v>
      </c>
      <c r="C54" s="77">
        <v>6</v>
      </c>
      <c r="D54" s="78" t="s">
        <v>104</v>
      </c>
      <c r="E54" s="79">
        <v>851</v>
      </c>
      <c r="F54" s="80"/>
      <c r="G54" s="119">
        <f>'6'!F53</f>
        <v>3.1</v>
      </c>
      <c r="H54" s="119">
        <f t="shared" si="4"/>
        <v>3.1</v>
      </c>
    </row>
    <row r="55" spans="1:10" ht="39.6" x14ac:dyDescent="0.3">
      <c r="A55" s="322" t="s">
        <v>106</v>
      </c>
      <c r="B55" s="73">
        <v>1</v>
      </c>
      <c r="C55" s="73">
        <v>6</v>
      </c>
      <c r="D55" s="74">
        <v>7701070000</v>
      </c>
      <c r="E55" s="75">
        <v>0</v>
      </c>
      <c r="F55" s="76">
        <f>SUM(F56:F59)</f>
        <v>1373</v>
      </c>
      <c r="G55" s="118">
        <f>SUM(G56:G59)</f>
        <v>1959.8</v>
      </c>
      <c r="H55" s="118">
        <f>SUM(H56:H59)</f>
        <v>1959.8</v>
      </c>
    </row>
    <row r="56" spans="1:10" ht="26.4" x14ac:dyDescent="0.3">
      <c r="A56" s="323" t="s">
        <v>76</v>
      </c>
      <c r="B56" s="77">
        <v>1</v>
      </c>
      <c r="C56" s="77">
        <v>6</v>
      </c>
      <c r="D56" s="78" t="s">
        <v>107</v>
      </c>
      <c r="E56" s="79">
        <v>121</v>
      </c>
      <c r="F56" s="80">
        <v>1023.8</v>
      </c>
      <c r="G56" s="119">
        <f>'6'!F55</f>
        <v>1497.5</v>
      </c>
      <c r="H56" s="119">
        <f>G56</f>
        <v>1497.5</v>
      </c>
    </row>
    <row r="57" spans="1:10" ht="51.75" customHeight="1" x14ac:dyDescent="0.3">
      <c r="A57" s="324" t="s">
        <v>79</v>
      </c>
      <c r="B57" s="77">
        <v>1</v>
      </c>
      <c r="C57" s="77">
        <v>6</v>
      </c>
      <c r="D57" s="78" t="s">
        <v>107</v>
      </c>
      <c r="E57" s="79">
        <v>129</v>
      </c>
      <c r="F57" s="80">
        <v>309.2</v>
      </c>
      <c r="G57" s="119">
        <f>'6'!F56</f>
        <v>452.3</v>
      </c>
      <c r="H57" s="119">
        <f t="shared" ref="H57:H59" si="5">G57</f>
        <v>452.3</v>
      </c>
    </row>
    <row r="58" spans="1:10" ht="30.75" customHeight="1" x14ac:dyDescent="0.3">
      <c r="A58" s="81" t="s">
        <v>89</v>
      </c>
      <c r="B58" s="77">
        <v>1</v>
      </c>
      <c r="C58" s="77">
        <v>6</v>
      </c>
      <c r="D58" s="78" t="s">
        <v>107</v>
      </c>
      <c r="E58" s="79">
        <v>242</v>
      </c>
      <c r="F58" s="80">
        <v>25</v>
      </c>
      <c r="G58" s="119">
        <f>'6'!F58</f>
        <v>0</v>
      </c>
      <c r="H58" s="119">
        <f t="shared" si="5"/>
        <v>0</v>
      </c>
    </row>
    <row r="59" spans="1:10" ht="44.4" customHeight="1" x14ac:dyDescent="0.3">
      <c r="A59" s="81" t="s">
        <v>90</v>
      </c>
      <c r="B59" s="77">
        <v>1</v>
      </c>
      <c r="C59" s="77">
        <v>6</v>
      </c>
      <c r="D59" s="78" t="s">
        <v>107</v>
      </c>
      <c r="E59" s="79">
        <v>244</v>
      </c>
      <c r="F59" s="80">
        <v>15</v>
      </c>
      <c r="G59" s="119">
        <f>'6'!F59</f>
        <v>10</v>
      </c>
      <c r="H59" s="119">
        <f t="shared" si="5"/>
        <v>10</v>
      </c>
    </row>
    <row r="60" spans="1:10" ht="19.2" customHeight="1" x14ac:dyDescent="0.3">
      <c r="A60" s="322" t="str">
        <f>'6'!A60</f>
        <v>Обеспечение проведения выборов и референдумов</v>
      </c>
      <c r="B60" s="73">
        <v>1</v>
      </c>
      <c r="C60" s="73">
        <v>7</v>
      </c>
      <c r="D60" s="74"/>
      <c r="E60" s="75"/>
      <c r="F60" s="76"/>
      <c r="G60" s="118">
        <f>G61</f>
        <v>200</v>
      </c>
      <c r="H60" s="118">
        <f>H61</f>
        <v>200</v>
      </c>
      <c r="I60" s="221"/>
      <c r="J60" s="221"/>
    </row>
    <row r="61" spans="1:10" ht="40.799999999999997" customHeight="1" x14ac:dyDescent="0.3">
      <c r="A61" s="81" t="str">
        <f>'6'!A61</f>
        <v>Прочая закупка товаров, работ и услуг для обеспечения государственных (муниципальных) нужд</v>
      </c>
      <c r="B61" s="77">
        <v>1</v>
      </c>
      <c r="C61" s="77">
        <v>7</v>
      </c>
      <c r="D61" s="78" t="s">
        <v>572</v>
      </c>
      <c r="E61" s="79">
        <v>244</v>
      </c>
      <c r="F61" s="80"/>
      <c r="G61" s="119">
        <v>200</v>
      </c>
      <c r="H61" s="119">
        <v>200</v>
      </c>
    </row>
    <row r="62" spans="1:10" ht="21" customHeight="1" x14ac:dyDescent="0.3">
      <c r="A62" s="321" t="s">
        <v>108</v>
      </c>
      <c r="B62" s="84" t="s">
        <v>109</v>
      </c>
      <c r="C62" s="84">
        <v>11</v>
      </c>
      <c r="D62" s="74"/>
      <c r="E62" s="75"/>
      <c r="F62" s="76">
        <f>SUM(F63:F63)</f>
        <v>1065.5</v>
      </c>
      <c r="G62" s="118">
        <f>SUM(G63:G63)</f>
        <v>2500</v>
      </c>
      <c r="H62" s="118">
        <f>SUM(H63:H63)</f>
        <v>2500</v>
      </c>
      <c r="I62" s="221"/>
      <c r="J62" s="221"/>
    </row>
    <row r="63" spans="1:10" ht="41.4" customHeight="1" x14ac:dyDescent="0.3">
      <c r="A63" s="323" t="s">
        <v>110</v>
      </c>
      <c r="B63" s="85" t="s">
        <v>109</v>
      </c>
      <c r="C63" s="85">
        <v>11</v>
      </c>
      <c r="D63" s="86" t="s">
        <v>357</v>
      </c>
      <c r="E63" s="79">
        <v>870</v>
      </c>
      <c r="F63" s="80">
        <v>1065.5</v>
      </c>
      <c r="G63" s="119">
        <f>'6'!F63</f>
        <v>2500</v>
      </c>
      <c r="H63" s="119">
        <f>G63</f>
        <v>2500</v>
      </c>
    </row>
    <row r="64" spans="1:10" ht="15.6" customHeight="1" x14ac:dyDescent="0.3">
      <c r="A64" s="322" t="s">
        <v>111</v>
      </c>
      <c r="B64" s="73">
        <v>1</v>
      </c>
      <c r="C64" s="73">
        <v>13</v>
      </c>
      <c r="D64" s="86"/>
      <c r="E64" s="85"/>
      <c r="F64" s="76" t="e">
        <f>+F65+F73+F67+#REF!</f>
        <v>#REF!</v>
      </c>
      <c r="G64" s="118">
        <f>+G65+G73+G67</f>
        <v>9325.8000000000011</v>
      </c>
      <c r="H64" s="118">
        <f>+H65+H73+H67</f>
        <v>9332.6</v>
      </c>
      <c r="I64" s="221"/>
      <c r="J64" s="221"/>
    </row>
    <row r="65" spans="1:13" ht="43.95" customHeight="1" x14ac:dyDescent="0.3">
      <c r="A65" s="321" t="s">
        <v>112</v>
      </c>
      <c r="B65" s="73">
        <v>1</v>
      </c>
      <c r="C65" s="73">
        <v>13</v>
      </c>
      <c r="D65" s="87" t="s">
        <v>113</v>
      </c>
      <c r="E65" s="75"/>
      <c r="F65" s="76">
        <f>SUM(F66:F66)</f>
        <v>160</v>
      </c>
      <c r="G65" s="118">
        <f t="shared" ref="G65:H65" si="6">SUM(G66:G66)</f>
        <v>160</v>
      </c>
      <c r="H65" s="118">
        <f t="shared" si="6"/>
        <v>160</v>
      </c>
      <c r="I65" s="221"/>
      <c r="J65" s="221"/>
    </row>
    <row r="66" spans="1:13" ht="46.2" customHeight="1" x14ac:dyDescent="0.3">
      <c r="A66" s="81" t="s">
        <v>90</v>
      </c>
      <c r="B66" s="77">
        <v>1</v>
      </c>
      <c r="C66" s="77">
        <v>13</v>
      </c>
      <c r="D66" s="86" t="s">
        <v>113</v>
      </c>
      <c r="E66" s="79">
        <v>244</v>
      </c>
      <c r="F66" s="80">
        <v>160</v>
      </c>
      <c r="G66" s="119">
        <v>160</v>
      </c>
      <c r="H66" s="119">
        <v>160</v>
      </c>
      <c r="I66" s="221"/>
      <c r="J66" s="221"/>
    </row>
    <row r="67" spans="1:13" ht="31.8" customHeight="1" x14ac:dyDescent="0.3">
      <c r="A67" s="322" t="s">
        <v>358</v>
      </c>
      <c r="B67" s="73">
        <v>1</v>
      </c>
      <c r="C67" s="73">
        <v>13</v>
      </c>
      <c r="D67" s="87" t="s">
        <v>359</v>
      </c>
      <c r="E67" s="75"/>
      <c r="F67" s="76" t="e">
        <f>+F68+F69+#REF!</f>
        <v>#REF!</v>
      </c>
      <c r="G67" s="118">
        <f>SUM(G68:G72)</f>
        <v>8373.7000000000007</v>
      </c>
      <c r="H67" s="118">
        <f>SUM(H68:H72)</f>
        <v>8373.7000000000007</v>
      </c>
      <c r="I67" s="221"/>
      <c r="J67" s="221"/>
    </row>
    <row r="68" spans="1:13" ht="33" customHeight="1" x14ac:dyDescent="0.3">
      <c r="A68" s="81" t="s">
        <v>89</v>
      </c>
      <c r="B68" s="77">
        <v>1</v>
      </c>
      <c r="C68" s="77">
        <v>13</v>
      </c>
      <c r="D68" s="86" t="s">
        <v>359</v>
      </c>
      <c r="E68" s="79">
        <v>242</v>
      </c>
      <c r="F68" s="80">
        <v>200</v>
      </c>
      <c r="G68" s="119">
        <f>'6'!F70</f>
        <v>505.6</v>
      </c>
      <c r="H68" s="119">
        <f>G68</f>
        <v>505.6</v>
      </c>
      <c r="I68" s="221"/>
      <c r="J68" s="221"/>
    </row>
    <row r="69" spans="1:13" ht="26.25" customHeight="1" x14ac:dyDescent="0.3">
      <c r="A69" s="81" t="s">
        <v>90</v>
      </c>
      <c r="B69" s="77">
        <v>1</v>
      </c>
      <c r="C69" s="77">
        <v>13</v>
      </c>
      <c r="D69" s="86" t="s">
        <v>359</v>
      </c>
      <c r="E69" s="79">
        <v>244</v>
      </c>
      <c r="F69" s="80">
        <v>4236</v>
      </c>
      <c r="G69" s="119">
        <f>'6'!F71</f>
        <v>7290.6</v>
      </c>
      <c r="H69" s="119">
        <f t="shared" ref="H69" si="7">G69</f>
        <v>7290.6</v>
      </c>
      <c r="I69" s="221"/>
      <c r="J69" s="221"/>
    </row>
    <row r="70" spans="1:13" ht="26.25" customHeight="1" x14ac:dyDescent="0.3">
      <c r="A70" s="323" t="s">
        <v>92</v>
      </c>
      <c r="B70" s="77">
        <v>1</v>
      </c>
      <c r="C70" s="77">
        <v>3</v>
      </c>
      <c r="D70" s="86" t="s">
        <v>359</v>
      </c>
      <c r="E70" s="79">
        <v>851</v>
      </c>
      <c r="F70" s="80"/>
      <c r="G70" s="119">
        <f>'6'!F72</f>
        <v>517.5</v>
      </c>
      <c r="H70" s="119">
        <f>G70</f>
        <v>517.5</v>
      </c>
      <c r="I70" s="221"/>
      <c r="J70" s="221"/>
    </row>
    <row r="71" spans="1:13" ht="21.75" customHeight="1" x14ac:dyDescent="0.3">
      <c r="A71" s="323" t="s">
        <v>93</v>
      </c>
      <c r="B71" s="77">
        <v>1</v>
      </c>
      <c r="C71" s="77">
        <v>3</v>
      </c>
      <c r="D71" s="86" t="s">
        <v>359</v>
      </c>
      <c r="E71" s="79">
        <v>852</v>
      </c>
      <c r="F71" s="80"/>
      <c r="G71" s="119">
        <f>'6'!F73</f>
        <v>40</v>
      </c>
      <c r="H71" s="119">
        <f t="shared" ref="H71:H72" si="8">G71</f>
        <v>40</v>
      </c>
      <c r="I71" s="221"/>
      <c r="J71" s="221"/>
    </row>
    <row r="72" spans="1:13" ht="15.75" customHeight="1" x14ac:dyDescent="0.25">
      <c r="A72" s="326" t="s">
        <v>95</v>
      </c>
      <c r="B72" s="77">
        <v>1</v>
      </c>
      <c r="C72" s="77">
        <v>3</v>
      </c>
      <c r="D72" s="86" t="s">
        <v>359</v>
      </c>
      <c r="E72" s="79">
        <v>853</v>
      </c>
      <c r="F72" s="80"/>
      <c r="G72" s="119">
        <f>'6'!F74</f>
        <v>20</v>
      </c>
      <c r="H72" s="119">
        <f t="shared" si="8"/>
        <v>20</v>
      </c>
      <c r="I72" s="221"/>
      <c r="J72" s="221"/>
    </row>
    <row r="73" spans="1:13" ht="30" customHeight="1" x14ac:dyDescent="0.3">
      <c r="A73" s="322" t="s">
        <v>116</v>
      </c>
      <c r="B73" s="73">
        <v>1</v>
      </c>
      <c r="C73" s="73">
        <v>13</v>
      </c>
      <c r="D73" s="88" t="s">
        <v>117</v>
      </c>
      <c r="E73" s="75">
        <v>0</v>
      </c>
      <c r="F73" s="76">
        <f>SUM(F74:F76)</f>
        <v>561.1</v>
      </c>
      <c r="G73" s="118">
        <f>SUM(G74:G76)</f>
        <v>792.1</v>
      </c>
      <c r="H73" s="118">
        <f>SUM(H74:H76)</f>
        <v>798.89999999999986</v>
      </c>
      <c r="I73" s="221"/>
      <c r="J73" s="221"/>
    </row>
    <row r="74" spans="1:13" ht="30.75" customHeight="1" x14ac:dyDescent="0.3">
      <c r="A74" s="323" t="s">
        <v>76</v>
      </c>
      <c r="B74" s="77">
        <v>1</v>
      </c>
      <c r="C74" s="77">
        <v>13</v>
      </c>
      <c r="D74" s="83" t="s">
        <v>117</v>
      </c>
      <c r="E74" s="79">
        <v>121</v>
      </c>
      <c r="F74" s="80">
        <v>423.3</v>
      </c>
      <c r="G74" s="119">
        <v>483.2</v>
      </c>
      <c r="H74" s="119">
        <f>536.8+0.3</f>
        <v>537.09999999999991</v>
      </c>
      <c r="I74" s="221"/>
      <c r="J74" s="221"/>
    </row>
    <row r="75" spans="1:13" ht="55.5" customHeight="1" x14ac:dyDescent="0.3">
      <c r="A75" s="324" t="s">
        <v>79</v>
      </c>
      <c r="B75" s="77">
        <v>1</v>
      </c>
      <c r="C75" s="77">
        <v>13</v>
      </c>
      <c r="D75" s="83" t="s">
        <v>117</v>
      </c>
      <c r="E75" s="79">
        <v>129</v>
      </c>
      <c r="F75" s="80">
        <v>127.8</v>
      </c>
      <c r="G75" s="119">
        <v>208.9</v>
      </c>
      <c r="H75" s="119">
        <v>161.80000000000001</v>
      </c>
      <c r="I75" s="221"/>
      <c r="J75" s="221"/>
    </row>
    <row r="76" spans="1:13" ht="27" customHeight="1" x14ac:dyDescent="0.3">
      <c r="A76" s="81" t="s">
        <v>89</v>
      </c>
      <c r="B76" s="77">
        <v>1</v>
      </c>
      <c r="C76" s="77">
        <v>13</v>
      </c>
      <c r="D76" s="83" t="s">
        <v>117</v>
      </c>
      <c r="E76" s="79">
        <v>242</v>
      </c>
      <c r="F76" s="80">
        <v>10</v>
      </c>
      <c r="G76" s="119">
        <f>'6'!F78</f>
        <v>100</v>
      </c>
      <c r="H76" s="119">
        <f t="shared" ref="H76" si="9">G76</f>
        <v>100</v>
      </c>
      <c r="I76" s="221"/>
      <c r="J76" s="221"/>
    </row>
    <row r="77" spans="1:13" ht="16.5" customHeight="1" x14ac:dyDescent="0.3">
      <c r="A77" s="322" t="s">
        <v>118</v>
      </c>
      <c r="B77" s="73">
        <v>2</v>
      </c>
      <c r="C77" s="73"/>
      <c r="D77" s="88"/>
      <c r="E77" s="75"/>
      <c r="F77" s="76">
        <f>+F78</f>
        <v>1740.1</v>
      </c>
      <c r="G77" s="118">
        <f t="shared" ref="G77:H78" si="10">+G78</f>
        <v>1845.4</v>
      </c>
      <c r="H77" s="118">
        <f t="shared" si="10"/>
        <v>1911.9</v>
      </c>
      <c r="I77" s="221"/>
      <c r="J77" s="221"/>
    </row>
    <row r="78" spans="1:13" ht="16.5" customHeight="1" x14ac:dyDescent="0.3">
      <c r="A78" s="322" t="s">
        <v>119</v>
      </c>
      <c r="B78" s="73">
        <v>2</v>
      </c>
      <c r="C78" s="73">
        <v>3</v>
      </c>
      <c r="D78" s="88"/>
      <c r="E78" s="75">
        <v>0</v>
      </c>
      <c r="F78" s="76">
        <f>+F79</f>
        <v>1740.1</v>
      </c>
      <c r="G78" s="118">
        <f t="shared" si="10"/>
        <v>1845.4</v>
      </c>
      <c r="H78" s="118">
        <f t="shared" si="10"/>
        <v>1911.9</v>
      </c>
      <c r="I78" s="221"/>
      <c r="J78" s="221"/>
    </row>
    <row r="79" spans="1:13" ht="16.5" customHeight="1" x14ac:dyDescent="0.3">
      <c r="A79" s="323" t="s">
        <v>120</v>
      </c>
      <c r="B79" s="77">
        <v>2</v>
      </c>
      <c r="C79" s="77">
        <v>3</v>
      </c>
      <c r="D79" s="83" t="s">
        <v>121</v>
      </c>
      <c r="E79" s="79">
        <v>530</v>
      </c>
      <c r="F79" s="80">
        <v>1740.1</v>
      </c>
      <c r="G79" s="119">
        <v>1845.4</v>
      </c>
      <c r="H79" s="119">
        <v>1911.9</v>
      </c>
      <c r="I79" s="221"/>
      <c r="J79" s="221"/>
    </row>
    <row r="80" spans="1:13" s="82" customFormat="1" ht="25.95" customHeight="1" x14ac:dyDescent="0.3">
      <c r="A80" s="321" t="s">
        <v>122</v>
      </c>
      <c r="B80" s="73">
        <v>3</v>
      </c>
      <c r="C80" s="73"/>
      <c r="D80" s="88"/>
      <c r="E80" s="75"/>
      <c r="F80" s="76" t="e">
        <f>+F81+F85</f>
        <v>#REF!</v>
      </c>
      <c r="G80" s="118">
        <f>+G81+G85</f>
        <v>2151.6999999999998</v>
      </c>
      <c r="H80" s="118">
        <f>+H81+H85</f>
        <v>2151.6999999999998</v>
      </c>
      <c r="I80" s="221"/>
      <c r="J80" s="221"/>
      <c r="K80" s="113"/>
      <c r="L80" s="113"/>
      <c r="M80" s="113"/>
    </row>
    <row r="81" spans="1:10" ht="39.6" x14ac:dyDescent="0.3">
      <c r="A81" s="322" t="s">
        <v>123</v>
      </c>
      <c r="B81" s="73">
        <v>3</v>
      </c>
      <c r="C81" s="73">
        <v>9</v>
      </c>
      <c r="D81" s="88"/>
      <c r="E81" s="75"/>
      <c r="F81" s="76">
        <f>SUM(F82:F84)</f>
        <v>1782.6</v>
      </c>
      <c r="G81" s="118">
        <f>SUM(G82:G84)</f>
        <v>1551.7</v>
      </c>
      <c r="H81" s="118">
        <f>SUM(H82:H84)</f>
        <v>1551.7</v>
      </c>
      <c r="I81" s="221"/>
      <c r="J81" s="221"/>
    </row>
    <row r="82" spans="1:10" ht="16.5" customHeight="1" x14ac:dyDescent="0.3">
      <c r="A82" s="81" t="s">
        <v>124</v>
      </c>
      <c r="B82" s="77">
        <v>3</v>
      </c>
      <c r="C82" s="77">
        <v>9</v>
      </c>
      <c r="D82" s="83" t="s">
        <v>125</v>
      </c>
      <c r="E82" s="79">
        <v>111</v>
      </c>
      <c r="F82" s="80">
        <v>1319.2</v>
      </c>
      <c r="G82" s="119">
        <f>'6'!F84</f>
        <v>1144.8</v>
      </c>
      <c r="H82" s="119">
        <f>G82</f>
        <v>1144.8</v>
      </c>
      <c r="I82" s="221"/>
      <c r="J82" s="221"/>
    </row>
    <row r="83" spans="1:10" ht="40.950000000000003" customHeight="1" x14ac:dyDescent="0.3">
      <c r="A83" s="324" t="s">
        <v>126</v>
      </c>
      <c r="B83" s="77">
        <v>3</v>
      </c>
      <c r="C83" s="77">
        <v>9</v>
      </c>
      <c r="D83" s="83" t="s">
        <v>125</v>
      </c>
      <c r="E83" s="79">
        <v>119</v>
      </c>
      <c r="F83" s="80">
        <v>398.4</v>
      </c>
      <c r="G83" s="119">
        <f>'6'!F85</f>
        <v>345.7</v>
      </c>
      <c r="H83" s="119">
        <f t="shared" ref="H83:H84" si="11">G83</f>
        <v>345.7</v>
      </c>
      <c r="I83" s="221"/>
      <c r="J83" s="221"/>
    </row>
    <row r="84" spans="1:10" ht="26.4" x14ac:dyDescent="0.3">
      <c r="A84" s="324" t="s">
        <v>89</v>
      </c>
      <c r="B84" s="77">
        <v>3</v>
      </c>
      <c r="C84" s="77">
        <v>9</v>
      </c>
      <c r="D84" s="83" t="s">
        <v>125</v>
      </c>
      <c r="E84" s="79">
        <v>242</v>
      </c>
      <c r="F84" s="80">
        <v>65</v>
      </c>
      <c r="G84" s="119">
        <f>'6'!F86</f>
        <v>61.2</v>
      </c>
      <c r="H84" s="119">
        <f t="shared" si="11"/>
        <v>61.2</v>
      </c>
      <c r="I84" s="221"/>
      <c r="J84" s="221"/>
    </row>
    <row r="85" spans="1:10" ht="27.75" customHeight="1" x14ac:dyDescent="0.3">
      <c r="A85" s="322" t="s">
        <v>127</v>
      </c>
      <c r="B85" s="73">
        <v>3</v>
      </c>
      <c r="C85" s="73">
        <v>14</v>
      </c>
      <c r="D85" s="83"/>
      <c r="E85" s="79"/>
      <c r="F85" s="76" t="e">
        <f>+F86+#REF!+#REF!+#REF!+#REF!+#REF!+#REF!</f>
        <v>#REF!</v>
      </c>
      <c r="G85" s="118">
        <f>G86</f>
        <v>600</v>
      </c>
      <c r="H85" s="118">
        <f>H86</f>
        <v>600</v>
      </c>
      <c r="I85" s="221"/>
      <c r="J85" s="221"/>
    </row>
    <row r="86" spans="1:10" ht="41.4" customHeight="1" x14ac:dyDescent="0.3">
      <c r="A86" s="328" t="s">
        <v>594</v>
      </c>
      <c r="B86" s="73">
        <v>3</v>
      </c>
      <c r="C86" s="73">
        <v>14</v>
      </c>
      <c r="D86" s="87" t="s">
        <v>360</v>
      </c>
      <c r="E86" s="75"/>
      <c r="F86" s="76">
        <f>SUM(F87:F87)</f>
        <v>135</v>
      </c>
      <c r="G86" s="118">
        <f t="shared" ref="G86:H86" si="12">SUM(G87:G87)</f>
        <v>600</v>
      </c>
      <c r="H86" s="118">
        <f t="shared" si="12"/>
        <v>600</v>
      </c>
      <c r="I86" s="221"/>
      <c r="J86" s="221"/>
    </row>
    <row r="87" spans="1:10" ht="25.5" customHeight="1" x14ac:dyDescent="0.3">
      <c r="A87" s="81" t="s">
        <v>90</v>
      </c>
      <c r="B87" s="77">
        <v>3</v>
      </c>
      <c r="C87" s="77">
        <v>14</v>
      </c>
      <c r="D87" s="86" t="s">
        <v>360</v>
      </c>
      <c r="E87" s="79">
        <v>244</v>
      </c>
      <c r="F87" s="80">
        <v>135</v>
      </c>
      <c r="G87" s="119">
        <f>'6'!F89</f>
        <v>600</v>
      </c>
      <c r="H87" s="119">
        <f>G87</f>
        <v>600</v>
      </c>
      <c r="I87" s="221"/>
      <c r="J87" s="221"/>
    </row>
    <row r="88" spans="1:10" ht="17.25" customHeight="1" x14ac:dyDescent="0.3">
      <c r="A88" s="322" t="s">
        <v>129</v>
      </c>
      <c r="B88" s="73">
        <v>4</v>
      </c>
      <c r="C88" s="73"/>
      <c r="D88" s="86"/>
      <c r="E88" s="79"/>
      <c r="F88" s="76" t="e">
        <f>+F89+F100+F95+F105</f>
        <v>#REF!</v>
      </c>
      <c r="G88" s="118">
        <f>G89+G100+G105</f>
        <v>63290.8</v>
      </c>
      <c r="H88" s="118">
        <f>H89+H100+H105</f>
        <v>78574.400000000009</v>
      </c>
      <c r="I88" s="221"/>
      <c r="J88" s="221"/>
    </row>
    <row r="89" spans="1:10" ht="17.25" customHeight="1" x14ac:dyDescent="0.3">
      <c r="A89" s="322" t="s">
        <v>130</v>
      </c>
      <c r="B89" s="73">
        <v>4</v>
      </c>
      <c r="C89" s="73">
        <v>5</v>
      </c>
      <c r="D89" s="89"/>
      <c r="E89" s="89"/>
      <c r="F89" s="90">
        <f>SUM(F90:F94)</f>
        <v>1692.3</v>
      </c>
      <c r="G89" s="121">
        <f>G90+G91+G92+G93+G94+G98</f>
        <v>5713.9</v>
      </c>
      <c r="H89" s="121">
        <f>H90+H91+H92+H93+H94+H98</f>
        <v>5871.8</v>
      </c>
      <c r="I89" s="221"/>
      <c r="J89" s="221"/>
    </row>
    <row r="90" spans="1:10" ht="26.4" x14ac:dyDescent="0.3">
      <c r="A90" s="323" t="s">
        <v>76</v>
      </c>
      <c r="B90" s="77">
        <v>4</v>
      </c>
      <c r="C90" s="77">
        <v>5</v>
      </c>
      <c r="D90" s="78" t="s">
        <v>131</v>
      </c>
      <c r="E90" s="79">
        <v>121</v>
      </c>
      <c r="F90" s="80">
        <v>1138.5</v>
      </c>
      <c r="G90" s="119">
        <f>'6'!F94</f>
        <v>1462.6</v>
      </c>
      <c r="H90" s="119">
        <f>G90</f>
        <v>1462.6</v>
      </c>
      <c r="I90" s="221"/>
      <c r="J90" s="221"/>
    </row>
    <row r="91" spans="1:10" ht="49.5" customHeight="1" x14ac:dyDescent="0.3">
      <c r="A91" s="324" t="s">
        <v>79</v>
      </c>
      <c r="B91" s="77">
        <v>4</v>
      </c>
      <c r="C91" s="77">
        <v>5</v>
      </c>
      <c r="D91" s="78" t="s">
        <v>131</v>
      </c>
      <c r="E91" s="79">
        <v>129</v>
      </c>
      <c r="F91" s="80">
        <v>343.8</v>
      </c>
      <c r="G91" s="119">
        <f>'6'!F95</f>
        <v>441.7</v>
      </c>
      <c r="H91" s="119">
        <f t="shared" ref="H91:H94" si="13">G91</f>
        <v>441.7</v>
      </c>
      <c r="I91" s="221"/>
      <c r="J91" s="221"/>
    </row>
    <row r="92" spans="1:10" ht="26.4" x14ac:dyDescent="0.3">
      <c r="A92" s="81" t="s">
        <v>87</v>
      </c>
      <c r="B92" s="77">
        <v>4</v>
      </c>
      <c r="C92" s="77">
        <v>5</v>
      </c>
      <c r="D92" s="78" t="s">
        <v>131</v>
      </c>
      <c r="E92" s="79">
        <v>122</v>
      </c>
      <c r="F92" s="80">
        <v>10</v>
      </c>
      <c r="G92" s="119">
        <f>'6'!F96</f>
        <v>10</v>
      </c>
      <c r="H92" s="119">
        <f t="shared" si="13"/>
        <v>10</v>
      </c>
      <c r="I92" s="221"/>
      <c r="J92" s="221"/>
    </row>
    <row r="93" spans="1:10" ht="26.4" x14ac:dyDescent="0.3">
      <c r="A93" s="324" t="s">
        <v>89</v>
      </c>
      <c r="B93" s="77">
        <v>4</v>
      </c>
      <c r="C93" s="77">
        <v>5</v>
      </c>
      <c r="D93" s="78" t="s">
        <v>132</v>
      </c>
      <c r="E93" s="79">
        <v>242</v>
      </c>
      <c r="F93" s="80"/>
      <c r="G93" s="119">
        <f>'6'!F97</f>
        <v>38</v>
      </c>
      <c r="H93" s="119">
        <f t="shared" si="13"/>
        <v>38</v>
      </c>
      <c r="I93" s="221"/>
      <c r="J93" s="221"/>
    </row>
    <row r="94" spans="1:10" ht="45.6" customHeight="1" x14ac:dyDescent="0.3">
      <c r="A94" s="81" t="s">
        <v>90</v>
      </c>
      <c r="B94" s="77">
        <v>4</v>
      </c>
      <c r="C94" s="77">
        <v>5</v>
      </c>
      <c r="D94" s="78" t="s">
        <v>361</v>
      </c>
      <c r="E94" s="79" t="s">
        <v>91</v>
      </c>
      <c r="F94" s="80">
        <v>200</v>
      </c>
      <c r="G94" s="119">
        <f>'6'!F98</f>
        <v>952</v>
      </c>
      <c r="H94" s="119">
        <f t="shared" si="13"/>
        <v>952</v>
      </c>
      <c r="I94" s="221"/>
      <c r="J94" s="221"/>
    </row>
    <row r="95" spans="1:10" hidden="1" x14ac:dyDescent="0.3">
      <c r="A95" s="322" t="s">
        <v>362</v>
      </c>
      <c r="B95" s="73">
        <v>4</v>
      </c>
      <c r="C95" s="73">
        <v>6</v>
      </c>
      <c r="D95" s="74" t="s">
        <v>367</v>
      </c>
      <c r="E95" s="75"/>
      <c r="F95" s="76">
        <f>+F96</f>
        <v>0</v>
      </c>
      <c r="G95" s="118">
        <f t="shared" ref="G95:H96" si="14">+G96</f>
        <v>0</v>
      </c>
      <c r="H95" s="118">
        <f t="shared" si="14"/>
        <v>0</v>
      </c>
      <c r="I95" s="221"/>
      <c r="J95" s="221"/>
    </row>
    <row r="96" spans="1:10" hidden="1" x14ac:dyDescent="0.3">
      <c r="A96" s="322" t="s">
        <v>366</v>
      </c>
      <c r="B96" s="73">
        <v>4</v>
      </c>
      <c r="C96" s="73">
        <v>6</v>
      </c>
      <c r="D96" s="74" t="s">
        <v>140</v>
      </c>
      <c r="E96" s="75"/>
      <c r="F96" s="76">
        <f>+F97</f>
        <v>0</v>
      </c>
      <c r="G96" s="118">
        <f t="shared" si="14"/>
        <v>0</v>
      </c>
      <c r="H96" s="118">
        <f t="shared" si="14"/>
        <v>0</v>
      </c>
      <c r="I96" s="221"/>
      <c r="J96" s="221"/>
    </row>
    <row r="97" spans="1:10" ht="30" hidden="1" customHeight="1" x14ac:dyDescent="0.3">
      <c r="A97" s="81" t="s">
        <v>90</v>
      </c>
      <c r="B97" s="77">
        <v>4</v>
      </c>
      <c r="C97" s="77">
        <v>6</v>
      </c>
      <c r="D97" s="78" t="s">
        <v>140</v>
      </c>
      <c r="E97" s="79"/>
      <c r="F97" s="80"/>
      <c r="G97" s="119"/>
      <c r="H97" s="119"/>
      <c r="I97" s="221"/>
      <c r="J97" s="221"/>
    </row>
    <row r="98" spans="1:10" ht="30" customHeight="1" x14ac:dyDescent="0.3">
      <c r="A98" s="322" t="str">
        <f>'6'!A99</f>
        <v>Непр. расходы  - на реализацию губернаторского проекта "Сорунза"</v>
      </c>
      <c r="B98" s="73">
        <v>4</v>
      </c>
      <c r="C98" s="73">
        <v>5</v>
      </c>
      <c r="D98" s="74"/>
      <c r="E98" s="75"/>
      <c r="F98" s="120">
        <v>2870</v>
      </c>
      <c r="G98" s="118">
        <f>G99</f>
        <v>2809.6</v>
      </c>
      <c r="H98" s="118">
        <f>H99</f>
        <v>2967.5</v>
      </c>
      <c r="I98" s="221"/>
      <c r="J98" s="221"/>
    </row>
    <row r="99" spans="1:10" ht="36.6" customHeight="1" x14ac:dyDescent="0.3">
      <c r="A99" s="81" t="str">
        <f>'6'!A103</f>
        <v>Прочая закупка товаров, работ и услуг для обеспечения государственных (муниципальных) нужд</v>
      </c>
      <c r="B99" s="77">
        <v>4</v>
      </c>
      <c r="C99" s="77">
        <v>5</v>
      </c>
      <c r="D99" s="78" t="s">
        <v>613</v>
      </c>
      <c r="E99" s="79" t="s">
        <v>91</v>
      </c>
      <c r="F99" s="211">
        <v>2870</v>
      </c>
      <c r="G99" s="119">
        <v>2809.6</v>
      </c>
      <c r="H99" s="119">
        <v>2967.5</v>
      </c>
      <c r="I99" s="221"/>
      <c r="J99" s="221"/>
    </row>
    <row r="100" spans="1:10" ht="18" customHeight="1" x14ac:dyDescent="0.3">
      <c r="A100" s="322" t="s">
        <v>133</v>
      </c>
      <c r="B100" s="73">
        <v>4</v>
      </c>
      <c r="C100" s="73">
        <v>9</v>
      </c>
      <c r="D100" s="74"/>
      <c r="E100" s="75"/>
      <c r="F100" s="76">
        <f>SUM(F102:F104)</f>
        <v>43315</v>
      </c>
      <c r="G100" s="118">
        <f>G101+G103</f>
        <v>39814</v>
      </c>
      <c r="H100" s="118">
        <f>H101+H103</f>
        <v>54930.8</v>
      </c>
      <c r="I100" s="221"/>
      <c r="J100" s="221"/>
    </row>
    <row r="101" spans="1:10" ht="39.6" customHeight="1" x14ac:dyDescent="0.3">
      <c r="A101" s="322" t="s">
        <v>602</v>
      </c>
      <c r="B101" s="73">
        <v>4</v>
      </c>
      <c r="C101" s="73">
        <v>9</v>
      </c>
      <c r="D101" s="74"/>
      <c r="E101" s="75"/>
      <c r="F101" s="120">
        <f>F102</f>
        <v>4815</v>
      </c>
      <c r="G101" s="118">
        <f>G102</f>
        <v>5814</v>
      </c>
      <c r="H101" s="118">
        <f>H102</f>
        <v>6121</v>
      </c>
      <c r="I101" s="221"/>
      <c r="J101" s="221"/>
    </row>
    <row r="102" spans="1:10" ht="49.2" customHeight="1" x14ac:dyDescent="0.3">
      <c r="A102" s="81" t="s">
        <v>90</v>
      </c>
      <c r="B102" s="77">
        <v>4</v>
      </c>
      <c r="C102" s="77">
        <v>9</v>
      </c>
      <c r="D102" s="91" t="s">
        <v>363</v>
      </c>
      <c r="E102" s="79">
        <v>244</v>
      </c>
      <c r="F102" s="80">
        <v>4815</v>
      </c>
      <c r="G102" s="119">
        <v>5814</v>
      </c>
      <c r="H102" s="119">
        <v>6121</v>
      </c>
      <c r="I102" s="221"/>
      <c r="J102" s="221"/>
    </row>
    <row r="103" spans="1:10" ht="39.6" x14ac:dyDescent="0.3">
      <c r="A103" s="81" t="s">
        <v>436</v>
      </c>
      <c r="B103" s="77">
        <v>4</v>
      </c>
      <c r="C103" s="77">
        <v>9</v>
      </c>
      <c r="D103" s="91">
        <v>7702075050</v>
      </c>
      <c r="E103" s="79">
        <v>243</v>
      </c>
      <c r="F103" s="80">
        <v>11500</v>
      </c>
      <c r="G103" s="119">
        <v>34000</v>
      </c>
      <c r="H103" s="119">
        <v>48809.8</v>
      </c>
      <c r="I103" s="221"/>
      <c r="J103" s="221"/>
    </row>
    <row r="104" spans="1:10" ht="39.6" hidden="1" x14ac:dyDescent="0.3">
      <c r="A104" s="81" t="s">
        <v>436</v>
      </c>
      <c r="B104" s="77">
        <v>4</v>
      </c>
      <c r="C104" s="77">
        <v>9</v>
      </c>
      <c r="D104" s="91" t="s">
        <v>437</v>
      </c>
      <c r="E104" s="79">
        <v>243</v>
      </c>
      <c r="F104" s="80">
        <v>27000</v>
      </c>
      <c r="G104" s="119">
        <f>'6'!F105</f>
        <v>0</v>
      </c>
      <c r="H104" s="119">
        <f t="shared" ref="H104" si="15">G104</f>
        <v>0</v>
      </c>
      <c r="I104" s="221"/>
      <c r="J104" s="221"/>
    </row>
    <row r="105" spans="1:10" ht="19.2" customHeight="1" x14ac:dyDescent="0.3">
      <c r="A105" s="322" t="s">
        <v>134</v>
      </c>
      <c r="B105" s="73">
        <v>4</v>
      </c>
      <c r="C105" s="73">
        <v>12</v>
      </c>
      <c r="D105" s="91"/>
      <c r="E105" s="79"/>
      <c r="F105" s="76" t="e">
        <f>+F106+#REF!+F108+#REF!+#REF!+#REF!+#REF!+F112+F116+F120</f>
        <v>#REF!</v>
      </c>
      <c r="G105" s="118">
        <f>G106+G108+G110+G112+G114+G116+G120+G123</f>
        <v>17762.900000000001</v>
      </c>
      <c r="H105" s="118">
        <f>H106+H108+H110+H112+H114+H116+H120+H123</f>
        <v>17771.8</v>
      </c>
      <c r="I105" s="221"/>
      <c r="J105" s="221"/>
    </row>
    <row r="106" spans="1:10" ht="49.8" customHeight="1" x14ac:dyDescent="0.3">
      <c r="A106" s="329" t="str">
        <f>'6'!A107</f>
        <v>МП "Создание условий для устойчивого экономического развития на территории Кызылского кожууна  на 2021-2023 гг.»</v>
      </c>
      <c r="B106" s="73">
        <v>4</v>
      </c>
      <c r="C106" s="73">
        <v>12</v>
      </c>
      <c r="D106" s="88"/>
      <c r="E106" s="75"/>
      <c r="F106" s="76">
        <f>SUM(F107:F107)</f>
        <v>500</v>
      </c>
      <c r="G106" s="118">
        <f t="shared" ref="G106:H106" si="16">SUM(G107:G107)</f>
        <v>1940</v>
      </c>
      <c r="H106" s="118">
        <f t="shared" si="16"/>
        <v>1940</v>
      </c>
      <c r="I106" s="221"/>
      <c r="J106" s="221"/>
    </row>
    <row r="107" spans="1:10" ht="52.8" x14ac:dyDescent="0.3">
      <c r="A107" s="323" t="s">
        <v>139</v>
      </c>
      <c r="B107" s="77">
        <v>4</v>
      </c>
      <c r="C107" s="77">
        <v>12</v>
      </c>
      <c r="D107" s="83" t="s">
        <v>596</v>
      </c>
      <c r="E107" s="79">
        <v>811</v>
      </c>
      <c r="F107" s="80">
        <v>500</v>
      </c>
      <c r="G107" s="119">
        <f>'6'!F108</f>
        <v>1940</v>
      </c>
      <c r="H107" s="119">
        <f>G107</f>
        <v>1940</v>
      </c>
      <c r="I107" s="221"/>
      <c r="J107" s="221"/>
    </row>
    <row r="108" spans="1:10" ht="20.399999999999999" customHeight="1" x14ac:dyDescent="0.3">
      <c r="A108" s="330" t="str">
        <f>'6'!A111</f>
        <v xml:space="preserve">МП «Некоммерческие организации » </v>
      </c>
      <c r="B108" s="73">
        <v>4</v>
      </c>
      <c r="C108" s="73">
        <v>12</v>
      </c>
      <c r="D108" s="88"/>
      <c r="E108" s="75"/>
      <c r="F108" s="76">
        <f>+F109</f>
        <v>100</v>
      </c>
      <c r="G108" s="118">
        <f t="shared" ref="G108:H108" si="17">+G109</f>
        <v>100</v>
      </c>
      <c r="H108" s="118">
        <f t="shared" si="17"/>
        <v>100</v>
      </c>
      <c r="I108" s="221"/>
      <c r="J108" s="221"/>
    </row>
    <row r="109" spans="1:10" ht="40.200000000000003" customHeight="1" x14ac:dyDescent="0.3">
      <c r="A109" s="81" t="s">
        <v>90</v>
      </c>
      <c r="B109" s="73">
        <v>4</v>
      </c>
      <c r="C109" s="73">
        <v>12</v>
      </c>
      <c r="D109" s="83" t="s">
        <v>588</v>
      </c>
      <c r="E109" s="79">
        <v>244</v>
      </c>
      <c r="F109" s="211">
        <v>100</v>
      </c>
      <c r="G109" s="119">
        <v>100</v>
      </c>
      <c r="H109" s="119">
        <f>G109</f>
        <v>100</v>
      </c>
      <c r="I109" s="221"/>
      <c r="J109" s="221"/>
    </row>
    <row r="110" spans="1:10" ht="34.200000000000003" customHeight="1" x14ac:dyDescent="0.3">
      <c r="A110" s="322" t="str">
        <f>'6'!A113</f>
        <v xml:space="preserve">МП «Территориальное планирование и комплексное развитие территорий на 2021-2025 годы » </v>
      </c>
      <c r="B110" s="73">
        <v>4</v>
      </c>
      <c r="C110" s="73">
        <v>12</v>
      </c>
      <c r="D110" s="88"/>
      <c r="E110" s="75"/>
      <c r="F110" s="211"/>
      <c r="G110" s="118">
        <f>G111</f>
        <v>50</v>
      </c>
      <c r="H110" s="118">
        <f>H111</f>
        <v>50</v>
      </c>
      <c r="I110" s="221"/>
      <c r="J110" s="221"/>
    </row>
    <row r="111" spans="1:10" ht="46.2" customHeight="1" x14ac:dyDescent="0.3">
      <c r="A111" s="81" t="str">
        <f>'6'!A114</f>
        <v>Прочая закупка товаров, работ и услуг для обеспечения государственных (муниципальных) нужд</v>
      </c>
      <c r="B111" s="73">
        <v>4</v>
      </c>
      <c r="C111" s="73">
        <v>12</v>
      </c>
      <c r="D111" s="83" t="s">
        <v>590</v>
      </c>
      <c r="E111" s="79">
        <v>244</v>
      </c>
      <c r="F111" s="211"/>
      <c r="G111" s="119">
        <v>50</v>
      </c>
      <c r="H111" s="119">
        <f>G111</f>
        <v>50</v>
      </c>
      <c r="I111" s="221"/>
      <c r="J111" s="221"/>
    </row>
    <row r="112" spans="1:10" ht="22.2" customHeight="1" x14ac:dyDescent="0.3">
      <c r="A112" s="322" t="str">
        <f>'6'!A115</f>
        <v>МП  "Комплексное развитие сельских территорий"</v>
      </c>
      <c r="B112" s="73">
        <v>4</v>
      </c>
      <c r="C112" s="73">
        <v>12</v>
      </c>
      <c r="D112" s="87"/>
      <c r="E112" s="75"/>
      <c r="F112" s="76">
        <f>F113</f>
        <v>4228.5</v>
      </c>
      <c r="G112" s="118">
        <f t="shared" ref="G112:H112" si="18">G113</f>
        <v>1240</v>
      </c>
      <c r="H112" s="118">
        <f t="shared" si="18"/>
        <v>1240</v>
      </c>
      <c r="I112" s="221"/>
      <c r="J112" s="221"/>
    </row>
    <row r="113" spans="1:13" ht="41.4" customHeight="1" x14ac:dyDescent="0.3">
      <c r="A113" s="81" t="s">
        <v>90</v>
      </c>
      <c r="B113" s="77">
        <v>4</v>
      </c>
      <c r="C113" s="77">
        <v>12</v>
      </c>
      <c r="D113" s="86" t="s">
        <v>446</v>
      </c>
      <c r="E113" s="79">
        <v>244</v>
      </c>
      <c r="F113" s="80">
        <v>4228.5</v>
      </c>
      <c r="G113" s="119">
        <f>'6'!F116</f>
        <v>1240</v>
      </c>
      <c r="H113" s="119">
        <f>G113</f>
        <v>1240</v>
      </c>
      <c r="I113" s="221"/>
      <c r="J113" s="221"/>
    </row>
    <row r="114" spans="1:13" ht="52.8" x14ac:dyDescent="0.3">
      <c r="A114" s="322" t="s">
        <v>506</v>
      </c>
      <c r="B114" s="73">
        <v>4</v>
      </c>
      <c r="C114" s="73">
        <v>12</v>
      </c>
      <c r="D114" s="87" t="s">
        <v>507</v>
      </c>
      <c r="E114" s="79"/>
      <c r="F114" s="120">
        <f>F115</f>
        <v>627.1</v>
      </c>
      <c r="G114" s="118">
        <f>G115</f>
        <v>903.6</v>
      </c>
      <c r="H114" s="118">
        <f>H115</f>
        <v>912.5</v>
      </c>
      <c r="I114" s="221"/>
      <c r="J114" s="221"/>
    </row>
    <row r="115" spans="1:13" ht="26.4" x14ac:dyDescent="0.3">
      <c r="A115" s="81" t="s">
        <v>90</v>
      </c>
      <c r="B115" s="77">
        <v>4</v>
      </c>
      <c r="C115" s="77">
        <v>12</v>
      </c>
      <c r="D115" s="86" t="s">
        <v>507</v>
      </c>
      <c r="E115" s="79">
        <v>244</v>
      </c>
      <c r="F115" s="211">
        <v>627.1</v>
      </c>
      <c r="G115" s="119">
        <v>903.6</v>
      </c>
      <c r="H115" s="119">
        <v>912.5</v>
      </c>
      <c r="I115" s="221"/>
      <c r="J115" s="221"/>
    </row>
    <row r="116" spans="1:13" ht="28.2" customHeight="1" x14ac:dyDescent="0.3">
      <c r="A116" s="322" t="s">
        <v>438</v>
      </c>
      <c r="B116" s="87" t="s">
        <v>185</v>
      </c>
      <c r="C116" s="87" t="s">
        <v>440</v>
      </c>
      <c r="D116" s="87" t="s">
        <v>186</v>
      </c>
      <c r="E116" s="75"/>
      <c r="F116" s="76" t="e">
        <f>F117+F118+#REF!+F119</f>
        <v>#REF!</v>
      </c>
      <c r="G116" s="118">
        <f>G117+G118+G119</f>
        <v>13029.7</v>
      </c>
      <c r="H116" s="118">
        <f>H117+H118+H119</f>
        <v>13029.7</v>
      </c>
      <c r="I116" s="221"/>
      <c r="J116" s="221"/>
    </row>
    <row r="117" spans="1:13" x14ac:dyDescent="0.3">
      <c r="A117" s="81" t="s">
        <v>124</v>
      </c>
      <c r="B117" s="86" t="s">
        <v>185</v>
      </c>
      <c r="C117" s="86" t="s">
        <v>440</v>
      </c>
      <c r="D117" s="86" t="s">
        <v>186</v>
      </c>
      <c r="E117" s="86" t="s">
        <v>187</v>
      </c>
      <c r="F117" s="80">
        <v>3732</v>
      </c>
      <c r="G117" s="119">
        <f>'6'!F120</f>
        <v>4154.6000000000004</v>
      </c>
      <c r="H117" s="119">
        <f>G117</f>
        <v>4154.6000000000004</v>
      </c>
      <c r="I117" s="221"/>
      <c r="J117" s="221"/>
    </row>
    <row r="118" spans="1:13" ht="39.6" x14ac:dyDescent="0.3">
      <c r="A118" s="324" t="s">
        <v>126</v>
      </c>
      <c r="B118" s="86" t="s">
        <v>185</v>
      </c>
      <c r="C118" s="86" t="s">
        <v>440</v>
      </c>
      <c r="D118" s="86" t="s">
        <v>186</v>
      </c>
      <c r="E118" s="86" t="s">
        <v>188</v>
      </c>
      <c r="F118" s="80">
        <v>1127.0999999999999</v>
      </c>
      <c r="G118" s="119">
        <f>'6'!F121</f>
        <v>1254.7</v>
      </c>
      <c r="H118" s="119">
        <f t="shared" ref="H118:H119" si="19">G118</f>
        <v>1254.7</v>
      </c>
      <c r="I118" s="221"/>
      <c r="J118" s="221"/>
    </row>
    <row r="119" spans="1:13" ht="26.4" x14ac:dyDescent="0.3">
      <c r="A119" s="81" t="s">
        <v>90</v>
      </c>
      <c r="B119" s="86" t="s">
        <v>185</v>
      </c>
      <c r="C119" s="86" t="s">
        <v>440</v>
      </c>
      <c r="D119" s="86" t="s">
        <v>186</v>
      </c>
      <c r="E119" s="79">
        <v>244</v>
      </c>
      <c r="F119" s="80">
        <v>212</v>
      </c>
      <c r="G119" s="119">
        <f>'6'!F122</f>
        <v>7620.4</v>
      </c>
      <c r="H119" s="119">
        <f t="shared" si="19"/>
        <v>7620.4</v>
      </c>
      <c r="I119" s="221"/>
      <c r="J119" s="221"/>
    </row>
    <row r="120" spans="1:13" ht="26.4" x14ac:dyDescent="0.3">
      <c r="A120" s="322" t="s">
        <v>439</v>
      </c>
      <c r="B120" s="87" t="s">
        <v>185</v>
      </c>
      <c r="C120" s="87" t="s">
        <v>440</v>
      </c>
      <c r="D120" s="87" t="s">
        <v>186</v>
      </c>
      <c r="E120" s="75"/>
      <c r="F120" s="76">
        <f>F121+F122</f>
        <v>404.70000000000005</v>
      </c>
      <c r="G120" s="118">
        <f>G121+G122</f>
        <v>364.79999999999995</v>
      </c>
      <c r="H120" s="118">
        <f>SUM(H121:H122)</f>
        <v>364.79999999999995</v>
      </c>
      <c r="I120" s="221"/>
      <c r="J120" s="221"/>
    </row>
    <row r="121" spans="1:13" x14ac:dyDescent="0.3">
      <c r="A121" s="81" t="s">
        <v>124</v>
      </c>
      <c r="B121" s="86" t="s">
        <v>185</v>
      </c>
      <c r="C121" s="86" t="s">
        <v>440</v>
      </c>
      <c r="D121" s="86" t="s">
        <v>186</v>
      </c>
      <c r="E121" s="86" t="s">
        <v>187</v>
      </c>
      <c r="F121" s="80">
        <v>310.8</v>
      </c>
      <c r="G121" s="119">
        <f>'6'!F124</f>
        <v>280.2</v>
      </c>
      <c r="H121" s="119">
        <f>G121</f>
        <v>280.2</v>
      </c>
      <c r="I121" s="221"/>
      <c r="J121" s="221"/>
    </row>
    <row r="122" spans="1:13" ht="39.6" x14ac:dyDescent="0.3">
      <c r="A122" s="324" t="s">
        <v>126</v>
      </c>
      <c r="B122" s="86" t="s">
        <v>185</v>
      </c>
      <c r="C122" s="86" t="s">
        <v>440</v>
      </c>
      <c r="D122" s="86" t="s">
        <v>186</v>
      </c>
      <c r="E122" s="86" t="s">
        <v>188</v>
      </c>
      <c r="F122" s="80">
        <v>93.9</v>
      </c>
      <c r="G122" s="119">
        <f>'6'!F125</f>
        <v>84.6</v>
      </c>
      <c r="H122" s="119">
        <f>G122</f>
        <v>84.6</v>
      </c>
      <c r="I122" s="221"/>
      <c r="J122" s="221"/>
    </row>
    <row r="123" spans="1:13" ht="46.2" customHeight="1" x14ac:dyDescent="0.3">
      <c r="A123" s="330" t="str">
        <f>'6'!A126</f>
        <v xml:space="preserve">МП «Развитие земельно-имущественных отношений на территории Кызылского кожууна Республики Тыва на 2022-2025» </v>
      </c>
      <c r="B123" s="73">
        <v>4</v>
      </c>
      <c r="C123" s="73">
        <v>12</v>
      </c>
      <c r="D123" s="86"/>
      <c r="E123" s="79"/>
      <c r="F123" s="76"/>
      <c r="G123" s="118">
        <f>G124</f>
        <v>134.80000000000001</v>
      </c>
      <c r="H123" s="118">
        <f>H124</f>
        <v>134.80000000000001</v>
      </c>
      <c r="I123" s="221"/>
      <c r="J123" s="221"/>
    </row>
    <row r="124" spans="1:13" ht="44.4" customHeight="1" x14ac:dyDescent="0.3">
      <c r="A124" s="324" t="str">
        <f>'6'!A127</f>
        <v>Прочая закупка товаров, работ и услуг для обеспечения государственных (муниципальных) нужд</v>
      </c>
      <c r="B124" s="77">
        <v>4</v>
      </c>
      <c r="C124" s="77">
        <v>12</v>
      </c>
      <c r="D124" s="83" t="s">
        <v>592</v>
      </c>
      <c r="E124" s="79">
        <v>244</v>
      </c>
      <c r="F124" s="80"/>
      <c r="G124" s="119">
        <f>'6'!F127</f>
        <v>134.80000000000001</v>
      </c>
      <c r="H124" s="119">
        <f>G124</f>
        <v>134.80000000000001</v>
      </c>
      <c r="I124" s="221"/>
      <c r="J124" s="221"/>
    </row>
    <row r="125" spans="1:13" s="82" customFormat="1" ht="16.5" customHeight="1" x14ac:dyDescent="0.3">
      <c r="A125" s="322" t="s">
        <v>141</v>
      </c>
      <c r="B125" s="73">
        <v>5</v>
      </c>
      <c r="C125" s="73"/>
      <c r="D125" s="87"/>
      <c r="E125" s="75"/>
      <c r="F125" s="76" t="e">
        <f>+F128+F131+F133+#REF!+#REF!+#REF!</f>
        <v>#REF!</v>
      </c>
      <c r="G125" s="118">
        <f>G126+G128+G131+G133+G135+G137</f>
        <v>8750.6</v>
      </c>
      <c r="H125" s="118">
        <f>H126+H128+H131+H133+H135+H137</f>
        <v>8750.6</v>
      </c>
      <c r="I125" s="221"/>
      <c r="J125" s="221"/>
      <c r="K125" s="113"/>
      <c r="L125" s="113"/>
      <c r="M125" s="113"/>
    </row>
    <row r="126" spans="1:13" s="82" customFormat="1" ht="36" customHeight="1" x14ac:dyDescent="0.3">
      <c r="A126" s="322" t="s">
        <v>441</v>
      </c>
      <c r="B126" s="73">
        <v>5</v>
      </c>
      <c r="C126" s="73">
        <v>1</v>
      </c>
      <c r="D126" s="87" t="s">
        <v>508</v>
      </c>
      <c r="E126" s="75"/>
      <c r="F126" s="120">
        <f>+F127</f>
        <v>2053.6999999999998</v>
      </c>
      <c r="G126" s="118">
        <f>G127</f>
        <v>963.9</v>
      </c>
      <c r="H126" s="118">
        <f>H127</f>
        <v>963.9</v>
      </c>
      <c r="I126" s="221"/>
      <c r="J126" s="221"/>
      <c r="K126" s="113"/>
      <c r="L126" s="113"/>
      <c r="M126" s="113"/>
    </row>
    <row r="127" spans="1:13" s="82" customFormat="1" ht="42" customHeight="1" x14ac:dyDescent="0.3">
      <c r="A127" s="81" t="s">
        <v>90</v>
      </c>
      <c r="B127" s="77">
        <v>5</v>
      </c>
      <c r="C127" s="77">
        <v>1</v>
      </c>
      <c r="D127" s="86" t="s">
        <v>508</v>
      </c>
      <c r="E127" s="79">
        <v>244</v>
      </c>
      <c r="F127" s="211">
        <v>2053.6999999999998</v>
      </c>
      <c r="G127" s="119">
        <f>'6'!F130</f>
        <v>963.9</v>
      </c>
      <c r="H127" s="119">
        <f>G127</f>
        <v>963.9</v>
      </c>
      <c r="I127" s="221"/>
      <c r="J127" s="221"/>
      <c r="K127" s="113"/>
      <c r="L127" s="113"/>
      <c r="M127" s="113"/>
    </row>
    <row r="128" spans="1:13" ht="15.75" customHeight="1" x14ac:dyDescent="0.3">
      <c r="A128" s="329" t="s">
        <v>142</v>
      </c>
      <c r="B128" s="73">
        <v>5</v>
      </c>
      <c r="C128" s="73">
        <v>2</v>
      </c>
      <c r="D128" s="87" t="s">
        <v>135</v>
      </c>
      <c r="E128" s="75"/>
      <c r="F128" s="76">
        <f>+F129</f>
        <v>400</v>
      </c>
      <c r="G128" s="118">
        <f t="shared" ref="G128:H128" si="20">+G129</f>
        <v>500</v>
      </c>
      <c r="H128" s="118">
        <f t="shared" si="20"/>
        <v>500</v>
      </c>
      <c r="I128" s="221"/>
      <c r="J128" s="221"/>
    </row>
    <row r="129" spans="1:12" ht="26.4" x14ac:dyDescent="0.3">
      <c r="A129" s="81" t="s">
        <v>90</v>
      </c>
      <c r="B129" s="77">
        <v>5</v>
      </c>
      <c r="C129" s="77">
        <v>2</v>
      </c>
      <c r="D129" s="86" t="s">
        <v>135</v>
      </c>
      <c r="E129" s="79">
        <v>244</v>
      </c>
      <c r="F129" s="80">
        <v>400</v>
      </c>
      <c r="G129" s="119">
        <f>'6'!F132</f>
        <v>500</v>
      </c>
      <c r="H129" s="119">
        <f>G129</f>
        <v>500</v>
      </c>
      <c r="I129" s="221"/>
      <c r="J129" s="221"/>
    </row>
    <row r="130" spans="1:12" ht="17.399999999999999" customHeight="1" x14ac:dyDescent="0.3">
      <c r="A130" s="322" t="str">
        <f>'6'!A133</f>
        <v xml:space="preserve"> Благоустройство</v>
      </c>
      <c r="B130" s="73">
        <v>5</v>
      </c>
      <c r="C130" s="73">
        <v>3</v>
      </c>
      <c r="D130" s="86"/>
      <c r="E130" s="79"/>
      <c r="F130" s="80"/>
      <c r="G130" s="118">
        <f>G131+G133+G135+G137</f>
        <v>7286.7000000000007</v>
      </c>
      <c r="H130" s="118">
        <f>H131+H133+H135+H137</f>
        <v>7286.7000000000007</v>
      </c>
      <c r="I130" s="221"/>
      <c r="J130" s="221"/>
    </row>
    <row r="131" spans="1:12" ht="34.200000000000003" customHeight="1" x14ac:dyDescent="0.3">
      <c r="A131" s="329" t="s">
        <v>601</v>
      </c>
      <c r="B131" s="73">
        <v>5</v>
      </c>
      <c r="C131" s="73">
        <v>3</v>
      </c>
      <c r="D131" s="87" t="s">
        <v>137</v>
      </c>
      <c r="E131" s="79"/>
      <c r="F131" s="76">
        <f>+F132</f>
        <v>690</v>
      </c>
      <c r="G131" s="118">
        <f t="shared" ref="G131:H131" si="21">+G132</f>
        <v>500</v>
      </c>
      <c r="H131" s="118">
        <f t="shared" si="21"/>
        <v>500</v>
      </c>
      <c r="I131" s="221"/>
      <c r="J131" s="221"/>
    </row>
    <row r="132" spans="1:12" ht="26.4" x14ac:dyDescent="0.3">
      <c r="A132" s="81" t="s">
        <v>90</v>
      </c>
      <c r="B132" s="77">
        <v>5</v>
      </c>
      <c r="C132" s="77">
        <v>3</v>
      </c>
      <c r="D132" s="86" t="s">
        <v>137</v>
      </c>
      <c r="E132" s="79">
        <v>244</v>
      </c>
      <c r="F132" s="80">
        <v>690</v>
      </c>
      <c r="G132" s="119">
        <f>'6'!F135</f>
        <v>500</v>
      </c>
      <c r="H132" s="119">
        <f>G132</f>
        <v>500</v>
      </c>
      <c r="I132" s="221"/>
      <c r="J132" s="221"/>
    </row>
    <row r="133" spans="1:12" ht="42.6" customHeight="1" x14ac:dyDescent="0.3">
      <c r="A133" s="331" t="s">
        <v>368</v>
      </c>
      <c r="B133" s="73">
        <v>5</v>
      </c>
      <c r="C133" s="73">
        <v>3</v>
      </c>
      <c r="D133" s="93" t="s">
        <v>369</v>
      </c>
      <c r="E133" s="79"/>
      <c r="F133" s="76">
        <f>+F134</f>
        <v>500</v>
      </c>
      <c r="G133" s="118">
        <f t="shared" ref="G133:H133" si="22">+G134</f>
        <v>5100.6000000000004</v>
      </c>
      <c r="H133" s="118">
        <f t="shared" si="22"/>
        <v>5100.6000000000004</v>
      </c>
      <c r="I133" s="221"/>
      <c r="J133" s="221"/>
    </row>
    <row r="134" spans="1:12" ht="25.5" customHeight="1" x14ac:dyDescent="0.3">
      <c r="A134" s="81" t="s">
        <v>90</v>
      </c>
      <c r="B134" s="77">
        <v>5</v>
      </c>
      <c r="C134" s="77">
        <v>3</v>
      </c>
      <c r="D134" s="86" t="s">
        <v>369</v>
      </c>
      <c r="E134" s="79">
        <v>244</v>
      </c>
      <c r="F134" s="80">
        <v>500</v>
      </c>
      <c r="G134" s="119">
        <f>'6'!F137</f>
        <v>5100.6000000000004</v>
      </c>
      <c r="H134" s="119">
        <f>G134</f>
        <v>5100.6000000000004</v>
      </c>
      <c r="I134" s="221"/>
      <c r="J134" s="221"/>
    </row>
    <row r="135" spans="1:12" ht="49.8" customHeight="1" x14ac:dyDescent="0.3">
      <c r="A135" s="322" t="s">
        <v>607</v>
      </c>
      <c r="B135" s="73">
        <v>5</v>
      </c>
      <c r="C135" s="73">
        <v>3</v>
      </c>
      <c r="D135" s="87" t="s">
        <v>509</v>
      </c>
      <c r="E135" s="75"/>
      <c r="F135" s="120">
        <f>F136</f>
        <v>2105.3000000000002</v>
      </c>
      <c r="G135" s="118">
        <f>G136</f>
        <v>286.10000000000002</v>
      </c>
      <c r="H135" s="118">
        <f>H136</f>
        <v>286.10000000000002</v>
      </c>
      <c r="I135" s="221"/>
      <c r="J135" s="221"/>
    </row>
    <row r="136" spans="1:12" ht="43.8" customHeight="1" x14ac:dyDescent="0.3">
      <c r="A136" s="81" t="s">
        <v>90</v>
      </c>
      <c r="B136" s="77">
        <v>5</v>
      </c>
      <c r="C136" s="77">
        <v>3</v>
      </c>
      <c r="D136" s="86" t="s">
        <v>509</v>
      </c>
      <c r="E136" s="79">
        <v>244</v>
      </c>
      <c r="F136" s="211">
        <v>2105.3000000000002</v>
      </c>
      <c r="G136" s="119">
        <f>'6'!F143</f>
        <v>286.10000000000002</v>
      </c>
      <c r="H136" s="119">
        <f>G136</f>
        <v>286.10000000000002</v>
      </c>
      <c r="I136" s="221"/>
      <c r="J136" s="221"/>
    </row>
    <row r="137" spans="1:12" ht="17.399999999999999" customHeight="1" x14ac:dyDescent="0.3">
      <c r="A137" s="330" t="s">
        <v>510</v>
      </c>
      <c r="B137" s="73">
        <v>5</v>
      </c>
      <c r="C137" s="73">
        <v>3</v>
      </c>
      <c r="D137" s="87" t="s">
        <v>359</v>
      </c>
      <c r="E137" s="75"/>
      <c r="F137" s="120">
        <f>F138</f>
        <v>1300</v>
      </c>
      <c r="G137" s="118">
        <f>G138</f>
        <v>1400</v>
      </c>
      <c r="H137" s="118">
        <f>H138</f>
        <v>1400</v>
      </c>
      <c r="I137" s="221"/>
      <c r="J137" s="221"/>
    </row>
    <row r="138" spans="1:12" ht="40.799999999999997" customHeight="1" x14ac:dyDescent="0.3">
      <c r="A138" s="81" t="s">
        <v>90</v>
      </c>
      <c r="B138" s="77">
        <v>5</v>
      </c>
      <c r="C138" s="77">
        <v>3</v>
      </c>
      <c r="D138" s="86" t="s">
        <v>359</v>
      </c>
      <c r="E138" s="79">
        <v>244</v>
      </c>
      <c r="F138" s="211">
        <v>1300</v>
      </c>
      <c r="G138" s="119">
        <f>'6'!F145</f>
        <v>1400</v>
      </c>
      <c r="H138" s="119">
        <f>G138</f>
        <v>1400</v>
      </c>
      <c r="I138" s="221"/>
      <c r="J138" s="221"/>
    </row>
    <row r="139" spans="1:12" ht="15.75" customHeight="1" x14ac:dyDescent="0.3">
      <c r="A139" s="321" t="s">
        <v>143</v>
      </c>
      <c r="B139" s="73">
        <v>7</v>
      </c>
      <c r="C139" s="73"/>
      <c r="D139" s="74"/>
      <c r="E139" s="75"/>
      <c r="F139" s="76">
        <f>+F140+F148+F156+F160+F167</f>
        <v>804249.9</v>
      </c>
      <c r="G139" s="118">
        <f>G140+G148+G156+G160+G167</f>
        <v>1042878.4000000001</v>
      </c>
      <c r="H139" s="118">
        <f>H140+H148+H156+H160+H167</f>
        <v>1086177.4000000004</v>
      </c>
      <c r="I139" s="221"/>
      <c r="J139" s="221"/>
      <c r="K139" s="111">
        <v>1012701.5</v>
      </c>
      <c r="L139" s="111">
        <v>1072571.6000000001</v>
      </c>
    </row>
    <row r="140" spans="1:12" ht="15.75" customHeight="1" x14ac:dyDescent="0.3">
      <c r="A140" s="322" t="s">
        <v>144</v>
      </c>
      <c r="B140" s="73">
        <v>7</v>
      </c>
      <c r="C140" s="73">
        <v>1</v>
      </c>
      <c r="D140" s="74"/>
      <c r="E140" s="75"/>
      <c r="F140" s="76">
        <f>SUM(F141:F146)</f>
        <v>230612.80000000002</v>
      </c>
      <c r="G140" s="118">
        <f>SUM(G141:G147)</f>
        <v>303708.5</v>
      </c>
      <c r="H140" s="118">
        <f>SUM(H141:H147)</f>
        <v>306573.09999999998</v>
      </c>
      <c r="I140" s="221"/>
      <c r="J140" s="221"/>
      <c r="K140" s="230">
        <f>G139-K139</f>
        <v>30176.90000000014</v>
      </c>
    </row>
    <row r="141" spans="1:12" ht="52.8" x14ac:dyDescent="0.3">
      <c r="A141" s="324" t="s">
        <v>145</v>
      </c>
      <c r="B141" s="77">
        <v>7</v>
      </c>
      <c r="C141" s="77">
        <v>1</v>
      </c>
      <c r="D141" s="86" t="s">
        <v>146</v>
      </c>
      <c r="E141" s="79">
        <v>611</v>
      </c>
      <c r="F141" s="80">
        <f>126292.3-81754</f>
        <v>44538.3</v>
      </c>
      <c r="G141" s="119">
        <f>'6'!F148+7753.4</f>
        <v>21751.4</v>
      </c>
      <c r="H141" s="119">
        <f>G141-6250</f>
        <v>15501.400000000001</v>
      </c>
      <c r="I141" s="221"/>
      <c r="J141" s="221"/>
    </row>
    <row r="142" spans="1:12" ht="52.8" x14ac:dyDescent="0.3">
      <c r="A142" s="324" t="s">
        <v>147</v>
      </c>
      <c r="B142" s="77">
        <v>7</v>
      </c>
      <c r="C142" s="77">
        <v>1</v>
      </c>
      <c r="D142" s="86" t="s">
        <v>148</v>
      </c>
      <c r="E142" s="79">
        <v>621</v>
      </c>
      <c r="F142" s="80">
        <f>103390.5+465+465-66796.1</f>
        <v>37524.399999999994</v>
      </c>
      <c r="G142" s="119">
        <f>'6'!F149+6343.7</f>
        <v>27877.7</v>
      </c>
      <c r="H142" s="119">
        <f>G142-5113</f>
        <v>22764.7</v>
      </c>
      <c r="I142" s="221"/>
      <c r="J142" s="221"/>
    </row>
    <row r="143" spans="1:12" ht="52.8" x14ac:dyDescent="0.3">
      <c r="A143" s="324" t="s">
        <v>145</v>
      </c>
      <c r="B143" s="77">
        <v>7</v>
      </c>
      <c r="C143" s="77">
        <v>1</v>
      </c>
      <c r="D143" s="86" t="s">
        <v>149</v>
      </c>
      <c r="E143" s="79">
        <v>611</v>
      </c>
      <c r="F143" s="80">
        <v>81754</v>
      </c>
      <c r="G143" s="119">
        <f>139282-G145+5</f>
        <v>138043</v>
      </c>
      <c r="H143" s="119">
        <f>147107-H145</f>
        <v>145863</v>
      </c>
      <c r="I143" s="221"/>
      <c r="J143" s="221"/>
    </row>
    <row r="144" spans="1:12" ht="52.8" x14ac:dyDescent="0.3">
      <c r="A144" s="324" t="s">
        <v>147</v>
      </c>
      <c r="B144" s="77">
        <v>7</v>
      </c>
      <c r="C144" s="77">
        <v>1</v>
      </c>
      <c r="D144" s="86" t="s">
        <v>149</v>
      </c>
      <c r="E144" s="79">
        <v>621</v>
      </c>
      <c r="F144" s="80">
        <v>66796.100000000006</v>
      </c>
      <c r="G144" s="119">
        <f>113954.4-G146</f>
        <v>112985.4</v>
      </c>
      <c r="H144" s="119">
        <f>120362-H146</f>
        <v>119393</v>
      </c>
      <c r="I144" s="221"/>
      <c r="J144" s="221"/>
    </row>
    <row r="145" spans="1:13" ht="52.8" x14ac:dyDescent="0.3">
      <c r="A145" s="324" t="s">
        <v>145</v>
      </c>
      <c r="B145" s="77">
        <v>7</v>
      </c>
      <c r="C145" s="77">
        <v>1</v>
      </c>
      <c r="D145" s="86" t="s">
        <v>373</v>
      </c>
      <c r="E145" s="79">
        <v>611</v>
      </c>
      <c r="F145" s="80"/>
      <c r="G145" s="119">
        <f>'6'!F152</f>
        <v>1244</v>
      </c>
      <c r="H145" s="119">
        <f>G145</f>
        <v>1244</v>
      </c>
      <c r="I145" s="221"/>
      <c r="J145" s="221"/>
    </row>
    <row r="146" spans="1:13" ht="52.8" x14ac:dyDescent="0.3">
      <c r="A146" s="324" t="s">
        <v>147</v>
      </c>
      <c r="B146" s="77">
        <v>7</v>
      </c>
      <c r="C146" s="77">
        <v>1</v>
      </c>
      <c r="D146" s="86" t="s">
        <v>373</v>
      </c>
      <c r="E146" s="79">
        <v>621</v>
      </c>
      <c r="F146" s="80"/>
      <c r="G146" s="119">
        <f>'6'!F153</f>
        <v>969</v>
      </c>
      <c r="H146" s="119">
        <f>G146</f>
        <v>969</v>
      </c>
      <c r="I146" s="221"/>
      <c r="J146" s="221"/>
      <c r="M146" s="19"/>
    </row>
    <row r="147" spans="1:13" ht="52.8" x14ac:dyDescent="0.3">
      <c r="A147" s="324" t="s">
        <v>147</v>
      </c>
      <c r="B147" s="77">
        <v>7</v>
      </c>
      <c r="C147" s="77">
        <v>1</v>
      </c>
      <c r="D147" s="86" t="s">
        <v>374</v>
      </c>
      <c r="E147" s="79">
        <v>611</v>
      </c>
      <c r="F147" s="211"/>
      <c r="G147" s="119">
        <f>'6'!F154</f>
        <v>838</v>
      </c>
      <c r="H147" s="119">
        <f>G147</f>
        <v>838</v>
      </c>
      <c r="I147" s="221"/>
      <c r="J147" s="221"/>
    </row>
    <row r="148" spans="1:13" ht="13.5" customHeight="1" x14ac:dyDescent="0.3">
      <c r="A148" s="322" t="s">
        <v>150</v>
      </c>
      <c r="B148" s="73">
        <v>7</v>
      </c>
      <c r="C148" s="73">
        <v>2</v>
      </c>
      <c r="D148" s="74"/>
      <c r="E148" s="75"/>
      <c r="F148" s="76">
        <f>SUM(F149:F155)</f>
        <v>484631.7</v>
      </c>
      <c r="G148" s="118">
        <f>SUM(G149:G155)</f>
        <v>649797.50000000012</v>
      </c>
      <c r="H148" s="118">
        <f>SUM(H149:H155)</f>
        <v>690227.20000000019</v>
      </c>
      <c r="I148" s="231"/>
      <c r="J148" s="231"/>
    </row>
    <row r="149" spans="1:13" ht="52.8" x14ac:dyDescent="0.3">
      <c r="A149" s="324" t="s">
        <v>145</v>
      </c>
      <c r="B149" s="77">
        <v>7</v>
      </c>
      <c r="C149" s="77">
        <v>2</v>
      </c>
      <c r="D149" s="86" t="s">
        <v>151</v>
      </c>
      <c r="E149" s="79">
        <v>611</v>
      </c>
      <c r="F149" s="80">
        <v>49009.9</v>
      </c>
      <c r="G149" s="119">
        <f>'6'!F156-913.1-120.4-83.7+3041.4</f>
        <v>60076.800000000003</v>
      </c>
      <c r="H149" s="119">
        <f>G149+2386+314.6+218.7+11131-0.3</f>
        <v>74126.8</v>
      </c>
      <c r="I149" s="221"/>
      <c r="J149" s="221"/>
    </row>
    <row r="150" spans="1:13" ht="52.8" x14ac:dyDescent="0.3">
      <c r="A150" s="324" t="s">
        <v>145</v>
      </c>
      <c r="B150" s="77">
        <v>7</v>
      </c>
      <c r="C150" s="77">
        <v>2</v>
      </c>
      <c r="D150" s="86" t="s">
        <v>152</v>
      </c>
      <c r="E150" s="79">
        <v>611</v>
      </c>
      <c r="F150" s="80">
        <v>424014.7</v>
      </c>
      <c r="G150" s="119">
        <f>501796.2-G151</f>
        <v>494868.2</v>
      </c>
      <c r="H150" s="119">
        <f>529989-H151</f>
        <v>523061</v>
      </c>
      <c r="I150" s="221"/>
      <c r="J150" s="221"/>
    </row>
    <row r="151" spans="1:13" ht="52.8" x14ac:dyDescent="0.3">
      <c r="A151" s="324" t="s">
        <v>145</v>
      </c>
      <c r="B151" s="77">
        <v>7</v>
      </c>
      <c r="C151" s="77">
        <v>2</v>
      </c>
      <c r="D151" s="86" t="s">
        <v>375</v>
      </c>
      <c r="E151" s="79">
        <v>611</v>
      </c>
      <c r="F151" s="80">
        <v>6141</v>
      </c>
      <c r="G151" s="119">
        <f>'6'!F158</f>
        <v>6928</v>
      </c>
      <c r="H151" s="119">
        <f>G151</f>
        <v>6928</v>
      </c>
      <c r="I151" s="221"/>
      <c r="J151" s="221"/>
    </row>
    <row r="152" spans="1:13" ht="52.8" x14ac:dyDescent="0.3">
      <c r="A152" s="324" t="s">
        <v>145</v>
      </c>
      <c r="B152" s="77">
        <v>7</v>
      </c>
      <c r="C152" s="77">
        <v>2</v>
      </c>
      <c r="D152" s="86" t="s">
        <v>374</v>
      </c>
      <c r="E152" s="79">
        <v>611</v>
      </c>
      <c r="F152" s="80">
        <v>3034.5</v>
      </c>
      <c r="G152" s="119">
        <f>'6'!F159-71.5</f>
        <v>2250</v>
      </c>
      <c r="H152" s="119">
        <f>G152+186.9</f>
        <v>2436.9</v>
      </c>
      <c r="I152" s="221"/>
      <c r="J152" s="221"/>
    </row>
    <row r="153" spans="1:13" x14ac:dyDescent="0.3">
      <c r="A153" s="324" t="str">
        <f>'6'!A160</f>
        <v>Субсидии бюджетным учреждениям на иные цели</v>
      </c>
      <c r="B153" s="77">
        <v>7</v>
      </c>
      <c r="C153" s="77">
        <v>2</v>
      </c>
      <c r="D153" s="207" t="s">
        <v>577</v>
      </c>
      <c r="E153" s="79">
        <v>612</v>
      </c>
      <c r="F153" s="80"/>
      <c r="G153" s="119">
        <f>'6'!F160</f>
        <v>49034.3</v>
      </c>
      <c r="H153" s="119">
        <v>47034.3</v>
      </c>
      <c r="I153" s="221"/>
      <c r="J153" s="221"/>
    </row>
    <row r="154" spans="1:13" x14ac:dyDescent="0.3">
      <c r="A154" s="324" t="str">
        <f>'6'!A161</f>
        <v>Субсидии бюджетным учреждениям на иные цели</v>
      </c>
      <c r="B154" s="77">
        <v>7</v>
      </c>
      <c r="C154" s="77">
        <v>2</v>
      </c>
      <c r="D154" s="207" t="s">
        <v>578</v>
      </c>
      <c r="E154" s="79">
        <v>612</v>
      </c>
      <c r="F154" s="80"/>
      <c r="G154" s="119">
        <v>35580.300000000003</v>
      </c>
      <c r="H154" s="119">
        <f>G154</f>
        <v>35580.300000000003</v>
      </c>
      <c r="I154" s="221"/>
      <c r="J154" s="221"/>
    </row>
    <row r="155" spans="1:13" ht="18.600000000000001" customHeight="1" x14ac:dyDescent="0.3">
      <c r="A155" s="324" t="str">
        <f>'6'!A162</f>
        <v>Субсидии бюджетным учреждениям на иные цели</v>
      </c>
      <c r="B155" s="77">
        <v>7</v>
      </c>
      <c r="C155" s="77">
        <v>2</v>
      </c>
      <c r="D155" s="86" t="s">
        <v>376</v>
      </c>
      <c r="E155" s="79">
        <v>612</v>
      </c>
      <c r="F155" s="80">
        <v>2431.6</v>
      </c>
      <c r="G155" s="119">
        <f>'6'!F162</f>
        <v>1059.9000000000001</v>
      </c>
      <c r="H155" s="119">
        <f t="shared" ref="H155" si="23">G155</f>
        <v>1059.9000000000001</v>
      </c>
      <c r="I155" s="221"/>
      <c r="J155" s="221"/>
    </row>
    <row r="156" spans="1:13" x14ac:dyDescent="0.3">
      <c r="A156" s="322" t="s">
        <v>153</v>
      </c>
      <c r="B156" s="73">
        <v>7</v>
      </c>
      <c r="C156" s="73">
        <v>3</v>
      </c>
      <c r="D156" s="87"/>
      <c r="E156" s="75"/>
      <c r="F156" s="76">
        <f>SUM(F157:F159)</f>
        <v>58942.1</v>
      </c>
      <c r="G156" s="118">
        <f>SUM(G157:G159)</f>
        <v>55216.4</v>
      </c>
      <c r="H156" s="118">
        <f>SUM(H157:H159)</f>
        <v>55216.4</v>
      </c>
      <c r="I156" s="221"/>
      <c r="J156" s="221"/>
    </row>
    <row r="157" spans="1:13" ht="57" customHeight="1" x14ac:dyDescent="0.3">
      <c r="A157" s="324" t="s">
        <v>145</v>
      </c>
      <c r="B157" s="77">
        <v>7</v>
      </c>
      <c r="C157" s="77">
        <v>3</v>
      </c>
      <c r="D157" s="86" t="s">
        <v>154</v>
      </c>
      <c r="E157" s="79">
        <v>611</v>
      </c>
      <c r="F157" s="80">
        <f>59356.1-414</f>
        <v>58942.1</v>
      </c>
      <c r="G157" s="119">
        <f>'6'!F164</f>
        <v>55216.4</v>
      </c>
      <c r="H157" s="119">
        <f>G157</f>
        <v>55216.4</v>
      </c>
      <c r="I157" s="221"/>
      <c r="J157" s="221"/>
    </row>
    <row r="158" spans="1:13" ht="52.8" hidden="1" x14ac:dyDescent="0.3">
      <c r="A158" s="324" t="s">
        <v>145</v>
      </c>
      <c r="B158" s="77">
        <v>7</v>
      </c>
      <c r="C158" s="77">
        <v>3</v>
      </c>
      <c r="D158" s="86" t="s">
        <v>377</v>
      </c>
      <c r="E158" s="79">
        <v>611</v>
      </c>
      <c r="F158" s="80"/>
      <c r="G158" s="119"/>
      <c r="H158" s="119"/>
      <c r="I158" s="221"/>
      <c r="J158" s="221"/>
    </row>
    <row r="159" spans="1:13" ht="52.8" hidden="1" x14ac:dyDescent="0.3">
      <c r="A159" s="324" t="s">
        <v>145</v>
      </c>
      <c r="B159" s="77">
        <v>7</v>
      </c>
      <c r="C159" s="77">
        <v>3</v>
      </c>
      <c r="D159" s="86" t="s">
        <v>422</v>
      </c>
      <c r="E159" s="79">
        <v>611</v>
      </c>
      <c r="F159" s="80"/>
      <c r="G159" s="119"/>
      <c r="H159" s="119"/>
      <c r="I159" s="221"/>
      <c r="J159" s="221"/>
    </row>
    <row r="160" spans="1:13" s="82" customFormat="1" ht="17.25" customHeight="1" x14ac:dyDescent="0.3">
      <c r="A160" s="330" t="s">
        <v>155</v>
      </c>
      <c r="B160" s="73">
        <v>7</v>
      </c>
      <c r="C160" s="73">
        <v>7</v>
      </c>
      <c r="D160" s="87"/>
      <c r="E160" s="75"/>
      <c r="F160" s="76">
        <f>+F161+F164</f>
        <v>3267</v>
      </c>
      <c r="G160" s="118">
        <f>+G161+G164</f>
        <v>8116.6</v>
      </c>
      <c r="H160" s="118">
        <f>+H161+H164</f>
        <v>8116.6</v>
      </c>
      <c r="I160" s="221"/>
      <c r="J160" s="221"/>
      <c r="K160" s="113"/>
      <c r="L160" s="113"/>
      <c r="M160" s="113"/>
    </row>
    <row r="161" spans="1:13" ht="17.25" customHeight="1" x14ac:dyDescent="0.3">
      <c r="A161" s="322" t="s">
        <v>156</v>
      </c>
      <c r="B161" s="73">
        <v>7</v>
      </c>
      <c r="C161" s="73">
        <v>7</v>
      </c>
      <c r="D161" s="87" t="s">
        <v>157</v>
      </c>
      <c r="E161" s="75"/>
      <c r="F161" s="76">
        <f>SUM(F162:F163)</f>
        <v>3187</v>
      </c>
      <c r="G161" s="118">
        <f>SUM(G162:G163)</f>
        <v>8046.6</v>
      </c>
      <c r="H161" s="118">
        <f>SUM(H162:H163)</f>
        <v>8046.6</v>
      </c>
      <c r="I161" s="221"/>
      <c r="J161" s="221"/>
    </row>
    <row r="162" spans="1:13" ht="58.2" customHeight="1" x14ac:dyDescent="0.3">
      <c r="A162" s="324" t="s">
        <v>145</v>
      </c>
      <c r="B162" s="77">
        <v>7</v>
      </c>
      <c r="C162" s="77">
        <v>7</v>
      </c>
      <c r="D162" s="86" t="s">
        <v>158</v>
      </c>
      <c r="E162" s="79">
        <v>611</v>
      </c>
      <c r="F162" s="80">
        <v>1072</v>
      </c>
      <c r="G162" s="119">
        <f>'6'!F167</f>
        <v>5653</v>
      </c>
      <c r="H162" s="119">
        <f>G162</f>
        <v>5653</v>
      </c>
      <c r="I162" s="221"/>
      <c r="J162" s="221"/>
    </row>
    <row r="163" spans="1:13" ht="63" customHeight="1" x14ac:dyDescent="0.3">
      <c r="A163" s="324" t="s">
        <v>145</v>
      </c>
      <c r="B163" s="77">
        <v>7</v>
      </c>
      <c r="C163" s="77">
        <v>7</v>
      </c>
      <c r="D163" s="86" t="s">
        <v>159</v>
      </c>
      <c r="E163" s="79">
        <v>611</v>
      </c>
      <c r="F163" s="80">
        <v>2115</v>
      </c>
      <c r="G163" s="119">
        <v>2393.6</v>
      </c>
      <c r="H163" s="119">
        <v>2393.6</v>
      </c>
      <c r="I163" s="221"/>
      <c r="J163" s="221"/>
    </row>
    <row r="164" spans="1:13" ht="26.4" x14ac:dyDescent="0.3">
      <c r="A164" s="322" t="s">
        <v>378</v>
      </c>
      <c r="B164" s="73">
        <v>7</v>
      </c>
      <c r="C164" s="73">
        <v>7</v>
      </c>
      <c r="D164" s="87"/>
      <c r="E164" s="75"/>
      <c r="F164" s="76">
        <f>SUM(F165:F166)</f>
        <v>80</v>
      </c>
      <c r="G164" s="118">
        <f t="shared" ref="G164:H164" si="24">SUM(G165:G166)</f>
        <v>70</v>
      </c>
      <c r="H164" s="118">
        <f t="shared" si="24"/>
        <v>70</v>
      </c>
      <c r="I164" s="221"/>
      <c r="J164" s="221"/>
    </row>
    <row r="165" spans="1:13" ht="25.5" customHeight="1" x14ac:dyDescent="0.3">
      <c r="A165" s="81" t="s">
        <v>90</v>
      </c>
      <c r="B165" s="77">
        <v>7</v>
      </c>
      <c r="C165" s="77">
        <v>7</v>
      </c>
      <c r="D165" s="86" t="s">
        <v>214</v>
      </c>
      <c r="E165" s="79">
        <v>244</v>
      </c>
      <c r="F165" s="80">
        <v>80</v>
      </c>
      <c r="G165" s="119">
        <f>'6'!F170</f>
        <v>70</v>
      </c>
      <c r="H165" s="119">
        <f>G165</f>
        <v>70</v>
      </c>
      <c r="I165" s="221"/>
      <c r="J165" s="221"/>
    </row>
    <row r="166" spans="1:13" ht="25.5" hidden="1" customHeight="1" x14ac:dyDescent="0.3">
      <c r="A166" s="81" t="s">
        <v>379</v>
      </c>
      <c r="B166" s="77">
        <v>7</v>
      </c>
      <c r="C166" s="77">
        <v>7</v>
      </c>
      <c r="D166" s="86" t="s">
        <v>214</v>
      </c>
      <c r="E166" s="79">
        <v>350</v>
      </c>
      <c r="F166" s="80"/>
      <c r="G166" s="119"/>
      <c r="H166" s="119"/>
      <c r="I166" s="221"/>
      <c r="J166" s="221"/>
    </row>
    <row r="167" spans="1:13" s="82" customFormat="1" ht="18.75" customHeight="1" x14ac:dyDescent="0.3">
      <c r="A167" s="322" t="s">
        <v>161</v>
      </c>
      <c r="B167" s="73">
        <v>7</v>
      </c>
      <c r="C167" s="73">
        <v>9</v>
      </c>
      <c r="D167" s="87"/>
      <c r="E167" s="75"/>
      <c r="F167" s="76">
        <f>+F168+F181+F185+F188+F190+F194</f>
        <v>26796.3</v>
      </c>
      <c r="G167" s="118">
        <f>G168+G181+G185+G188+G190+G194+G197+G178</f>
        <v>26039.399999999994</v>
      </c>
      <c r="H167" s="118">
        <f>H168+H181+H185+H188+H190+H194+H197+H178</f>
        <v>26044.099999999995</v>
      </c>
      <c r="I167" s="221"/>
      <c r="J167" s="221"/>
      <c r="K167" s="113"/>
      <c r="L167" s="113"/>
      <c r="M167" s="113"/>
    </row>
    <row r="168" spans="1:13" ht="26.25" customHeight="1" x14ac:dyDescent="0.3">
      <c r="A168" s="322" t="s">
        <v>162</v>
      </c>
      <c r="B168" s="73">
        <v>7</v>
      </c>
      <c r="C168" s="73">
        <v>9</v>
      </c>
      <c r="D168" s="87" t="s">
        <v>163</v>
      </c>
      <c r="E168" s="75"/>
      <c r="F168" s="76">
        <f>SUM(F169:F176)</f>
        <v>17003.599999999999</v>
      </c>
      <c r="G168" s="118">
        <f>SUM(G169:G177)</f>
        <v>15093.299999999997</v>
      </c>
      <c r="H168" s="118">
        <f>SUM(H169:H177)</f>
        <v>15093.299999999997</v>
      </c>
      <c r="I168" s="221"/>
      <c r="J168" s="221"/>
    </row>
    <row r="169" spans="1:13" x14ac:dyDescent="0.3">
      <c r="A169" s="81" t="s">
        <v>124</v>
      </c>
      <c r="B169" s="77">
        <v>7</v>
      </c>
      <c r="C169" s="77">
        <v>9</v>
      </c>
      <c r="D169" s="86" t="s">
        <v>164</v>
      </c>
      <c r="E169" s="79">
        <v>111</v>
      </c>
      <c r="F169" s="80">
        <v>11527.4</v>
      </c>
      <c r="G169" s="119">
        <f>'6'!F174</f>
        <v>8481</v>
      </c>
      <c r="H169" s="119">
        <f>G169</f>
        <v>8481</v>
      </c>
      <c r="I169" s="221"/>
      <c r="J169" s="221"/>
    </row>
    <row r="170" spans="1:13" ht="37.200000000000003" customHeight="1" x14ac:dyDescent="0.3">
      <c r="A170" s="324" t="s">
        <v>126</v>
      </c>
      <c r="B170" s="77">
        <v>7</v>
      </c>
      <c r="C170" s="77">
        <v>9</v>
      </c>
      <c r="D170" s="86" t="s">
        <v>165</v>
      </c>
      <c r="E170" s="79">
        <v>119</v>
      </c>
      <c r="F170" s="80">
        <v>3481.3</v>
      </c>
      <c r="G170" s="119">
        <f>'6'!F175</f>
        <v>2561.4</v>
      </c>
      <c r="H170" s="119">
        <f t="shared" ref="H170:H177" si="25">G170</f>
        <v>2561.4</v>
      </c>
      <c r="I170" s="221"/>
      <c r="J170" s="221"/>
    </row>
    <row r="171" spans="1:13" ht="26.4" x14ac:dyDescent="0.3">
      <c r="A171" s="81" t="s">
        <v>87</v>
      </c>
      <c r="B171" s="77">
        <v>7</v>
      </c>
      <c r="C171" s="77">
        <v>9</v>
      </c>
      <c r="D171" s="86" t="s">
        <v>166</v>
      </c>
      <c r="E171" s="79">
        <v>112</v>
      </c>
      <c r="F171" s="80">
        <v>56.3</v>
      </c>
      <c r="G171" s="119">
        <f>'6'!F176</f>
        <v>200</v>
      </c>
      <c r="H171" s="119">
        <f t="shared" si="25"/>
        <v>200</v>
      </c>
      <c r="I171" s="221"/>
      <c r="J171" s="221"/>
    </row>
    <row r="172" spans="1:13" ht="26.4" x14ac:dyDescent="0.3">
      <c r="A172" s="324" t="s">
        <v>89</v>
      </c>
      <c r="B172" s="77">
        <v>7</v>
      </c>
      <c r="C172" s="77">
        <v>9</v>
      </c>
      <c r="D172" s="86" t="s">
        <v>163</v>
      </c>
      <c r="E172" s="79">
        <v>242</v>
      </c>
      <c r="F172" s="80">
        <v>549</v>
      </c>
      <c r="G172" s="119">
        <f>'6'!F177</f>
        <v>2190.1999999999998</v>
      </c>
      <c r="H172" s="119">
        <f t="shared" si="25"/>
        <v>2190.1999999999998</v>
      </c>
      <c r="I172" s="221"/>
      <c r="J172" s="221"/>
    </row>
    <row r="173" spans="1:13" ht="42.6" customHeight="1" x14ac:dyDescent="0.3">
      <c r="A173" s="81" t="s">
        <v>90</v>
      </c>
      <c r="B173" s="77">
        <v>7</v>
      </c>
      <c r="C173" s="77">
        <v>9</v>
      </c>
      <c r="D173" s="86" t="s">
        <v>163</v>
      </c>
      <c r="E173" s="79">
        <v>244</v>
      </c>
      <c r="F173" s="80">
        <v>1364.6</v>
      </c>
      <c r="G173" s="119">
        <f>'6'!F178</f>
        <v>1652.8000000000002</v>
      </c>
      <c r="H173" s="119">
        <f t="shared" si="25"/>
        <v>1652.8000000000002</v>
      </c>
      <c r="I173" s="221"/>
      <c r="J173" s="221"/>
    </row>
    <row r="174" spans="1:13" ht="26.4" x14ac:dyDescent="0.3">
      <c r="A174" s="323" t="s">
        <v>92</v>
      </c>
      <c r="B174" s="77">
        <v>7</v>
      </c>
      <c r="C174" s="77">
        <v>9</v>
      </c>
      <c r="D174" s="86" t="s">
        <v>163</v>
      </c>
      <c r="E174" s="79">
        <v>851</v>
      </c>
      <c r="F174" s="80">
        <v>25</v>
      </c>
      <c r="G174" s="119">
        <f>'6'!F179</f>
        <v>5.5</v>
      </c>
      <c r="H174" s="119">
        <f t="shared" si="25"/>
        <v>5.5</v>
      </c>
      <c r="I174" s="221"/>
      <c r="J174" s="221"/>
    </row>
    <row r="175" spans="1:13" ht="18" hidden="1" customHeight="1" x14ac:dyDescent="0.3">
      <c r="A175" s="323" t="s">
        <v>93</v>
      </c>
      <c r="B175" s="77">
        <v>7</v>
      </c>
      <c r="C175" s="77">
        <v>9</v>
      </c>
      <c r="D175" s="86" t="s">
        <v>163</v>
      </c>
      <c r="E175" s="79">
        <v>852</v>
      </c>
      <c r="F175" s="80"/>
      <c r="G175" s="119">
        <f>'6'!F180</f>
        <v>0</v>
      </c>
      <c r="H175" s="119">
        <f t="shared" si="25"/>
        <v>0</v>
      </c>
      <c r="I175" s="221"/>
      <c r="J175" s="221"/>
    </row>
    <row r="176" spans="1:13" hidden="1" x14ac:dyDescent="0.3">
      <c r="A176" s="323" t="s">
        <v>95</v>
      </c>
      <c r="B176" s="77">
        <v>7</v>
      </c>
      <c r="C176" s="77">
        <v>9</v>
      </c>
      <c r="D176" s="86" t="s">
        <v>163</v>
      </c>
      <c r="E176" s="79">
        <v>853</v>
      </c>
      <c r="F176" s="80"/>
      <c r="G176" s="119">
        <f>'6'!F181</f>
        <v>0</v>
      </c>
      <c r="H176" s="119">
        <f t="shared" si="25"/>
        <v>0</v>
      </c>
      <c r="I176" s="221"/>
      <c r="J176" s="221"/>
    </row>
    <row r="177" spans="1:10" ht="15" customHeight="1" x14ac:dyDescent="0.3">
      <c r="A177" s="323" t="s">
        <v>93</v>
      </c>
      <c r="B177" s="77">
        <v>7</v>
      </c>
      <c r="C177" s="77">
        <v>9</v>
      </c>
      <c r="D177" s="86" t="s">
        <v>163</v>
      </c>
      <c r="E177" s="79">
        <v>852</v>
      </c>
      <c r="F177" s="80"/>
      <c r="G177" s="119">
        <f>'6'!F182</f>
        <v>2.4</v>
      </c>
      <c r="H177" s="119">
        <f t="shared" si="25"/>
        <v>2.4</v>
      </c>
      <c r="I177" s="221"/>
      <c r="J177" s="221"/>
    </row>
    <row r="178" spans="1:10" x14ac:dyDescent="0.3">
      <c r="A178" s="322" t="s">
        <v>421</v>
      </c>
      <c r="B178" s="73">
        <v>7</v>
      </c>
      <c r="C178" s="73">
        <v>9</v>
      </c>
      <c r="D178" s="87" t="s">
        <v>163</v>
      </c>
      <c r="E178" s="79"/>
      <c r="F178" s="80"/>
      <c r="G178" s="118">
        <f>G179+G180</f>
        <v>488.40000000000003</v>
      </c>
      <c r="H178" s="118">
        <f>H179+H180</f>
        <v>488.40000000000003</v>
      </c>
      <c r="I178" s="221"/>
      <c r="J178" s="221"/>
    </row>
    <row r="179" spans="1:10" ht="18.600000000000001" customHeight="1" x14ac:dyDescent="0.3">
      <c r="A179" s="81" t="s">
        <v>124</v>
      </c>
      <c r="B179" s="77">
        <v>7</v>
      </c>
      <c r="C179" s="77">
        <v>9</v>
      </c>
      <c r="D179" s="86" t="s">
        <v>164</v>
      </c>
      <c r="E179" s="79">
        <v>111</v>
      </c>
      <c r="F179" s="80"/>
      <c r="G179" s="119">
        <f>'6'!F184</f>
        <v>375.1</v>
      </c>
      <c r="H179" s="119">
        <f>G179</f>
        <v>375.1</v>
      </c>
      <c r="I179" s="221"/>
      <c r="J179" s="221"/>
    </row>
    <row r="180" spans="1:10" ht="39.6" x14ac:dyDescent="0.3">
      <c r="A180" s="324" t="s">
        <v>126</v>
      </c>
      <c r="B180" s="77">
        <v>7</v>
      </c>
      <c r="C180" s="77">
        <v>9</v>
      </c>
      <c r="D180" s="86" t="s">
        <v>165</v>
      </c>
      <c r="E180" s="79">
        <v>119</v>
      </c>
      <c r="F180" s="80"/>
      <c r="G180" s="119">
        <f>'6'!F185</f>
        <v>113.3</v>
      </c>
      <c r="H180" s="119">
        <f>G180</f>
        <v>113.3</v>
      </c>
      <c r="I180" s="221"/>
      <c r="J180" s="221"/>
    </row>
    <row r="181" spans="1:10" x14ac:dyDescent="0.3">
      <c r="A181" s="322" t="s">
        <v>380</v>
      </c>
      <c r="B181" s="73">
        <v>7</v>
      </c>
      <c r="C181" s="73">
        <v>9</v>
      </c>
      <c r="D181" s="87" t="s">
        <v>383</v>
      </c>
      <c r="E181" s="75"/>
      <c r="F181" s="76">
        <f>SUM(F182:F184)</f>
        <v>4022.5</v>
      </c>
      <c r="G181" s="118">
        <f t="shared" ref="G181:H181" si="26">SUM(G182:G184)</f>
        <v>3894.7000000000003</v>
      </c>
      <c r="H181" s="118">
        <f t="shared" si="26"/>
        <v>3894.7000000000003</v>
      </c>
      <c r="I181" s="221"/>
      <c r="J181" s="221"/>
    </row>
    <row r="182" spans="1:10" x14ac:dyDescent="0.3">
      <c r="A182" s="81" t="s">
        <v>124</v>
      </c>
      <c r="B182" s="77">
        <v>7</v>
      </c>
      <c r="C182" s="77">
        <v>9</v>
      </c>
      <c r="D182" s="86" t="s">
        <v>381</v>
      </c>
      <c r="E182" s="79">
        <v>111</v>
      </c>
      <c r="F182" s="80">
        <v>3089.5</v>
      </c>
      <c r="G182" s="119">
        <f>'6'!F187</f>
        <v>2991.3</v>
      </c>
      <c r="H182" s="119">
        <f>G182</f>
        <v>2991.3</v>
      </c>
      <c r="I182" s="221"/>
      <c r="J182" s="221"/>
    </row>
    <row r="183" spans="1:10" ht="39.6" x14ac:dyDescent="0.3">
      <c r="A183" s="324" t="s">
        <v>126</v>
      </c>
      <c r="B183" s="77">
        <v>7</v>
      </c>
      <c r="C183" s="77">
        <v>9</v>
      </c>
      <c r="D183" s="86" t="s">
        <v>382</v>
      </c>
      <c r="E183" s="79">
        <v>119</v>
      </c>
      <c r="F183" s="80">
        <v>933</v>
      </c>
      <c r="G183" s="119">
        <f>'6'!F188</f>
        <v>903.4</v>
      </c>
      <c r="H183" s="119">
        <f>G183</f>
        <v>903.4</v>
      </c>
      <c r="I183" s="221"/>
      <c r="J183" s="221"/>
    </row>
    <row r="184" spans="1:10" ht="26.4" hidden="1" x14ac:dyDescent="0.3">
      <c r="A184" s="81" t="s">
        <v>87</v>
      </c>
      <c r="B184" s="77">
        <v>7</v>
      </c>
      <c r="C184" s="77">
        <v>9</v>
      </c>
      <c r="D184" s="86" t="s">
        <v>384</v>
      </c>
      <c r="E184" s="79">
        <v>112</v>
      </c>
      <c r="F184" s="80"/>
      <c r="G184" s="119"/>
      <c r="H184" s="119"/>
      <c r="I184" s="221"/>
      <c r="J184" s="221"/>
    </row>
    <row r="185" spans="1:10" x14ac:dyDescent="0.3">
      <c r="A185" s="322" t="s">
        <v>385</v>
      </c>
      <c r="B185" s="73">
        <v>7</v>
      </c>
      <c r="C185" s="73">
        <v>9</v>
      </c>
      <c r="D185" s="87" t="s">
        <v>388</v>
      </c>
      <c r="E185" s="75"/>
      <c r="F185" s="76">
        <f>+F186+F187</f>
        <v>4178.2</v>
      </c>
      <c r="G185" s="118">
        <f t="shared" ref="G185:H185" si="27">+G186+G187</f>
        <v>4466.5</v>
      </c>
      <c r="H185" s="118">
        <f t="shared" si="27"/>
        <v>4466.5</v>
      </c>
      <c r="I185" s="221"/>
      <c r="J185" s="221"/>
    </row>
    <row r="186" spans="1:10" x14ac:dyDescent="0.3">
      <c r="A186" s="81" t="s">
        <v>124</v>
      </c>
      <c r="B186" s="77">
        <v>7</v>
      </c>
      <c r="C186" s="77">
        <v>9</v>
      </c>
      <c r="D186" s="86" t="s">
        <v>386</v>
      </c>
      <c r="E186" s="79">
        <v>111</v>
      </c>
      <c r="F186" s="80">
        <v>3209.1</v>
      </c>
      <c r="G186" s="119">
        <f>'6'!F190</f>
        <v>3430.5</v>
      </c>
      <c r="H186" s="119">
        <f>G186</f>
        <v>3430.5</v>
      </c>
      <c r="I186" s="221"/>
      <c r="J186" s="221"/>
    </row>
    <row r="187" spans="1:10" ht="39.6" x14ac:dyDescent="0.3">
      <c r="A187" s="324" t="s">
        <v>126</v>
      </c>
      <c r="B187" s="77">
        <v>7</v>
      </c>
      <c r="C187" s="77">
        <v>9</v>
      </c>
      <c r="D187" s="86" t="s">
        <v>387</v>
      </c>
      <c r="E187" s="79">
        <v>119</v>
      </c>
      <c r="F187" s="80">
        <v>969.1</v>
      </c>
      <c r="G187" s="119">
        <f>'6'!F191</f>
        <v>1036</v>
      </c>
      <c r="H187" s="119">
        <f>G187</f>
        <v>1036</v>
      </c>
      <c r="I187" s="221"/>
      <c r="J187" s="221"/>
    </row>
    <row r="188" spans="1:10" ht="30.6" customHeight="1" x14ac:dyDescent="0.3">
      <c r="A188" s="322" t="s">
        <v>389</v>
      </c>
      <c r="B188" s="73">
        <v>7</v>
      </c>
      <c r="C188" s="73">
        <v>9</v>
      </c>
      <c r="D188" s="87" t="s">
        <v>390</v>
      </c>
      <c r="E188" s="75"/>
      <c r="F188" s="76">
        <f>SUM(F189:F189)</f>
        <v>500</v>
      </c>
      <c r="G188" s="118">
        <f>SUM(G189:G189)</f>
        <v>500</v>
      </c>
      <c r="H188" s="118">
        <f>SUM(H189:H189)</f>
        <v>500</v>
      </c>
      <c r="I188" s="221"/>
      <c r="J188" s="221"/>
    </row>
    <row r="189" spans="1:10" ht="26.4" x14ac:dyDescent="0.3">
      <c r="A189" s="81" t="s">
        <v>90</v>
      </c>
      <c r="B189" s="77">
        <v>7</v>
      </c>
      <c r="C189" s="77">
        <v>9</v>
      </c>
      <c r="D189" s="86" t="s">
        <v>391</v>
      </c>
      <c r="E189" s="79">
        <v>244</v>
      </c>
      <c r="F189" s="80">
        <v>500</v>
      </c>
      <c r="G189" s="119">
        <v>500</v>
      </c>
      <c r="H189" s="119">
        <v>500</v>
      </c>
      <c r="I189" s="221"/>
      <c r="J189" s="221"/>
    </row>
    <row r="190" spans="1:10" ht="15.75" customHeight="1" x14ac:dyDescent="0.3">
      <c r="A190" s="322" t="s">
        <v>167</v>
      </c>
      <c r="B190" s="73">
        <v>7</v>
      </c>
      <c r="C190" s="73">
        <v>9</v>
      </c>
      <c r="D190" s="74" t="s">
        <v>168</v>
      </c>
      <c r="E190" s="75">
        <v>0</v>
      </c>
      <c r="F190" s="76">
        <f>SUM(F191:F193)</f>
        <v>519</v>
      </c>
      <c r="G190" s="118">
        <f>G191+G192+G193</f>
        <v>477.8</v>
      </c>
      <c r="H190" s="118">
        <f>SUM(H191:H193)</f>
        <v>482.50000000000006</v>
      </c>
      <c r="I190" s="221"/>
      <c r="J190" s="221"/>
    </row>
    <row r="191" spans="1:10" ht="26.4" x14ac:dyDescent="0.3">
      <c r="A191" s="323" t="s">
        <v>76</v>
      </c>
      <c r="B191" s="77">
        <v>7</v>
      </c>
      <c r="C191" s="77">
        <v>9</v>
      </c>
      <c r="D191" s="78" t="s">
        <v>168</v>
      </c>
      <c r="E191" s="79">
        <v>121</v>
      </c>
      <c r="F191" s="80">
        <v>341</v>
      </c>
      <c r="G191" s="119">
        <v>361.5</v>
      </c>
      <c r="H191" s="119">
        <v>365.1</v>
      </c>
      <c r="I191" s="221"/>
      <c r="J191" s="221"/>
    </row>
    <row r="192" spans="1:10" ht="53.25" customHeight="1" x14ac:dyDescent="0.3">
      <c r="A192" s="324" t="s">
        <v>79</v>
      </c>
      <c r="B192" s="77">
        <v>7</v>
      </c>
      <c r="C192" s="77">
        <v>9</v>
      </c>
      <c r="D192" s="78" t="s">
        <v>168</v>
      </c>
      <c r="E192" s="79">
        <v>129</v>
      </c>
      <c r="F192" s="80">
        <v>103</v>
      </c>
      <c r="G192" s="119">
        <v>109.2</v>
      </c>
      <c r="H192" s="119">
        <v>110.3</v>
      </c>
      <c r="I192" s="221"/>
      <c r="J192" s="221"/>
    </row>
    <row r="193" spans="1:10" ht="26.25" customHeight="1" x14ac:dyDescent="0.3">
      <c r="A193" s="81" t="s">
        <v>90</v>
      </c>
      <c r="B193" s="77">
        <v>7</v>
      </c>
      <c r="C193" s="77">
        <v>9</v>
      </c>
      <c r="D193" s="78" t="s">
        <v>168</v>
      </c>
      <c r="E193" s="79">
        <v>244</v>
      </c>
      <c r="F193" s="80">
        <v>75</v>
      </c>
      <c r="G193" s="119">
        <f>'6'!F198</f>
        <v>7.1</v>
      </c>
      <c r="H193" s="119">
        <f t="shared" ref="H193" si="28">G193</f>
        <v>7.1</v>
      </c>
      <c r="I193" s="221"/>
      <c r="J193" s="221"/>
    </row>
    <row r="194" spans="1:10" ht="15.75" customHeight="1" x14ac:dyDescent="0.3">
      <c r="A194" s="322" t="s">
        <v>169</v>
      </c>
      <c r="B194" s="73">
        <v>7</v>
      </c>
      <c r="C194" s="73">
        <v>9</v>
      </c>
      <c r="D194" s="87"/>
      <c r="E194" s="75"/>
      <c r="F194" s="76">
        <f>SUM(F195:F196)</f>
        <v>573</v>
      </c>
      <c r="G194" s="118">
        <f>SUM(G195:G196)</f>
        <v>754.1</v>
      </c>
      <c r="H194" s="118">
        <f>SUM(H195:H196)</f>
        <v>754.1</v>
      </c>
      <c r="I194" s="221"/>
      <c r="J194" s="221"/>
    </row>
    <row r="195" spans="1:10" ht="26.4" x14ac:dyDescent="0.3">
      <c r="A195" s="323" t="s">
        <v>76</v>
      </c>
      <c r="B195" s="77">
        <v>7</v>
      </c>
      <c r="C195" s="77">
        <v>9</v>
      </c>
      <c r="D195" s="86" t="s">
        <v>170</v>
      </c>
      <c r="E195" s="79">
        <v>121</v>
      </c>
      <c r="F195" s="80">
        <v>440.1</v>
      </c>
      <c r="G195" s="119">
        <f>'6'!F200</f>
        <v>579.20000000000005</v>
      </c>
      <c r="H195" s="119">
        <f>G195</f>
        <v>579.20000000000005</v>
      </c>
      <c r="I195" s="221"/>
      <c r="J195" s="221"/>
    </row>
    <row r="196" spans="1:10" ht="57.75" customHeight="1" x14ac:dyDescent="0.3">
      <c r="A196" s="324" t="s">
        <v>79</v>
      </c>
      <c r="B196" s="77">
        <v>7</v>
      </c>
      <c r="C196" s="77">
        <v>9</v>
      </c>
      <c r="D196" s="86" t="s">
        <v>171</v>
      </c>
      <c r="E196" s="79">
        <v>129</v>
      </c>
      <c r="F196" s="80">
        <v>132.9</v>
      </c>
      <c r="G196" s="119">
        <f>'6'!F201</f>
        <v>174.9</v>
      </c>
      <c r="H196" s="119">
        <f>G196</f>
        <v>174.9</v>
      </c>
      <c r="I196" s="221"/>
      <c r="J196" s="221"/>
    </row>
    <row r="197" spans="1:10" ht="31.2" customHeight="1" x14ac:dyDescent="0.3">
      <c r="A197" s="330" t="str">
        <f>'6'!A204</f>
        <v>Другие вопросы в области образования (спец по охр.тр.)</v>
      </c>
      <c r="B197" s="73">
        <v>7</v>
      </c>
      <c r="C197" s="73">
        <v>9</v>
      </c>
      <c r="D197" s="87" t="s">
        <v>163</v>
      </c>
      <c r="E197" s="79"/>
      <c r="F197" s="76"/>
      <c r="G197" s="118">
        <f>G198+G199</f>
        <v>364.6</v>
      </c>
      <c r="H197" s="118">
        <f>H198+H199</f>
        <v>364.6</v>
      </c>
      <c r="I197" s="221"/>
      <c r="J197" s="221"/>
    </row>
    <row r="198" spans="1:10" ht="19.2" customHeight="1" x14ac:dyDescent="0.3">
      <c r="A198" s="324" t="str">
        <f>'6'!A205</f>
        <v>Фонд оплаты труда учреждений</v>
      </c>
      <c r="B198" s="77">
        <v>7</v>
      </c>
      <c r="C198" s="77">
        <v>9</v>
      </c>
      <c r="D198" s="86" t="s">
        <v>164</v>
      </c>
      <c r="E198" s="79">
        <v>111</v>
      </c>
      <c r="F198" s="80"/>
      <c r="G198" s="119">
        <f>'6'!F205</f>
        <v>280</v>
      </c>
      <c r="H198" s="119">
        <f>G198</f>
        <v>280</v>
      </c>
      <c r="I198" s="221"/>
      <c r="J198" s="221"/>
    </row>
    <row r="199" spans="1:10" ht="48.6" customHeight="1" x14ac:dyDescent="0.3">
      <c r="A199" s="324" t="str">
        <f>'6'!A206</f>
        <v>Взносы по обязательному социальному страхованию на выплаты по оплате труда работников и иные выплаты работникам учреждений</v>
      </c>
      <c r="B199" s="77">
        <v>7</v>
      </c>
      <c r="C199" s="77">
        <v>9</v>
      </c>
      <c r="D199" s="86" t="s">
        <v>165</v>
      </c>
      <c r="E199" s="79">
        <v>119</v>
      </c>
      <c r="F199" s="80"/>
      <c r="G199" s="119">
        <f>'6'!F206</f>
        <v>84.6</v>
      </c>
      <c r="H199" s="119">
        <f>G199</f>
        <v>84.6</v>
      </c>
      <c r="I199" s="221"/>
      <c r="J199" s="221"/>
    </row>
    <row r="200" spans="1:10" ht="15.75" customHeight="1" x14ac:dyDescent="0.3">
      <c r="A200" s="332" t="s">
        <v>172</v>
      </c>
      <c r="B200" s="73">
        <v>8</v>
      </c>
      <c r="C200" s="73"/>
      <c r="D200" s="87"/>
      <c r="E200" s="75"/>
      <c r="F200" s="76" t="e">
        <f>+F201+F209</f>
        <v>#REF!</v>
      </c>
      <c r="G200" s="118">
        <f>+G201+G209</f>
        <v>69648.800000000003</v>
      </c>
      <c r="H200" s="118">
        <f>+H201+H209</f>
        <v>69648.800000000003</v>
      </c>
      <c r="I200" s="221"/>
      <c r="J200" s="221"/>
    </row>
    <row r="201" spans="1:10" ht="15.75" customHeight="1" x14ac:dyDescent="0.3">
      <c r="A201" s="332" t="s">
        <v>173</v>
      </c>
      <c r="B201" s="73">
        <v>8</v>
      </c>
      <c r="C201" s="73">
        <v>1</v>
      </c>
      <c r="D201" s="87"/>
      <c r="E201" s="75"/>
      <c r="F201" s="76" t="e">
        <f>+F202+F205+#REF!+#REF!</f>
        <v>#REF!</v>
      </c>
      <c r="G201" s="118">
        <f>+G202+G205</f>
        <v>43394.5</v>
      </c>
      <c r="H201" s="118">
        <f>+H202+H205</f>
        <v>43394.5</v>
      </c>
      <c r="I201" s="221"/>
      <c r="J201" s="221"/>
    </row>
    <row r="202" spans="1:10" ht="15.75" customHeight="1" x14ac:dyDescent="0.3">
      <c r="A202" s="322" t="s">
        <v>174</v>
      </c>
      <c r="B202" s="73">
        <v>8</v>
      </c>
      <c r="C202" s="73">
        <v>1</v>
      </c>
      <c r="D202" s="88" t="s">
        <v>175</v>
      </c>
      <c r="E202" s="75"/>
      <c r="F202" s="76">
        <f>SUM(F203:F204)</f>
        <v>15770.7</v>
      </c>
      <c r="G202" s="118">
        <f>SUM(G203:G204)</f>
        <v>14585.1</v>
      </c>
      <c r="H202" s="118">
        <f>SUM(H203:H204)</f>
        <v>14585.1</v>
      </c>
      <c r="I202" s="221"/>
      <c r="J202" s="221"/>
    </row>
    <row r="203" spans="1:10" ht="52.8" x14ac:dyDescent="0.3">
      <c r="A203" s="324" t="s">
        <v>145</v>
      </c>
      <c r="B203" s="77">
        <v>8</v>
      </c>
      <c r="C203" s="77">
        <v>1</v>
      </c>
      <c r="D203" s="83" t="s">
        <v>176</v>
      </c>
      <c r="E203" s="79">
        <v>611</v>
      </c>
      <c r="F203" s="80">
        <v>10493.15</v>
      </c>
      <c r="G203" s="119">
        <f>'6'!F210</f>
        <v>14585.1</v>
      </c>
      <c r="H203" s="119">
        <f>G203</f>
        <v>14585.1</v>
      </c>
      <c r="I203" s="221"/>
      <c r="J203" s="221"/>
    </row>
    <row r="204" spans="1:10" x14ac:dyDescent="0.3">
      <c r="A204" s="324" t="s">
        <v>434</v>
      </c>
      <c r="B204" s="77">
        <v>8</v>
      </c>
      <c r="C204" s="77">
        <v>1</v>
      </c>
      <c r="D204" s="83" t="s">
        <v>579</v>
      </c>
      <c r="E204" s="79">
        <v>612</v>
      </c>
      <c r="F204" s="80">
        <f>27.55+5250</f>
        <v>5277.55</v>
      </c>
      <c r="G204" s="119">
        <v>0</v>
      </c>
      <c r="H204" s="119">
        <v>0</v>
      </c>
      <c r="I204" s="221"/>
      <c r="J204" s="221"/>
    </row>
    <row r="205" spans="1:10" ht="18.75" customHeight="1" x14ac:dyDescent="0.3">
      <c r="A205" s="322" t="s">
        <v>177</v>
      </c>
      <c r="B205" s="73">
        <v>8</v>
      </c>
      <c r="C205" s="73">
        <v>1</v>
      </c>
      <c r="D205" s="88" t="s">
        <v>178</v>
      </c>
      <c r="E205" s="75"/>
      <c r="F205" s="76">
        <f>SUM(F206:F207)</f>
        <v>20193.5</v>
      </c>
      <c r="G205" s="118">
        <f>SUM(G206:G208)</f>
        <v>28809.4</v>
      </c>
      <c r="H205" s="118">
        <f>SUM(H206:H208)</f>
        <v>28809.4</v>
      </c>
      <c r="I205" s="221"/>
      <c r="J205" s="221"/>
    </row>
    <row r="206" spans="1:10" ht="52.8" x14ac:dyDescent="0.3">
      <c r="A206" s="324" t="s">
        <v>145</v>
      </c>
      <c r="B206" s="77">
        <v>8</v>
      </c>
      <c r="C206" s="77">
        <v>1</v>
      </c>
      <c r="D206" s="83" t="s">
        <v>179</v>
      </c>
      <c r="E206" s="79">
        <v>611</v>
      </c>
      <c r="F206" s="80">
        <v>20193.5</v>
      </c>
      <c r="G206" s="119">
        <f>'6'!F213</f>
        <v>19843.5</v>
      </c>
      <c r="H206" s="119">
        <f>'6'!F213</f>
        <v>19843.5</v>
      </c>
      <c r="I206" s="221"/>
      <c r="J206" s="221"/>
    </row>
    <row r="207" spans="1:10" ht="52.8" x14ac:dyDescent="0.3">
      <c r="A207" s="324" t="s">
        <v>145</v>
      </c>
      <c r="B207" s="77">
        <v>8</v>
      </c>
      <c r="C207" s="77">
        <v>1</v>
      </c>
      <c r="D207" s="83" t="s">
        <v>511</v>
      </c>
      <c r="E207" s="79">
        <v>611</v>
      </c>
      <c r="F207" s="80"/>
      <c r="G207" s="119">
        <f>'6'!F214</f>
        <v>6284.4</v>
      </c>
      <c r="H207" s="119">
        <f>'6'!F214</f>
        <v>6284.4</v>
      </c>
      <c r="I207" s="221"/>
      <c r="J207" s="221"/>
    </row>
    <row r="208" spans="1:10" ht="52.8" x14ac:dyDescent="0.3">
      <c r="A208" s="324" t="s">
        <v>145</v>
      </c>
      <c r="B208" s="77">
        <v>8</v>
      </c>
      <c r="C208" s="77">
        <v>1</v>
      </c>
      <c r="D208" s="83" t="s">
        <v>179</v>
      </c>
      <c r="E208" s="79">
        <v>611</v>
      </c>
      <c r="F208" s="211">
        <v>127.2</v>
      </c>
      <c r="G208" s="119">
        <f>'6'!F215</f>
        <v>2681.5</v>
      </c>
      <c r="H208" s="119">
        <f>G208</f>
        <v>2681.5</v>
      </c>
      <c r="I208" s="221"/>
      <c r="J208" s="221"/>
    </row>
    <row r="209" spans="1:10" ht="24.6" customHeight="1" x14ac:dyDescent="0.3">
      <c r="A209" s="322" t="s">
        <v>180</v>
      </c>
      <c r="B209" s="73">
        <v>8</v>
      </c>
      <c r="C209" s="73">
        <v>4</v>
      </c>
      <c r="D209" s="83"/>
      <c r="E209" s="79"/>
      <c r="F209" s="76" t="e">
        <f>+F210+F213+F221+F224+#REF!</f>
        <v>#REF!</v>
      </c>
      <c r="G209" s="118">
        <f>+G210+G213+G221+G224</f>
        <v>26254.300000000003</v>
      </c>
      <c r="H209" s="118">
        <f>+H210+H213+H221+H224</f>
        <v>26254.300000000003</v>
      </c>
      <c r="I209" s="221"/>
      <c r="J209" s="221"/>
    </row>
    <row r="210" spans="1:10" ht="25.95" customHeight="1" x14ac:dyDescent="0.3">
      <c r="A210" s="322" t="s">
        <v>181</v>
      </c>
      <c r="B210" s="73">
        <v>8</v>
      </c>
      <c r="C210" s="73">
        <v>4</v>
      </c>
      <c r="D210" s="88" t="s">
        <v>182</v>
      </c>
      <c r="E210" s="75"/>
      <c r="F210" s="76">
        <f>SUM(F211:F212)</f>
        <v>716.2</v>
      </c>
      <c r="G210" s="118">
        <f>SUM(G211:G212)</f>
        <v>835</v>
      </c>
      <c r="H210" s="118">
        <f>SUM(H211:H212)</f>
        <v>835</v>
      </c>
      <c r="I210" s="221"/>
      <c r="J210" s="221"/>
    </row>
    <row r="211" spans="1:10" ht="25.95" customHeight="1" x14ac:dyDescent="0.3">
      <c r="A211" s="323" t="s">
        <v>76</v>
      </c>
      <c r="B211" s="77">
        <v>8</v>
      </c>
      <c r="C211" s="77">
        <v>4</v>
      </c>
      <c r="D211" s="83" t="s">
        <v>393</v>
      </c>
      <c r="E211" s="79">
        <v>121</v>
      </c>
      <c r="F211" s="80">
        <v>550.1</v>
      </c>
      <c r="G211" s="119">
        <f>'6'!F222</f>
        <v>641.29999999999995</v>
      </c>
      <c r="H211" s="119">
        <f>G211</f>
        <v>641.29999999999995</v>
      </c>
      <c r="I211" s="221"/>
      <c r="J211" s="221"/>
    </row>
    <row r="212" spans="1:10" ht="56.25" customHeight="1" x14ac:dyDescent="0.3">
      <c r="A212" s="324" t="s">
        <v>79</v>
      </c>
      <c r="B212" s="77">
        <v>8</v>
      </c>
      <c r="C212" s="77">
        <v>4</v>
      </c>
      <c r="D212" s="83" t="s">
        <v>394</v>
      </c>
      <c r="E212" s="79">
        <v>129</v>
      </c>
      <c r="F212" s="80">
        <v>166.1</v>
      </c>
      <c r="G212" s="119">
        <f>'6'!F223</f>
        <v>193.7</v>
      </c>
      <c r="H212" s="119">
        <f>G212</f>
        <v>193.7</v>
      </c>
      <c r="I212" s="221"/>
      <c r="J212" s="221"/>
    </row>
    <row r="213" spans="1:10" ht="26.4" x14ac:dyDescent="0.3">
      <c r="A213" s="322" t="s">
        <v>395</v>
      </c>
      <c r="B213" s="87" t="s">
        <v>184</v>
      </c>
      <c r="C213" s="87" t="s">
        <v>185</v>
      </c>
      <c r="D213" s="87" t="s">
        <v>186</v>
      </c>
      <c r="E213" s="75"/>
      <c r="F213" s="76">
        <f>SUM(F214:F220)</f>
        <v>4505.5</v>
      </c>
      <c r="G213" s="118">
        <f>SUM(G214:G220)</f>
        <v>3871.6000000000004</v>
      </c>
      <c r="H213" s="118">
        <f>SUM(H214:H220)</f>
        <v>3871.6000000000004</v>
      </c>
      <c r="I213" s="221"/>
      <c r="J213" s="221"/>
    </row>
    <row r="214" spans="1:10" ht="17.25" customHeight="1" x14ac:dyDescent="0.3">
      <c r="A214" s="81" t="s">
        <v>124</v>
      </c>
      <c r="B214" s="86" t="s">
        <v>184</v>
      </c>
      <c r="C214" s="86" t="s">
        <v>185</v>
      </c>
      <c r="D214" s="86" t="s">
        <v>186</v>
      </c>
      <c r="E214" s="86" t="s">
        <v>187</v>
      </c>
      <c r="F214" s="80">
        <v>2267.5</v>
      </c>
      <c r="G214" s="119">
        <f>'6'!F226</f>
        <v>2311.3000000000002</v>
      </c>
      <c r="H214" s="119">
        <f>G214</f>
        <v>2311.3000000000002</v>
      </c>
      <c r="I214" s="221"/>
      <c r="J214" s="221"/>
    </row>
    <row r="215" spans="1:10" ht="37.200000000000003" customHeight="1" x14ac:dyDescent="0.3">
      <c r="A215" s="324" t="s">
        <v>126</v>
      </c>
      <c r="B215" s="86" t="s">
        <v>184</v>
      </c>
      <c r="C215" s="86" t="s">
        <v>185</v>
      </c>
      <c r="D215" s="86" t="s">
        <v>186</v>
      </c>
      <c r="E215" s="86" t="s">
        <v>188</v>
      </c>
      <c r="F215" s="80">
        <v>684.8</v>
      </c>
      <c r="G215" s="119">
        <f>'6'!F227</f>
        <v>698</v>
      </c>
      <c r="H215" s="119">
        <f t="shared" ref="H215:H220" si="29">G215</f>
        <v>698</v>
      </c>
      <c r="I215" s="221"/>
      <c r="J215" s="221"/>
    </row>
    <row r="216" spans="1:10" ht="26.25" customHeight="1" x14ac:dyDescent="0.3">
      <c r="A216" s="81" t="s">
        <v>87</v>
      </c>
      <c r="B216" s="77">
        <v>8</v>
      </c>
      <c r="C216" s="77">
        <v>4</v>
      </c>
      <c r="D216" s="83" t="s">
        <v>189</v>
      </c>
      <c r="E216" s="79">
        <v>112</v>
      </c>
      <c r="F216" s="80">
        <v>25</v>
      </c>
      <c r="G216" s="119">
        <f>'6'!F228</f>
        <v>50</v>
      </c>
      <c r="H216" s="119">
        <f t="shared" si="29"/>
        <v>50</v>
      </c>
      <c r="I216" s="221"/>
      <c r="J216" s="221"/>
    </row>
    <row r="217" spans="1:10" ht="26.4" x14ac:dyDescent="0.3">
      <c r="A217" s="324" t="s">
        <v>89</v>
      </c>
      <c r="B217" s="77">
        <v>8</v>
      </c>
      <c r="C217" s="77">
        <v>4</v>
      </c>
      <c r="D217" s="83" t="s">
        <v>189</v>
      </c>
      <c r="E217" s="79">
        <v>242</v>
      </c>
      <c r="F217" s="80">
        <v>478.3</v>
      </c>
      <c r="G217" s="119">
        <f>'6'!F229</f>
        <v>214</v>
      </c>
      <c r="H217" s="119">
        <f t="shared" si="29"/>
        <v>214</v>
      </c>
      <c r="I217" s="221"/>
      <c r="J217" s="221"/>
    </row>
    <row r="218" spans="1:10" ht="26.4" x14ac:dyDescent="0.3">
      <c r="A218" s="81" t="s">
        <v>90</v>
      </c>
      <c r="B218" s="77">
        <v>8</v>
      </c>
      <c r="C218" s="77">
        <v>4</v>
      </c>
      <c r="D218" s="83" t="s">
        <v>189</v>
      </c>
      <c r="E218" s="79">
        <v>244</v>
      </c>
      <c r="F218" s="94">
        <v>1007.9</v>
      </c>
      <c r="G218" s="119">
        <f>'6'!F230</f>
        <v>565.29999999999995</v>
      </c>
      <c r="H218" s="119">
        <f t="shared" si="29"/>
        <v>565.29999999999995</v>
      </c>
      <c r="I218" s="221"/>
      <c r="J218" s="221"/>
    </row>
    <row r="219" spans="1:10" ht="25.2" customHeight="1" x14ac:dyDescent="0.3">
      <c r="A219" s="323" t="s">
        <v>105</v>
      </c>
      <c r="B219" s="77">
        <v>8</v>
      </c>
      <c r="C219" s="77">
        <v>4</v>
      </c>
      <c r="D219" s="83" t="s">
        <v>189</v>
      </c>
      <c r="E219" s="79">
        <v>851</v>
      </c>
      <c r="F219" s="94">
        <v>40</v>
      </c>
      <c r="G219" s="119">
        <f>'6'!F231</f>
        <v>30</v>
      </c>
      <c r="H219" s="119">
        <f t="shared" si="29"/>
        <v>30</v>
      </c>
      <c r="I219" s="221"/>
      <c r="J219" s="221"/>
    </row>
    <row r="220" spans="1:10" ht="15" customHeight="1" x14ac:dyDescent="0.3">
      <c r="A220" s="323" t="s">
        <v>93</v>
      </c>
      <c r="B220" s="77">
        <v>8</v>
      </c>
      <c r="C220" s="77">
        <v>4</v>
      </c>
      <c r="D220" s="83" t="s">
        <v>189</v>
      </c>
      <c r="E220" s="79">
        <v>852</v>
      </c>
      <c r="F220" s="94">
        <v>2</v>
      </c>
      <c r="G220" s="119">
        <f>'6'!F232</f>
        <v>3</v>
      </c>
      <c r="H220" s="119">
        <f t="shared" si="29"/>
        <v>3</v>
      </c>
      <c r="I220" s="221"/>
      <c r="J220" s="221"/>
    </row>
    <row r="221" spans="1:10" ht="45.6" customHeight="1" x14ac:dyDescent="0.3">
      <c r="A221" s="322" t="s">
        <v>396</v>
      </c>
      <c r="B221" s="87" t="s">
        <v>184</v>
      </c>
      <c r="C221" s="87" t="s">
        <v>185</v>
      </c>
      <c r="D221" s="87" t="s">
        <v>397</v>
      </c>
      <c r="E221" s="75"/>
      <c r="F221" s="76">
        <f>SUM(F222:F223)</f>
        <v>20322.900000000001</v>
      </c>
      <c r="G221" s="118">
        <f>SUM(G222:G223)</f>
        <v>21047.7</v>
      </c>
      <c r="H221" s="118">
        <f>SUM(H222:H223)</f>
        <v>21047.7</v>
      </c>
      <c r="I221" s="221"/>
      <c r="J221" s="221"/>
    </row>
    <row r="222" spans="1:10" ht="15" customHeight="1" x14ac:dyDescent="0.3">
      <c r="A222" s="81" t="s">
        <v>124</v>
      </c>
      <c r="B222" s="86" t="s">
        <v>184</v>
      </c>
      <c r="C222" s="86" t="s">
        <v>185</v>
      </c>
      <c r="D222" s="86" t="s">
        <v>397</v>
      </c>
      <c r="E222" s="86" t="s">
        <v>187</v>
      </c>
      <c r="F222" s="80">
        <v>15609</v>
      </c>
      <c r="G222" s="119">
        <f>'6'!F234</f>
        <v>16165.7</v>
      </c>
      <c r="H222" s="119">
        <f>G222</f>
        <v>16165.7</v>
      </c>
      <c r="I222" s="221"/>
      <c r="J222" s="221"/>
    </row>
    <row r="223" spans="1:10" ht="37.950000000000003" customHeight="1" x14ac:dyDescent="0.3">
      <c r="A223" s="324" t="s">
        <v>126</v>
      </c>
      <c r="B223" s="86" t="s">
        <v>184</v>
      </c>
      <c r="C223" s="86" t="s">
        <v>185</v>
      </c>
      <c r="D223" s="86" t="s">
        <v>397</v>
      </c>
      <c r="E223" s="86" t="s">
        <v>188</v>
      </c>
      <c r="F223" s="80">
        <v>4713.8999999999996</v>
      </c>
      <c r="G223" s="119">
        <f>'6'!F235</f>
        <v>4882</v>
      </c>
      <c r="H223" s="119">
        <f>G223</f>
        <v>4882</v>
      </c>
      <c r="I223" s="221"/>
      <c r="J223" s="221"/>
    </row>
    <row r="224" spans="1:10" ht="26.4" x14ac:dyDescent="0.3">
      <c r="A224" s="322" t="s">
        <v>398</v>
      </c>
      <c r="B224" s="73">
        <v>8</v>
      </c>
      <c r="C224" s="73">
        <v>4</v>
      </c>
      <c r="D224" s="87" t="s">
        <v>399</v>
      </c>
      <c r="E224" s="75"/>
      <c r="F224" s="76">
        <f>SUM(F225:F225)</f>
        <v>350</v>
      </c>
      <c r="G224" s="118">
        <f>SUM(G225:G225)</f>
        <v>500</v>
      </c>
      <c r="H224" s="118">
        <f>SUM(H225:H225)</f>
        <v>500</v>
      </c>
      <c r="I224" s="221"/>
      <c r="J224" s="221"/>
    </row>
    <row r="225" spans="1:13" ht="26.4" x14ac:dyDescent="0.3">
      <c r="A225" s="81" t="s">
        <v>90</v>
      </c>
      <c r="B225" s="77">
        <v>8</v>
      </c>
      <c r="C225" s="77">
        <v>4</v>
      </c>
      <c r="D225" s="86" t="s">
        <v>399</v>
      </c>
      <c r="E225" s="79">
        <v>244</v>
      </c>
      <c r="F225" s="80">
        <v>350</v>
      </c>
      <c r="G225" s="119">
        <f>'6'!F237</f>
        <v>500</v>
      </c>
      <c r="H225" s="119">
        <f>G225</f>
        <v>500</v>
      </c>
      <c r="I225" s="221"/>
      <c r="J225" s="221"/>
    </row>
    <row r="226" spans="1:13" s="82" customFormat="1" ht="15" customHeight="1" x14ac:dyDescent="0.3">
      <c r="A226" s="321" t="s">
        <v>191</v>
      </c>
      <c r="B226" s="73">
        <v>9</v>
      </c>
      <c r="C226" s="73"/>
      <c r="D226" s="88"/>
      <c r="E226" s="75"/>
      <c r="F226" s="95" t="e">
        <f>+F227</f>
        <v>#REF!</v>
      </c>
      <c r="G226" s="116">
        <f t="shared" ref="G226:H226" si="30">+G227</f>
        <v>700</v>
      </c>
      <c r="H226" s="116">
        <f t="shared" si="30"/>
        <v>700</v>
      </c>
      <c r="I226" s="221"/>
      <c r="J226" s="221"/>
      <c r="K226" s="113"/>
      <c r="L226" s="113"/>
      <c r="M226" s="113"/>
    </row>
    <row r="227" spans="1:13" ht="39.6" x14ac:dyDescent="0.3">
      <c r="A227" s="321" t="s">
        <v>606</v>
      </c>
      <c r="B227" s="73">
        <v>9</v>
      </c>
      <c r="C227" s="73">
        <v>9</v>
      </c>
      <c r="D227" s="88"/>
      <c r="E227" s="75"/>
      <c r="F227" s="76" t="e">
        <f>+#REF!+#REF!+#REF!</f>
        <v>#REF!</v>
      </c>
      <c r="G227" s="118">
        <f>G228</f>
        <v>700</v>
      </c>
      <c r="H227" s="118">
        <f>H228</f>
        <v>700</v>
      </c>
      <c r="I227" s="221"/>
      <c r="J227" s="221"/>
    </row>
    <row r="228" spans="1:13" ht="26.25" customHeight="1" x14ac:dyDescent="0.3">
      <c r="A228" s="81" t="s">
        <v>90</v>
      </c>
      <c r="B228" s="77">
        <v>9</v>
      </c>
      <c r="C228" s="77">
        <v>9</v>
      </c>
      <c r="D228" s="83" t="s">
        <v>409</v>
      </c>
      <c r="E228" s="79">
        <v>244</v>
      </c>
      <c r="F228" s="80">
        <v>390</v>
      </c>
      <c r="G228" s="119">
        <f>'6'!F244</f>
        <v>700</v>
      </c>
      <c r="H228" s="119">
        <f>G228</f>
        <v>700</v>
      </c>
      <c r="I228" s="221"/>
      <c r="J228" s="221"/>
    </row>
    <row r="229" spans="1:13" ht="16.5" customHeight="1" x14ac:dyDescent="0.3">
      <c r="A229" s="332" t="s">
        <v>193</v>
      </c>
      <c r="B229" s="73">
        <v>10</v>
      </c>
      <c r="C229" s="73"/>
      <c r="D229" s="87"/>
      <c r="E229" s="75"/>
      <c r="F229" s="95" t="e">
        <f>+F230+F232+F251+F260</f>
        <v>#REF!</v>
      </c>
      <c r="G229" s="116">
        <f>+G230+G232+G251+G260</f>
        <v>664228.1</v>
      </c>
      <c r="H229" s="116">
        <f>+H230+H232+H251+H260</f>
        <v>710185.20000000007</v>
      </c>
      <c r="I229" s="221"/>
      <c r="J229" s="221"/>
      <c r="K229" s="112"/>
    </row>
    <row r="230" spans="1:13" ht="16.5" customHeight="1" x14ac:dyDescent="0.3">
      <c r="A230" s="322" t="s">
        <v>194</v>
      </c>
      <c r="B230" s="73">
        <v>10</v>
      </c>
      <c r="C230" s="73">
        <v>1</v>
      </c>
      <c r="D230" s="87"/>
      <c r="E230" s="75">
        <v>0</v>
      </c>
      <c r="F230" s="95">
        <f>+F231</f>
        <v>634</v>
      </c>
      <c r="G230" s="116">
        <f t="shared" ref="G230:H230" si="31">+G231</f>
        <v>732.5</v>
      </c>
      <c r="H230" s="116">
        <f t="shared" si="31"/>
        <v>732.5</v>
      </c>
      <c r="I230" s="221"/>
      <c r="J230" s="221"/>
    </row>
    <row r="231" spans="1:13" ht="16.5" customHeight="1" x14ac:dyDescent="0.3">
      <c r="A231" s="333" t="s">
        <v>195</v>
      </c>
      <c r="B231" s="77">
        <v>10</v>
      </c>
      <c r="C231" s="77">
        <v>1</v>
      </c>
      <c r="D231" s="86" t="s">
        <v>196</v>
      </c>
      <c r="E231" s="79">
        <v>312</v>
      </c>
      <c r="F231" s="94">
        <v>634</v>
      </c>
      <c r="G231" s="117">
        <f>'6'!F247</f>
        <v>732.5</v>
      </c>
      <c r="H231" s="117">
        <f>G231</f>
        <v>732.5</v>
      </c>
      <c r="I231" s="221"/>
      <c r="J231" s="221"/>
    </row>
    <row r="232" spans="1:13" s="82" customFormat="1" ht="16.5" customHeight="1" x14ac:dyDescent="0.3">
      <c r="A232" s="332" t="s">
        <v>197</v>
      </c>
      <c r="B232" s="73">
        <v>10</v>
      </c>
      <c r="C232" s="73">
        <v>3</v>
      </c>
      <c r="D232" s="87"/>
      <c r="E232" s="75"/>
      <c r="F232" s="95" t="e">
        <f>+#REF!+#REF!+F233+F235+F237+F239+F241+F243+F245+#REF!+F247</f>
        <v>#REF!</v>
      </c>
      <c r="G232" s="116">
        <f>G233+G235+G237+G239+G241+G243+G245+G247+G249</f>
        <v>57289.2</v>
      </c>
      <c r="H232" s="116">
        <f>H233+H235+H237+H239+H241+H243+H245+H247+H249</f>
        <v>59923.4</v>
      </c>
      <c r="I232" s="221"/>
      <c r="J232" s="221"/>
      <c r="K232" s="113"/>
      <c r="L232" s="113"/>
      <c r="M232" s="113"/>
    </row>
    <row r="233" spans="1:13" ht="26.25" customHeight="1" x14ac:dyDescent="0.3">
      <c r="A233" s="322" t="s">
        <v>448</v>
      </c>
      <c r="B233" s="73">
        <v>10</v>
      </c>
      <c r="C233" s="73">
        <v>3</v>
      </c>
      <c r="D233" s="88" t="s">
        <v>199</v>
      </c>
      <c r="E233" s="75"/>
      <c r="F233" s="95">
        <f>+F234</f>
        <v>476.9</v>
      </c>
      <c r="G233" s="116">
        <f t="shared" ref="G233:H233" si="32">+G234</f>
        <v>526.70000000000005</v>
      </c>
      <c r="H233" s="116">
        <f t="shared" si="32"/>
        <v>556.29999999999995</v>
      </c>
      <c r="I233" s="221"/>
      <c r="J233" s="221"/>
    </row>
    <row r="234" spans="1:13" ht="26.4" x14ac:dyDescent="0.3">
      <c r="A234" s="333" t="s">
        <v>160</v>
      </c>
      <c r="B234" s="77">
        <v>10</v>
      </c>
      <c r="C234" s="77">
        <v>3</v>
      </c>
      <c r="D234" s="83" t="s">
        <v>199</v>
      </c>
      <c r="E234" s="79">
        <v>313</v>
      </c>
      <c r="F234" s="94">
        <v>476.9</v>
      </c>
      <c r="G234" s="117">
        <v>526.70000000000005</v>
      </c>
      <c r="H234" s="117">
        <v>556.29999999999995</v>
      </c>
      <c r="I234" s="221"/>
      <c r="J234" s="221"/>
    </row>
    <row r="235" spans="1:13" ht="26.4" x14ac:dyDescent="0.3">
      <c r="A235" s="322" t="s">
        <v>449</v>
      </c>
      <c r="B235" s="73">
        <v>10</v>
      </c>
      <c r="C235" s="73">
        <v>3</v>
      </c>
      <c r="D235" s="87" t="s">
        <v>200</v>
      </c>
      <c r="E235" s="75"/>
      <c r="F235" s="95" t="e">
        <f>+F236+#REF!</f>
        <v>#REF!</v>
      </c>
      <c r="G235" s="116">
        <f>G236</f>
        <v>272.8</v>
      </c>
      <c r="H235" s="116">
        <f>H236</f>
        <v>288.2</v>
      </c>
      <c r="I235" s="221"/>
      <c r="J235" s="221"/>
    </row>
    <row r="236" spans="1:13" ht="26.4" x14ac:dyDescent="0.3">
      <c r="A236" s="333" t="s">
        <v>160</v>
      </c>
      <c r="B236" s="77">
        <v>10</v>
      </c>
      <c r="C236" s="77">
        <v>3</v>
      </c>
      <c r="D236" s="86" t="s">
        <v>200</v>
      </c>
      <c r="E236" s="79">
        <v>313</v>
      </c>
      <c r="F236" s="94">
        <v>278.7</v>
      </c>
      <c r="G236" s="117">
        <v>272.8</v>
      </c>
      <c r="H236" s="117">
        <v>288.2</v>
      </c>
      <c r="I236" s="221"/>
      <c r="J236" s="221"/>
    </row>
    <row r="237" spans="1:13" ht="26.4" x14ac:dyDescent="0.3">
      <c r="A237" s="322" t="s">
        <v>450</v>
      </c>
      <c r="B237" s="73">
        <v>10</v>
      </c>
      <c r="C237" s="73">
        <v>3</v>
      </c>
      <c r="D237" s="87" t="s">
        <v>201</v>
      </c>
      <c r="E237" s="75">
        <v>0</v>
      </c>
      <c r="F237" s="95" t="e">
        <f>+F238+#REF!</f>
        <v>#REF!</v>
      </c>
      <c r="G237" s="116">
        <f>G238</f>
        <v>15735.4</v>
      </c>
      <c r="H237" s="116">
        <f>H238</f>
        <v>16619.5</v>
      </c>
      <c r="I237" s="221"/>
      <c r="J237" s="221"/>
    </row>
    <row r="238" spans="1:13" ht="26.4" x14ac:dyDescent="0.3">
      <c r="A238" s="333" t="s">
        <v>160</v>
      </c>
      <c r="B238" s="77">
        <v>10</v>
      </c>
      <c r="C238" s="77">
        <v>3</v>
      </c>
      <c r="D238" s="86" t="s">
        <v>201</v>
      </c>
      <c r="E238" s="79">
        <v>313</v>
      </c>
      <c r="F238" s="94">
        <v>15192.6</v>
      </c>
      <c r="G238" s="117">
        <v>15735.4</v>
      </c>
      <c r="H238" s="117">
        <v>16619.5</v>
      </c>
      <c r="I238" s="221"/>
      <c r="J238" s="221"/>
    </row>
    <row r="239" spans="1:13" ht="31.8" customHeight="1" x14ac:dyDescent="0.3">
      <c r="A239" s="322" t="s">
        <v>451</v>
      </c>
      <c r="B239" s="73">
        <v>10</v>
      </c>
      <c r="C239" s="73">
        <v>3</v>
      </c>
      <c r="D239" s="88" t="s">
        <v>202</v>
      </c>
      <c r="E239" s="75">
        <v>0</v>
      </c>
      <c r="F239" s="95" t="e">
        <f>+F240+#REF!</f>
        <v>#REF!</v>
      </c>
      <c r="G239" s="116">
        <f>G240</f>
        <v>12945.8</v>
      </c>
      <c r="H239" s="116">
        <f>H240</f>
        <v>13673.2</v>
      </c>
      <c r="I239" s="221"/>
      <c r="J239" s="221"/>
    </row>
    <row r="240" spans="1:13" ht="26.4" x14ac:dyDescent="0.3">
      <c r="A240" s="333" t="s">
        <v>160</v>
      </c>
      <c r="B240" s="77">
        <v>10</v>
      </c>
      <c r="C240" s="77">
        <v>3</v>
      </c>
      <c r="D240" s="83" t="s">
        <v>202</v>
      </c>
      <c r="E240" s="79">
        <v>313</v>
      </c>
      <c r="F240" s="94">
        <v>12543.3</v>
      </c>
      <c r="G240" s="117">
        <v>12945.8</v>
      </c>
      <c r="H240" s="117">
        <v>13673.2</v>
      </c>
      <c r="I240" s="221"/>
      <c r="J240" s="221"/>
    </row>
    <row r="241" spans="1:10" ht="26.4" x14ac:dyDescent="0.3">
      <c r="A241" s="322" t="s">
        <v>452</v>
      </c>
      <c r="B241" s="73">
        <v>10</v>
      </c>
      <c r="C241" s="73">
        <v>3</v>
      </c>
      <c r="D241" s="88" t="s">
        <v>203</v>
      </c>
      <c r="E241" s="75">
        <v>0</v>
      </c>
      <c r="F241" s="95" t="e">
        <f>+F242+#REF!</f>
        <v>#REF!</v>
      </c>
      <c r="G241" s="116">
        <f>G242</f>
        <v>87.4</v>
      </c>
      <c r="H241" s="116">
        <f>H242</f>
        <v>92.3</v>
      </c>
      <c r="I241" s="221"/>
      <c r="J241" s="221"/>
    </row>
    <row r="242" spans="1:10" ht="26.4" x14ac:dyDescent="0.3">
      <c r="A242" s="333" t="s">
        <v>160</v>
      </c>
      <c r="B242" s="77">
        <v>10</v>
      </c>
      <c r="C242" s="77">
        <v>3</v>
      </c>
      <c r="D242" s="83" t="s">
        <v>203</v>
      </c>
      <c r="E242" s="79">
        <v>313</v>
      </c>
      <c r="F242" s="94">
        <v>86.4</v>
      </c>
      <c r="G242" s="117">
        <v>87.4</v>
      </c>
      <c r="H242" s="117">
        <v>92.3</v>
      </c>
      <c r="I242" s="221"/>
      <c r="J242" s="221"/>
    </row>
    <row r="243" spans="1:10" ht="26.4" x14ac:dyDescent="0.3">
      <c r="A243" s="322" t="s">
        <v>453</v>
      </c>
      <c r="B243" s="73">
        <v>10</v>
      </c>
      <c r="C243" s="73">
        <v>3</v>
      </c>
      <c r="D243" s="87" t="s">
        <v>204</v>
      </c>
      <c r="E243" s="75">
        <v>0</v>
      </c>
      <c r="F243" s="95" t="e">
        <f>+F244+#REF!</f>
        <v>#REF!</v>
      </c>
      <c r="G243" s="116">
        <f>G244</f>
        <v>17313.099999999999</v>
      </c>
      <c r="H243" s="116">
        <f>H244</f>
        <v>18285.900000000001</v>
      </c>
      <c r="I243" s="221"/>
      <c r="J243" s="221"/>
    </row>
    <row r="244" spans="1:10" ht="26.4" x14ac:dyDescent="0.3">
      <c r="A244" s="333" t="s">
        <v>160</v>
      </c>
      <c r="B244" s="77">
        <v>10</v>
      </c>
      <c r="C244" s="77">
        <v>3</v>
      </c>
      <c r="D244" s="86" t="s">
        <v>204</v>
      </c>
      <c r="E244" s="79">
        <v>321</v>
      </c>
      <c r="F244" s="94">
        <v>8448.7000000000007</v>
      </c>
      <c r="G244" s="117">
        <v>17313.099999999999</v>
      </c>
      <c r="H244" s="117">
        <v>18285.900000000001</v>
      </c>
      <c r="I244" s="221"/>
      <c r="J244" s="221"/>
    </row>
    <row r="245" spans="1:10" ht="25.5" customHeight="1" x14ac:dyDescent="0.3">
      <c r="A245" s="322" t="s">
        <v>454</v>
      </c>
      <c r="B245" s="73">
        <v>10</v>
      </c>
      <c r="C245" s="73">
        <v>3</v>
      </c>
      <c r="D245" s="87" t="s">
        <v>411</v>
      </c>
      <c r="E245" s="75">
        <v>0</v>
      </c>
      <c r="F245" s="95" t="e">
        <f>+F246+#REF!</f>
        <v>#REF!</v>
      </c>
      <c r="G245" s="116">
        <f>G246</f>
        <v>10165</v>
      </c>
      <c r="H245" s="116">
        <f>H246</f>
        <v>10165</v>
      </c>
      <c r="I245" s="221"/>
      <c r="J245" s="221"/>
    </row>
    <row r="246" spans="1:10" ht="26.4" x14ac:dyDescent="0.3">
      <c r="A246" s="333" t="s">
        <v>160</v>
      </c>
      <c r="B246" s="77">
        <v>10</v>
      </c>
      <c r="C246" s="77">
        <v>3</v>
      </c>
      <c r="D246" s="86" t="s">
        <v>411</v>
      </c>
      <c r="E246" s="79">
        <v>321</v>
      </c>
      <c r="F246" s="94">
        <v>10343.5</v>
      </c>
      <c r="G246" s="117">
        <f>'6'!F262</f>
        <v>10165</v>
      </c>
      <c r="H246" s="117">
        <f>G246</f>
        <v>10165</v>
      </c>
      <c r="I246" s="221"/>
      <c r="J246" s="221"/>
    </row>
    <row r="247" spans="1:10" ht="39.6" x14ac:dyDescent="0.3">
      <c r="A247" s="321" t="s">
        <v>412</v>
      </c>
      <c r="B247" s="73">
        <v>10</v>
      </c>
      <c r="C247" s="73">
        <v>3</v>
      </c>
      <c r="D247" s="83"/>
      <c r="E247" s="75"/>
      <c r="F247" s="95" t="e">
        <f>+#REF!+#REF!+#REF!+#REF!</f>
        <v>#REF!</v>
      </c>
      <c r="G247" s="116">
        <f>G248</f>
        <v>143</v>
      </c>
      <c r="H247" s="116">
        <f>H248</f>
        <v>143</v>
      </c>
      <c r="I247" s="221"/>
      <c r="J247" s="221"/>
    </row>
    <row r="248" spans="1:10" ht="26.4" x14ac:dyDescent="0.3">
      <c r="A248" s="81" t="s">
        <v>90</v>
      </c>
      <c r="B248" s="77">
        <v>10</v>
      </c>
      <c r="C248" s="77">
        <v>3</v>
      </c>
      <c r="D248" s="83" t="s">
        <v>413</v>
      </c>
      <c r="E248" s="79">
        <v>244</v>
      </c>
      <c r="F248" s="94">
        <v>102.5</v>
      </c>
      <c r="G248" s="117">
        <f>'6'!F264</f>
        <v>143</v>
      </c>
      <c r="H248" s="117">
        <f>G248</f>
        <v>143</v>
      </c>
      <c r="I248" s="221"/>
      <c r="J248" s="221"/>
    </row>
    <row r="249" spans="1:10" ht="36.6" customHeight="1" x14ac:dyDescent="0.3">
      <c r="A249" s="322" t="s">
        <v>604</v>
      </c>
      <c r="B249" s="73">
        <v>10</v>
      </c>
      <c r="C249" s="73">
        <v>3</v>
      </c>
      <c r="D249" s="88"/>
      <c r="E249" s="75"/>
      <c r="F249" s="94"/>
      <c r="G249" s="116">
        <f>G250</f>
        <v>100</v>
      </c>
      <c r="H249" s="116">
        <f>H250</f>
        <v>100</v>
      </c>
      <c r="I249" s="221"/>
      <c r="J249" s="221"/>
    </row>
    <row r="250" spans="1:10" ht="49.8" customHeight="1" x14ac:dyDescent="0.3">
      <c r="A250" s="81" t="s">
        <v>90</v>
      </c>
      <c r="B250" s="77">
        <v>10</v>
      </c>
      <c r="C250" s="77">
        <v>3</v>
      </c>
      <c r="D250" s="83" t="s">
        <v>605</v>
      </c>
      <c r="E250" s="79">
        <v>244</v>
      </c>
      <c r="F250" s="94"/>
      <c r="G250" s="117">
        <f>'6'!F266</f>
        <v>100</v>
      </c>
      <c r="H250" s="117">
        <f>G250</f>
        <v>100</v>
      </c>
      <c r="I250" s="221"/>
      <c r="J250" s="221"/>
    </row>
    <row r="251" spans="1:10" ht="15.75" customHeight="1" x14ac:dyDescent="0.3">
      <c r="A251" s="322" t="s">
        <v>205</v>
      </c>
      <c r="B251" s="73">
        <v>10</v>
      </c>
      <c r="C251" s="73">
        <v>4</v>
      </c>
      <c r="D251" s="83"/>
      <c r="E251" s="79"/>
      <c r="F251" s="95" t="e">
        <f>+#REF!+F256</f>
        <v>#REF!</v>
      </c>
      <c r="G251" s="116">
        <f>G252+G253+G254+G255+G256+G258</f>
        <v>599510.20000000007</v>
      </c>
      <c r="H251" s="116">
        <f>H252+H253+H254+H255+H256+H258</f>
        <v>642754.5</v>
      </c>
      <c r="I251" s="222"/>
      <c r="J251" s="222"/>
    </row>
    <row r="252" spans="1:10" ht="27.6" customHeight="1" x14ac:dyDescent="0.3">
      <c r="A252" s="333" t="s">
        <v>160</v>
      </c>
      <c r="B252" s="77">
        <v>10</v>
      </c>
      <c r="C252" s="77">
        <v>4</v>
      </c>
      <c r="D252" s="207" t="s">
        <v>580</v>
      </c>
      <c r="E252" s="79">
        <v>313</v>
      </c>
      <c r="F252" s="95"/>
      <c r="G252" s="117">
        <v>381161.4</v>
      </c>
      <c r="H252" s="117">
        <v>410680.9</v>
      </c>
      <c r="I252" s="221"/>
      <c r="J252" s="221"/>
    </row>
    <row r="253" spans="1:10" ht="27.6" customHeight="1" x14ac:dyDescent="0.3">
      <c r="A253" s="333" t="s">
        <v>160</v>
      </c>
      <c r="B253" s="77">
        <v>10</v>
      </c>
      <c r="C253" s="77">
        <v>4</v>
      </c>
      <c r="D253" s="86" t="s">
        <v>581</v>
      </c>
      <c r="E253" s="79">
        <v>313</v>
      </c>
      <c r="F253" s="95"/>
      <c r="G253" s="117">
        <v>113415.5</v>
      </c>
      <c r="H253" s="117">
        <v>119773.2</v>
      </c>
      <c r="I253" s="221"/>
      <c r="J253" s="221"/>
    </row>
    <row r="254" spans="1:10" ht="33" hidden="1" customHeight="1" x14ac:dyDescent="0.3">
      <c r="A254" s="333" t="s">
        <v>160</v>
      </c>
      <c r="B254" s="77">
        <v>10</v>
      </c>
      <c r="C254" s="77">
        <v>4</v>
      </c>
      <c r="D254" s="83" t="s">
        <v>206</v>
      </c>
      <c r="E254" s="79">
        <v>313</v>
      </c>
      <c r="F254" s="94">
        <v>76407.399999999994</v>
      </c>
      <c r="G254" s="117">
        <v>0</v>
      </c>
      <c r="H254" s="117">
        <v>0</v>
      </c>
      <c r="I254" s="221"/>
      <c r="J254" s="221"/>
    </row>
    <row r="255" spans="1:10" ht="39" customHeight="1" x14ac:dyDescent="0.3">
      <c r="A255" s="333" t="s">
        <v>456</v>
      </c>
      <c r="B255" s="77">
        <v>10</v>
      </c>
      <c r="C255" s="77">
        <v>4</v>
      </c>
      <c r="D255" s="83" t="s">
        <v>442</v>
      </c>
      <c r="E255" s="79">
        <v>313</v>
      </c>
      <c r="F255" s="94">
        <v>46029.599999999999</v>
      </c>
      <c r="G255" s="117">
        <v>77303</v>
      </c>
      <c r="H255" s="117">
        <v>82132.600000000006</v>
      </c>
      <c r="I255" s="221"/>
      <c r="J255" s="221"/>
    </row>
    <row r="256" spans="1:10" ht="15.75" customHeight="1" x14ac:dyDescent="0.3">
      <c r="A256" s="322" t="s">
        <v>207</v>
      </c>
      <c r="B256" s="73">
        <v>10</v>
      </c>
      <c r="C256" s="73">
        <v>4</v>
      </c>
      <c r="D256" s="87" t="s">
        <v>208</v>
      </c>
      <c r="E256" s="75"/>
      <c r="F256" s="76" t="e">
        <f>+F257+#REF!</f>
        <v>#REF!</v>
      </c>
      <c r="G256" s="118">
        <f>G257</f>
        <v>14636.5</v>
      </c>
      <c r="H256" s="118">
        <f>H257</f>
        <v>15458.9</v>
      </c>
      <c r="I256" s="221"/>
      <c r="J256" s="221"/>
    </row>
    <row r="257" spans="1:13" ht="29.4" customHeight="1" x14ac:dyDescent="0.3">
      <c r="A257" s="333" t="s">
        <v>160</v>
      </c>
      <c r="B257" s="77">
        <v>10</v>
      </c>
      <c r="C257" s="77">
        <v>4</v>
      </c>
      <c r="D257" s="86" t="s">
        <v>208</v>
      </c>
      <c r="E257" s="79">
        <v>313</v>
      </c>
      <c r="F257" s="80">
        <v>13864.8</v>
      </c>
      <c r="G257" s="119">
        <v>14636.5</v>
      </c>
      <c r="H257" s="119">
        <v>15458.9</v>
      </c>
      <c r="I257" s="221"/>
      <c r="J257" s="221"/>
    </row>
    <row r="258" spans="1:13" ht="26.4" x14ac:dyDescent="0.3">
      <c r="A258" s="322" t="s">
        <v>198</v>
      </c>
      <c r="B258" s="73">
        <v>10</v>
      </c>
      <c r="C258" s="73">
        <v>4</v>
      </c>
      <c r="D258" s="74" t="s">
        <v>410</v>
      </c>
      <c r="E258" s="75"/>
      <c r="F258" s="80"/>
      <c r="G258" s="118">
        <f>G259</f>
        <v>12993.8</v>
      </c>
      <c r="H258" s="118">
        <f>H259</f>
        <v>14708.9</v>
      </c>
      <c r="I258" s="221"/>
      <c r="J258" s="221"/>
    </row>
    <row r="259" spans="1:13" ht="18.600000000000001" customHeight="1" x14ac:dyDescent="0.3">
      <c r="A259" s="333" t="s">
        <v>136</v>
      </c>
      <c r="B259" s="77">
        <v>10</v>
      </c>
      <c r="C259" s="77">
        <v>4</v>
      </c>
      <c r="D259" s="78" t="s">
        <v>410</v>
      </c>
      <c r="E259" s="79">
        <v>322</v>
      </c>
      <c r="F259" s="80"/>
      <c r="G259" s="119">
        <v>12993.8</v>
      </c>
      <c r="H259" s="119">
        <v>14708.9</v>
      </c>
      <c r="I259" s="221"/>
      <c r="J259" s="221"/>
    </row>
    <row r="260" spans="1:13" s="82" customFormat="1" ht="18" customHeight="1" x14ac:dyDescent="0.3">
      <c r="A260" s="332" t="s">
        <v>209</v>
      </c>
      <c r="B260" s="73">
        <v>10</v>
      </c>
      <c r="C260" s="73">
        <v>6</v>
      </c>
      <c r="D260" s="87"/>
      <c r="E260" s="75"/>
      <c r="F260" s="76" t="e">
        <f>+#REF!+F261+F263</f>
        <v>#REF!</v>
      </c>
      <c r="G260" s="118">
        <f>+G261+G263</f>
        <v>6696.1999999999989</v>
      </c>
      <c r="H260" s="118">
        <f>+H261+H263</f>
        <v>6774.7999999999993</v>
      </c>
      <c r="I260" s="221"/>
      <c r="J260" s="221"/>
      <c r="K260" s="113"/>
      <c r="L260" s="113"/>
      <c r="M260" s="113"/>
    </row>
    <row r="261" spans="1:13" ht="31.2" customHeight="1" x14ac:dyDescent="0.3">
      <c r="A261" s="322" t="s">
        <v>457</v>
      </c>
      <c r="B261" s="73">
        <v>10</v>
      </c>
      <c r="C261" s="73">
        <v>6</v>
      </c>
      <c r="D261" s="87" t="s">
        <v>210</v>
      </c>
      <c r="E261" s="75"/>
      <c r="F261" s="95" t="e">
        <f>+#REF!+F262</f>
        <v>#REF!</v>
      </c>
      <c r="G261" s="116">
        <f>G262</f>
        <v>1397.6</v>
      </c>
      <c r="H261" s="116">
        <f>H262</f>
        <v>1476.2</v>
      </c>
      <c r="I261" s="221"/>
      <c r="J261" s="221"/>
    </row>
    <row r="262" spans="1:13" ht="42.6" customHeight="1" x14ac:dyDescent="0.3">
      <c r="A262" s="81" t="s">
        <v>90</v>
      </c>
      <c r="B262" s="77">
        <v>10</v>
      </c>
      <c r="C262" s="77">
        <v>6</v>
      </c>
      <c r="D262" s="86" t="s">
        <v>210</v>
      </c>
      <c r="E262" s="79">
        <v>244</v>
      </c>
      <c r="F262" s="94">
        <v>1293.5</v>
      </c>
      <c r="G262" s="117">
        <v>1397.6</v>
      </c>
      <c r="H262" s="117">
        <v>1476.2</v>
      </c>
      <c r="I262" s="221"/>
      <c r="J262" s="221"/>
    </row>
    <row r="263" spans="1:13" ht="32.4" customHeight="1" x14ac:dyDescent="0.3">
      <c r="A263" s="322" t="s">
        <v>458</v>
      </c>
      <c r="B263" s="73">
        <v>10</v>
      </c>
      <c r="C263" s="73">
        <v>6</v>
      </c>
      <c r="D263" s="88" t="s">
        <v>211</v>
      </c>
      <c r="E263" s="75"/>
      <c r="F263" s="95">
        <f>SUM(F264:F268)</f>
        <v>4028.2000000000003</v>
      </c>
      <c r="G263" s="116">
        <f>SUM(G264:G268)</f>
        <v>5298.5999999999995</v>
      </c>
      <c r="H263" s="116">
        <f>SUM(H264:H268)</f>
        <v>5298.5999999999995</v>
      </c>
      <c r="I263" s="221"/>
      <c r="J263" s="221"/>
    </row>
    <row r="264" spans="1:13" ht="26.4" x14ac:dyDescent="0.3">
      <c r="A264" s="323" t="s">
        <v>76</v>
      </c>
      <c r="B264" s="77">
        <v>10</v>
      </c>
      <c r="C264" s="77">
        <v>6</v>
      </c>
      <c r="D264" s="83" t="s">
        <v>211</v>
      </c>
      <c r="E264" s="79">
        <v>121</v>
      </c>
      <c r="F264" s="94">
        <v>2492.4</v>
      </c>
      <c r="G264" s="117">
        <f>'6'!F280</f>
        <v>3186.2</v>
      </c>
      <c r="H264" s="117">
        <f>G264</f>
        <v>3186.2</v>
      </c>
      <c r="I264" s="221"/>
      <c r="J264" s="221"/>
    </row>
    <row r="265" spans="1:13" ht="57.6" customHeight="1" x14ac:dyDescent="0.3">
      <c r="A265" s="324" t="s">
        <v>79</v>
      </c>
      <c r="B265" s="77">
        <v>10</v>
      </c>
      <c r="C265" s="77">
        <v>6</v>
      </c>
      <c r="D265" s="83" t="s">
        <v>211</v>
      </c>
      <c r="E265" s="79">
        <v>129</v>
      </c>
      <c r="F265" s="94">
        <v>752.7</v>
      </c>
      <c r="G265" s="117">
        <f>'6'!F281</f>
        <v>962.2</v>
      </c>
      <c r="H265" s="117">
        <f t="shared" ref="H265:H268" si="33">G265</f>
        <v>962.2</v>
      </c>
      <c r="I265" s="221"/>
      <c r="J265" s="221"/>
    </row>
    <row r="266" spans="1:13" ht="26.4" x14ac:dyDescent="0.3">
      <c r="A266" s="81" t="s">
        <v>87</v>
      </c>
      <c r="B266" s="77">
        <v>10</v>
      </c>
      <c r="C266" s="77">
        <v>6</v>
      </c>
      <c r="D266" s="83" t="s">
        <v>211</v>
      </c>
      <c r="E266" s="79">
        <v>122</v>
      </c>
      <c r="F266" s="94">
        <v>50</v>
      </c>
      <c r="G266" s="117">
        <f>'6'!F282</f>
        <v>50</v>
      </c>
      <c r="H266" s="117">
        <f t="shared" si="33"/>
        <v>50</v>
      </c>
      <c r="I266" s="221"/>
      <c r="J266" s="221"/>
    </row>
    <row r="267" spans="1:13" ht="26.4" x14ac:dyDescent="0.3">
      <c r="A267" s="324" t="s">
        <v>89</v>
      </c>
      <c r="B267" s="77">
        <v>10</v>
      </c>
      <c r="C267" s="77">
        <v>6</v>
      </c>
      <c r="D267" s="83" t="s">
        <v>211</v>
      </c>
      <c r="E267" s="79">
        <v>242</v>
      </c>
      <c r="F267" s="94">
        <v>369.1</v>
      </c>
      <c r="G267" s="117">
        <f>'6'!F283</f>
        <v>310.2</v>
      </c>
      <c r="H267" s="117">
        <f t="shared" si="33"/>
        <v>310.2</v>
      </c>
      <c r="I267" s="221"/>
      <c r="J267" s="221"/>
    </row>
    <row r="268" spans="1:13" ht="26.4" x14ac:dyDescent="0.3">
      <c r="A268" s="81" t="s">
        <v>90</v>
      </c>
      <c r="B268" s="77">
        <v>10</v>
      </c>
      <c r="C268" s="77">
        <v>6</v>
      </c>
      <c r="D268" s="83" t="s">
        <v>211</v>
      </c>
      <c r="E268" s="79">
        <v>244</v>
      </c>
      <c r="F268" s="94">
        <f>370-6</f>
        <v>364</v>
      </c>
      <c r="G268" s="117">
        <f>'6'!F284</f>
        <v>790</v>
      </c>
      <c r="H268" s="117">
        <f t="shared" si="33"/>
        <v>790</v>
      </c>
      <c r="I268" s="221"/>
      <c r="J268" s="221"/>
    </row>
    <row r="269" spans="1:13" ht="18" customHeight="1" x14ac:dyDescent="0.3">
      <c r="A269" s="321" t="s">
        <v>212</v>
      </c>
      <c r="B269" s="73">
        <v>11</v>
      </c>
      <c r="C269" s="73"/>
      <c r="D269" s="88"/>
      <c r="E269" s="75"/>
      <c r="F269" s="95" t="e">
        <f>+#REF!</f>
        <v>#REF!</v>
      </c>
      <c r="G269" s="116">
        <f>G270</f>
        <v>650</v>
      </c>
      <c r="H269" s="116">
        <f>H270</f>
        <v>650</v>
      </c>
      <c r="I269" s="221"/>
      <c r="J269" s="221"/>
    </row>
    <row r="270" spans="1:13" ht="26.4" x14ac:dyDescent="0.3">
      <c r="A270" s="321" t="s">
        <v>417</v>
      </c>
      <c r="B270" s="73">
        <v>11</v>
      </c>
      <c r="C270" s="73">
        <v>5</v>
      </c>
      <c r="D270" s="88" t="s">
        <v>416</v>
      </c>
      <c r="E270" s="75"/>
      <c r="F270" s="76">
        <f>SUM(F271:F271)</f>
        <v>230</v>
      </c>
      <c r="G270" s="118">
        <f>SUM(G271:G271)</f>
        <v>650</v>
      </c>
      <c r="H270" s="118">
        <f>SUM(H271:H271)</f>
        <v>650</v>
      </c>
      <c r="I270" s="221"/>
      <c r="J270" s="221"/>
    </row>
    <row r="271" spans="1:13" ht="27" customHeight="1" x14ac:dyDescent="0.3">
      <c r="A271" s="81" t="s">
        <v>90</v>
      </c>
      <c r="B271" s="77">
        <v>11</v>
      </c>
      <c r="C271" s="77">
        <v>5</v>
      </c>
      <c r="D271" s="83" t="s">
        <v>416</v>
      </c>
      <c r="E271" s="79">
        <v>244</v>
      </c>
      <c r="F271" s="80">
        <v>230</v>
      </c>
      <c r="G271" s="119">
        <f>'6'!F290</f>
        <v>650</v>
      </c>
      <c r="H271" s="119">
        <f>G271</f>
        <v>650</v>
      </c>
      <c r="I271" s="221"/>
      <c r="J271" s="221"/>
    </row>
    <row r="272" spans="1:13" ht="15.75" customHeight="1" x14ac:dyDescent="0.3">
      <c r="A272" s="322" t="s">
        <v>215</v>
      </c>
      <c r="B272" s="73">
        <v>12</v>
      </c>
      <c r="C272" s="73"/>
      <c r="D272" s="88"/>
      <c r="E272" s="75"/>
      <c r="F272" s="76">
        <f>+F273</f>
        <v>1410.1</v>
      </c>
      <c r="G272" s="118">
        <f t="shared" ref="G272:H273" si="34">+G273</f>
        <v>1373.4</v>
      </c>
      <c r="H272" s="118">
        <f t="shared" si="34"/>
        <v>1373.4</v>
      </c>
      <c r="I272" s="221"/>
      <c r="J272" s="221"/>
    </row>
    <row r="273" spans="1:13" s="82" customFormat="1" ht="15.75" customHeight="1" x14ac:dyDescent="0.3">
      <c r="A273" s="322" t="s">
        <v>216</v>
      </c>
      <c r="B273" s="73">
        <v>12</v>
      </c>
      <c r="C273" s="73">
        <v>2</v>
      </c>
      <c r="D273" s="88"/>
      <c r="E273" s="75"/>
      <c r="F273" s="76">
        <f>+F274</f>
        <v>1410.1</v>
      </c>
      <c r="G273" s="118">
        <f t="shared" si="34"/>
        <v>1373.4</v>
      </c>
      <c r="H273" s="118">
        <f t="shared" si="34"/>
        <v>1373.4</v>
      </c>
      <c r="I273" s="221"/>
      <c r="J273" s="221"/>
      <c r="K273" s="113"/>
      <c r="L273" s="113"/>
      <c r="M273" s="113"/>
    </row>
    <row r="274" spans="1:13" ht="52.8" x14ac:dyDescent="0.3">
      <c r="A274" s="324" t="s">
        <v>147</v>
      </c>
      <c r="B274" s="77">
        <v>12</v>
      </c>
      <c r="C274" s="77">
        <v>2</v>
      </c>
      <c r="D274" s="83" t="s">
        <v>418</v>
      </c>
      <c r="E274" s="79">
        <v>621</v>
      </c>
      <c r="F274" s="80">
        <v>1410.1</v>
      </c>
      <c r="G274" s="119">
        <f>'6'!F293</f>
        <v>1373.4</v>
      </c>
      <c r="H274" s="119">
        <f>G274</f>
        <v>1373.4</v>
      </c>
      <c r="I274" s="221"/>
      <c r="J274" s="221"/>
    </row>
    <row r="275" spans="1:13" ht="26.4" x14ac:dyDescent="0.3">
      <c r="A275" s="321" t="s">
        <v>217</v>
      </c>
      <c r="B275" s="73">
        <v>14</v>
      </c>
      <c r="C275" s="73"/>
      <c r="D275" s="88"/>
      <c r="E275" s="75"/>
      <c r="F275" s="76" t="e">
        <f>+F276+F278+F280+#REF!</f>
        <v>#REF!</v>
      </c>
      <c r="G275" s="118">
        <f>G276+G278+G280</f>
        <v>35667.5</v>
      </c>
      <c r="H275" s="118">
        <f>H276+H278+H280</f>
        <v>35466</v>
      </c>
      <c r="I275" s="221"/>
      <c r="J275" s="221"/>
    </row>
    <row r="276" spans="1:13" ht="39" customHeight="1" x14ac:dyDescent="0.3">
      <c r="A276" s="322" t="s">
        <v>218</v>
      </c>
      <c r="B276" s="73">
        <v>14</v>
      </c>
      <c r="C276" s="73">
        <v>1</v>
      </c>
      <c r="D276" s="88"/>
      <c r="E276" s="75">
        <v>0</v>
      </c>
      <c r="F276" s="76">
        <f>+F277</f>
        <v>23366.2</v>
      </c>
      <c r="G276" s="118">
        <f>+G277</f>
        <v>25837.7</v>
      </c>
      <c r="H276" s="118">
        <f t="shared" ref="H276" si="35">+H277</f>
        <v>25636.2</v>
      </c>
      <c r="I276" s="221"/>
      <c r="J276" s="221"/>
    </row>
    <row r="277" spans="1:13" ht="28.8" customHeight="1" x14ac:dyDescent="0.3">
      <c r="A277" s="323" t="s">
        <v>219</v>
      </c>
      <c r="B277" s="77">
        <v>14</v>
      </c>
      <c r="C277" s="77">
        <v>1</v>
      </c>
      <c r="D277" s="83" t="s">
        <v>220</v>
      </c>
      <c r="E277" s="79">
        <v>511</v>
      </c>
      <c r="F277" s="80">
        <v>23366.2</v>
      </c>
      <c r="G277" s="119">
        <v>25837.7</v>
      </c>
      <c r="H277" s="119">
        <v>25636.2</v>
      </c>
      <c r="I277" s="221"/>
      <c r="J277" s="221"/>
    </row>
    <row r="278" spans="1:13" ht="17.25" customHeight="1" x14ac:dyDescent="0.3">
      <c r="A278" s="322" t="s">
        <v>221</v>
      </c>
      <c r="B278" s="73">
        <v>14</v>
      </c>
      <c r="C278" s="73">
        <v>2</v>
      </c>
      <c r="D278" s="74" t="s">
        <v>222</v>
      </c>
      <c r="E278" s="75">
        <v>0</v>
      </c>
      <c r="F278" s="76">
        <f>+F279</f>
        <v>10437.9</v>
      </c>
      <c r="G278" s="118">
        <f t="shared" ref="G278:H278" si="36">+G279</f>
        <v>8881.2000000000007</v>
      </c>
      <c r="H278" s="118">
        <f t="shared" si="36"/>
        <v>8881.2000000000007</v>
      </c>
      <c r="I278" s="221"/>
      <c r="J278" s="221"/>
    </row>
    <row r="279" spans="1:13" ht="17.25" customHeight="1" x14ac:dyDescent="0.3">
      <c r="A279" s="323" t="s">
        <v>221</v>
      </c>
      <c r="B279" s="77">
        <v>14</v>
      </c>
      <c r="C279" s="77">
        <v>2</v>
      </c>
      <c r="D279" s="78" t="s">
        <v>222</v>
      </c>
      <c r="E279" s="79">
        <v>512</v>
      </c>
      <c r="F279" s="80">
        <v>10437.9</v>
      </c>
      <c r="G279" s="119">
        <f>'6'!F298</f>
        <v>8881.2000000000007</v>
      </c>
      <c r="H279" s="119">
        <f>G279</f>
        <v>8881.2000000000007</v>
      </c>
      <c r="I279" s="221"/>
      <c r="J279" s="221"/>
    </row>
    <row r="280" spans="1:13" ht="27.6" customHeight="1" x14ac:dyDescent="0.3">
      <c r="A280" s="321" t="s">
        <v>223</v>
      </c>
      <c r="B280" s="73">
        <v>14</v>
      </c>
      <c r="C280" s="73">
        <v>3</v>
      </c>
      <c r="D280" s="74"/>
      <c r="E280" s="75"/>
      <c r="F280" s="76" t="e">
        <f>+F281+#REF!+F283</f>
        <v>#REF!</v>
      </c>
      <c r="G280" s="118">
        <f>+G281+G283</f>
        <v>948.6</v>
      </c>
      <c r="H280" s="118">
        <f>+H281+H283</f>
        <v>948.6</v>
      </c>
      <c r="I280" s="221"/>
      <c r="J280" s="221"/>
    </row>
    <row r="281" spans="1:13" ht="26.4" x14ac:dyDescent="0.3">
      <c r="A281" s="322" t="s">
        <v>224</v>
      </c>
      <c r="B281" s="73">
        <v>14</v>
      </c>
      <c r="C281" s="73">
        <v>3</v>
      </c>
      <c r="D281" s="87" t="s">
        <v>225</v>
      </c>
      <c r="E281" s="75"/>
      <c r="F281" s="76">
        <f>+F282</f>
        <v>1266.2</v>
      </c>
      <c r="G281" s="118">
        <f t="shared" ref="G281:H281" si="37">+G282</f>
        <v>938.6</v>
      </c>
      <c r="H281" s="118">
        <f t="shared" si="37"/>
        <v>938.6</v>
      </c>
      <c r="I281" s="221"/>
      <c r="J281" s="221"/>
    </row>
    <row r="282" spans="1:13" ht="28.2" customHeight="1" x14ac:dyDescent="0.3">
      <c r="A282" s="323" t="s">
        <v>433</v>
      </c>
      <c r="B282" s="77">
        <v>14</v>
      </c>
      <c r="C282" s="77">
        <v>3</v>
      </c>
      <c r="D282" s="86" t="s">
        <v>225</v>
      </c>
      <c r="E282" s="79">
        <v>540</v>
      </c>
      <c r="F282" s="80">
        <v>1266.2</v>
      </c>
      <c r="G282" s="119">
        <f>'6'!F301</f>
        <v>938.6</v>
      </c>
      <c r="H282" s="119">
        <f>G282</f>
        <v>938.6</v>
      </c>
      <c r="I282" s="221"/>
      <c r="J282" s="221"/>
    </row>
    <row r="283" spans="1:13" ht="26.4" x14ac:dyDescent="0.3">
      <c r="A283" s="322" t="s">
        <v>226</v>
      </c>
      <c r="B283" s="73">
        <v>14</v>
      </c>
      <c r="C283" s="73">
        <v>3</v>
      </c>
      <c r="D283" s="87" t="s">
        <v>227</v>
      </c>
      <c r="E283" s="75"/>
      <c r="F283" s="76">
        <f>+F284</f>
        <v>10</v>
      </c>
      <c r="G283" s="118">
        <f t="shared" ref="G283:H283" si="38">+G284</f>
        <v>10</v>
      </c>
      <c r="H283" s="118">
        <f t="shared" si="38"/>
        <v>10</v>
      </c>
      <c r="I283" s="221"/>
      <c r="J283" s="221"/>
    </row>
    <row r="284" spans="1:13" ht="16.5" customHeight="1" x14ac:dyDescent="0.3">
      <c r="A284" s="323" t="s">
        <v>120</v>
      </c>
      <c r="B284" s="73">
        <v>14</v>
      </c>
      <c r="C284" s="73">
        <v>3</v>
      </c>
      <c r="D284" s="86" t="s">
        <v>227</v>
      </c>
      <c r="E284" s="79">
        <v>530</v>
      </c>
      <c r="F284" s="80">
        <v>10</v>
      </c>
      <c r="G284" s="119">
        <f>'6'!F303</f>
        <v>10</v>
      </c>
      <c r="H284" s="119">
        <f>G284</f>
        <v>10</v>
      </c>
      <c r="I284" s="221"/>
      <c r="J284" s="221"/>
    </row>
    <row r="285" spans="1:13" ht="15.6" customHeight="1" x14ac:dyDescent="0.3">
      <c r="A285" s="321" t="s">
        <v>445</v>
      </c>
      <c r="B285" s="73"/>
      <c r="C285" s="73"/>
      <c r="D285" s="92"/>
      <c r="E285" s="79"/>
      <c r="F285" s="80"/>
      <c r="G285" s="119">
        <f>169336*2.5/100</f>
        <v>4233.3999999999996</v>
      </c>
      <c r="H285" s="119">
        <f>180467*2.5/100</f>
        <v>4511.6750000000002</v>
      </c>
      <c r="I285" s="221"/>
      <c r="J285" s="221"/>
      <c r="K285" s="19"/>
      <c r="L285" s="19"/>
      <c r="M285" s="19"/>
    </row>
    <row r="286" spans="1:13" ht="17.25" customHeight="1" x14ac:dyDescent="0.3">
      <c r="A286" s="96" t="s">
        <v>228</v>
      </c>
      <c r="B286" s="295"/>
      <c r="C286" s="295"/>
      <c r="D286" s="295"/>
      <c r="E286" s="295"/>
      <c r="F286" s="334" t="e">
        <f>+F13+F77+F80+F88+F125+F139+F200+F226+F229+F269+F272+#REF!+F275</f>
        <v>#REF!</v>
      </c>
      <c r="G286" s="122">
        <v>1943764.2</v>
      </c>
      <c r="H286" s="122">
        <v>2047930.5</v>
      </c>
      <c r="I286" s="227"/>
      <c r="J286" s="122"/>
      <c r="K286" s="19"/>
      <c r="L286" s="19"/>
      <c r="M286" s="19"/>
    </row>
    <row r="288" spans="1:13" x14ac:dyDescent="0.3">
      <c r="E288" s="128"/>
      <c r="F288" s="129"/>
      <c r="G288" s="136"/>
      <c r="H288" s="136"/>
      <c r="I288" s="232"/>
      <c r="J288" s="232"/>
      <c r="K288" s="19"/>
      <c r="L288" s="19"/>
      <c r="M288" s="19"/>
    </row>
    <row r="289" spans="2:13" x14ac:dyDescent="0.3">
      <c r="E289" s="128"/>
      <c r="F289" s="128"/>
      <c r="G289" s="132"/>
      <c r="H289" s="132"/>
      <c r="I289" s="130"/>
      <c r="J289" s="131"/>
      <c r="K289" s="19"/>
      <c r="L289" s="19"/>
      <c r="M289" s="19"/>
    </row>
    <row r="290" spans="2:13" x14ac:dyDescent="0.3">
      <c r="E290" s="128"/>
      <c r="F290" s="129"/>
      <c r="G290" s="135"/>
      <c r="H290" s="135"/>
      <c r="I290" s="133"/>
      <c r="J290" s="131"/>
      <c r="K290" s="19"/>
      <c r="L290" s="19"/>
      <c r="M290" s="19"/>
    </row>
    <row r="291" spans="2:13" x14ac:dyDescent="0.3">
      <c r="G291" s="123"/>
      <c r="H291" s="123"/>
      <c r="J291" s="19"/>
      <c r="K291" s="19"/>
      <c r="L291" s="19"/>
      <c r="M291" s="19"/>
    </row>
    <row r="292" spans="2:13" x14ac:dyDescent="0.3">
      <c r="B292" s="19"/>
      <c r="C292" s="19"/>
      <c r="D292" s="19"/>
      <c r="E292" s="19"/>
      <c r="F292" s="19"/>
      <c r="G292" s="123"/>
      <c r="H292" s="123"/>
      <c r="I292" s="19"/>
      <c r="J292" s="19"/>
      <c r="K292" s="19"/>
      <c r="L292" s="19"/>
      <c r="M292" s="19"/>
    </row>
    <row r="293" spans="2:13" x14ac:dyDescent="0.3">
      <c r="B293" s="19"/>
      <c r="C293" s="19"/>
      <c r="D293" s="19"/>
      <c r="E293" s="19"/>
      <c r="F293" s="19"/>
      <c r="G293" s="123"/>
      <c r="H293" s="123"/>
      <c r="I293" s="19"/>
      <c r="J293" s="19"/>
      <c r="K293" s="19"/>
      <c r="L293" s="19"/>
      <c r="M293" s="19"/>
    </row>
  </sheetData>
  <mergeCells count="14">
    <mergeCell ref="A10:A11"/>
    <mergeCell ref="D1:H1"/>
    <mergeCell ref="A2:H2"/>
    <mergeCell ref="A3:H3"/>
    <mergeCell ref="A4:H4"/>
    <mergeCell ref="A5:H5"/>
    <mergeCell ref="G9:H9"/>
    <mergeCell ref="G10:H10"/>
    <mergeCell ref="A8:H8"/>
    <mergeCell ref="E10:E11"/>
    <mergeCell ref="D10:D11"/>
    <mergeCell ref="C10:C11"/>
    <mergeCell ref="B10:B11"/>
    <mergeCell ref="D6:H6"/>
  </mergeCells>
  <pageMargins left="0.59055118110236227" right="0.39370078740157483" top="0.39370078740157483" bottom="0.39370078740157483" header="0.31496062992125984" footer="0.31496062992125984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23</vt:i4>
      </vt:variant>
      <vt:variant>
        <vt:lpstr>Именованные диапазоны</vt:lpstr>
      </vt:variant>
      <vt:variant>
        <vt:i4>11</vt:i4>
      </vt:variant>
    </vt:vector>
  </HeadingPairs>
  <TitlesOfParts>
    <vt:vector size="34" baseType="lpstr">
      <vt:lpstr>публ.обяз</vt:lpstr>
      <vt:lpstr>верх.пред</vt:lpstr>
      <vt:lpstr>пр1</vt:lpstr>
      <vt:lpstr>пр2</vt:lpstr>
      <vt:lpstr>3 </vt:lpstr>
      <vt:lpstr>4</vt:lpstr>
      <vt:lpstr>5</vt:lpstr>
      <vt:lpstr>6</vt:lpstr>
      <vt:lpstr>7</vt:lpstr>
      <vt:lpstr>8</vt:lpstr>
      <vt:lpstr>9</vt:lpstr>
      <vt:lpstr>10</vt:lpstr>
      <vt:lpstr>11</vt:lpstr>
      <vt:lpstr>12.1</vt:lpstr>
      <vt:lpstr>12.2</vt:lpstr>
      <vt:lpstr>12.3</vt:lpstr>
      <vt:lpstr>12.4</vt:lpstr>
      <vt:lpstr>13.1</vt:lpstr>
      <vt:lpstr>13.2</vt:lpstr>
      <vt:lpstr>13.3</vt:lpstr>
      <vt:lpstr>13.4</vt:lpstr>
      <vt:lpstr>14</vt:lpstr>
      <vt:lpstr>15</vt:lpstr>
      <vt:lpstr>'11'!Заголовки_для_печати</vt:lpstr>
      <vt:lpstr>'10'!Область_печати</vt:lpstr>
      <vt:lpstr>'11'!Область_печати</vt:lpstr>
      <vt:lpstr>'12.1'!Область_печати</vt:lpstr>
      <vt:lpstr>'12.2'!Область_печати</vt:lpstr>
      <vt:lpstr>'15'!Область_печати</vt:lpstr>
      <vt:lpstr>'4'!Область_печати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2022-01-12T02:25:32Z</dcterms:modified>
</cp:coreProperties>
</file>